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ropbox\MonashResearch\"/>
    </mc:Choice>
  </mc:AlternateContent>
  <xr:revisionPtr revIDLastSave="0" documentId="13_ncr:1_{0D2FE484-8F71-4091-BE39-64756C655651}" xr6:coauthVersionLast="45" xr6:coauthVersionMax="45" xr10:uidLastSave="{00000000-0000-0000-0000-000000000000}"/>
  <bookViews>
    <workbookView xWindow="80" yWindow="160" windowWidth="13600" windowHeight="9790" tabRatio="806" activeTab="12" xr2:uid="{948EEC26-CFA0-4DB9-989F-F787F500F7F4}"/>
  </bookViews>
  <sheets>
    <sheet name="Study Characteristics" sheetId="1" r:id="rId1"/>
    <sheet name="Recurrence Risk" sheetId="2" r:id="rId2"/>
    <sheet name="EEG Abnormalities" sheetId="3" r:id="rId3"/>
    <sheet name="Abnormal Imaging" sheetId="13" r:id="rId4"/>
    <sheet name="Neurological Abnormality" sheetId="4" r:id="rId5"/>
    <sheet name="AED therapy after first seizure" sheetId="5" r:id="rId6"/>
    <sheet name="Seizures in Sleep" sheetId="6" r:id="rId7"/>
    <sheet name="Generalised v focal onset" sheetId="7" r:id="rId8"/>
    <sheet name="Family History" sheetId="8" r:id="rId9"/>
    <sheet name="Past history febrile seizures" sheetId="9" r:id="rId10"/>
    <sheet name="Status or cluster presentation" sheetId="10" r:id="rId11"/>
    <sheet name="Age" sheetId="11" r:id="rId12"/>
    <sheet name="Gender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3" l="1"/>
  <c r="F16" i="3"/>
  <c r="F13" i="12" l="1"/>
  <c r="D9" i="12"/>
  <c r="F9" i="12" s="1"/>
  <c r="E7" i="10"/>
  <c r="F7" i="10" s="1"/>
  <c r="D7" i="10"/>
  <c r="D8" i="8"/>
  <c r="F9" i="4"/>
  <c r="F5" i="13"/>
  <c r="D27" i="2" l="1"/>
  <c r="D26" i="2"/>
  <c r="D25" i="2"/>
  <c r="D24" i="2"/>
  <c r="M22" i="1"/>
  <c r="J7" i="3"/>
  <c r="F5" i="3"/>
  <c r="F8" i="3"/>
  <c r="J8" i="3" s="1"/>
  <c r="F7" i="3"/>
  <c r="F6" i="3"/>
  <c r="J6" i="3" s="1"/>
  <c r="F17" i="3"/>
</calcChain>
</file>

<file path=xl/sharedStrings.xml><?xml version="1.0" encoding="utf-8"?>
<sst xmlns="http://schemas.openxmlformats.org/spreadsheetml/2006/main" count="650" uniqueCount="290">
  <si>
    <t>First Author</t>
  </si>
  <si>
    <t>Recurrence Risk</t>
  </si>
  <si>
    <t>Study Characteristics</t>
  </si>
  <si>
    <t>Study Design</t>
  </si>
  <si>
    <t>N</t>
  </si>
  <si>
    <t>Mean Age</t>
  </si>
  <si>
    <t>AED %</t>
  </si>
  <si>
    <t>4 years</t>
  </si>
  <si>
    <t>5 years</t>
  </si>
  <si>
    <t>Prospective Cohort</t>
  </si>
  <si>
    <t>EEG Abnormalities</t>
  </si>
  <si>
    <t>Normal EEG</t>
  </si>
  <si>
    <t>Abnormal EEG</t>
  </si>
  <si>
    <t>Idiopathic</t>
  </si>
  <si>
    <t>Study</t>
  </si>
  <si>
    <t>Recurrence Rate</t>
  </si>
  <si>
    <t>Recurrence primary generalised seizure</t>
  </si>
  <si>
    <t>16-20</t>
  </si>
  <si>
    <t>20-40</t>
  </si>
  <si>
    <t>Age</t>
  </si>
  <si>
    <t>&gt;40</t>
  </si>
  <si>
    <t xml:space="preserve">Study </t>
  </si>
  <si>
    <t>Male</t>
  </si>
  <si>
    <t>Abnormality</t>
  </si>
  <si>
    <t>Annegers</t>
  </si>
  <si>
    <t>Retrospective Cohort</t>
  </si>
  <si>
    <t>RR</t>
  </si>
  <si>
    <t>Remote Symptomatic</t>
  </si>
  <si>
    <t xml:space="preserve">Neurological findings </t>
  </si>
  <si>
    <t>Abnormal (Recurrence Rate)</t>
  </si>
  <si>
    <t>Normal (Recurrence Rate)</t>
  </si>
  <si>
    <t>Etiological Group</t>
  </si>
  <si>
    <t>Remote symptomatic</t>
  </si>
  <si>
    <t>AED (Recurrence Rate)</t>
  </si>
  <si>
    <t>No AED (Recurrence Rate)</t>
  </si>
  <si>
    <t>Etiologic Group</t>
  </si>
  <si>
    <t>Recurrence focal (partial) onset</t>
  </si>
  <si>
    <t>Both subgroups</t>
  </si>
  <si>
    <t>Double blind RCT</t>
  </si>
  <si>
    <t>Mean Age at First Seizure</t>
  </si>
  <si>
    <t>RR (abnormal v normal)</t>
  </si>
  <si>
    <t>&lt;18</t>
  </si>
  <si>
    <t>&gt;18</t>
  </si>
  <si>
    <t>Female</t>
  </si>
  <si>
    <t>Prospective RCT</t>
  </si>
  <si>
    <t>Das</t>
  </si>
  <si>
    <t>Positive Fx Recurrence</t>
  </si>
  <si>
    <t>data excludes provoked seizures data</t>
  </si>
  <si>
    <t>No Family History Recurrence</t>
  </si>
  <si>
    <t>Normal Imaging</t>
  </si>
  <si>
    <t>Abnormal Imaging</t>
  </si>
  <si>
    <t xml:space="preserve">Prospective Cohort </t>
  </si>
  <si>
    <t>Groups</t>
  </si>
  <si>
    <t>PCC</t>
  </si>
  <si>
    <t>NCC</t>
  </si>
  <si>
    <t xml:space="preserve">Idiopathic first seizure </t>
  </si>
  <si>
    <t xml:space="preserve">Idiopathic </t>
  </si>
  <si>
    <t>Cryptogenic</t>
  </si>
  <si>
    <t>Immediate AED</t>
  </si>
  <si>
    <t>Deferred AED</t>
  </si>
  <si>
    <t xml:space="preserve">6/67 (0.09) - slow activity, 18/67 (0.27) - focal slow or paroxysmal </t>
  </si>
  <si>
    <t>9/108 (0.08) - slow activity, 18/108 (0.17) - focal slow or paroxysmal</t>
  </si>
  <si>
    <t>Clinical criteria (PCC v NCC)</t>
  </si>
  <si>
    <t>Tongue biting</t>
  </si>
  <si>
    <t>15-24</t>
  </si>
  <si>
    <t>25-44</t>
  </si>
  <si>
    <t>45-85</t>
  </si>
  <si>
    <t>&gt;65</t>
  </si>
  <si>
    <t>&lt;65</t>
  </si>
  <si>
    <t>Epileptogenic lesion on CT or MRI</t>
  </si>
  <si>
    <t>Treated</t>
  </si>
  <si>
    <t>Untreated</t>
  </si>
  <si>
    <t>Both</t>
  </si>
  <si>
    <t>image 1 - not available online?</t>
  </si>
  <si>
    <t>16-60</t>
  </si>
  <si>
    <t>&gt; 60</t>
  </si>
  <si>
    <t>Idiopathic Treated</t>
  </si>
  <si>
    <t>Idiopathic Untreated</t>
  </si>
  <si>
    <t>Notes</t>
  </si>
  <si>
    <t xml:space="preserve">Year </t>
  </si>
  <si>
    <t>Bora</t>
  </si>
  <si>
    <t>Brown</t>
  </si>
  <si>
    <t>Chandra</t>
  </si>
  <si>
    <t>Chen</t>
  </si>
  <si>
    <t>Cleland</t>
  </si>
  <si>
    <t>First Trial</t>
  </si>
  <si>
    <t>Gilad</t>
  </si>
  <si>
    <t>Hauser</t>
  </si>
  <si>
    <t>Hopkins</t>
  </si>
  <si>
    <t>Hui</t>
  </si>
  <si>
    <t>Kho</t>
  </si>
  <si>
    <t>Koutroumanidis</t>
  </si>
  <si>
    <t>Lawn</t>
  </si>
  <si>
    <t>Maillard</t>
  </si>
  <si>
    <t>Marson</t>
  </si>
  <si>
    <t>Martinovic</t>
  </si>
  <si>
    <t>Musicco</t>
  </si>
  <si>
    <t>Paliwal</t>
  </si>
  <si>
    <t>Schreiner</t>
  </si>
  <si>
    <t>Van Donselaar</t>
  </si>
  <si>
    <t>Prospective Clinical Trial</t>
  </si>
  <si>
    <t>Prosective Clinical Trial</t>
  </si>
  <si>
    <t>Median age</t>
  </si>
  <si>
    <t>Idiopathic and remote symptomatic</t>
  </si>
  <si>
    <t xml:space="preserve">Hauser </t>
  </si>
  <si>
    <t>Year</t>
  </si>
  <si>
    <t>Eitiology</t>
  </si>
  <si>
    <t>Idiopathic or remote symptomatic</t>
  </si>
  <si>
    <t>6 years</t>
  </si>
  <si>
    <t>7 years</t>
  </si>
  <si>
    <t>both AED and no AED</t>
  </si>
  <si>
    <t>nil AED until recurrence</t>
  </si>
  <si>
    <t xml:space="preserve">nil AED until recurrence </t>
  </si>
  <si>
    <t>Numbers not reported</t>
  </si>
  <si>
    <t>Hazard Ratio</t>
  </si>
  <si>
    <t>VEEG</t>
  </si>
  <si>
    <t>GSW EEG pattern, (HR 2.84 idiopathic only group)</t>
  </si>
  <si>
    <t>First</t>
  </si>
  <si>
    <t>HR</t>
  </si>
  <si>
    <t>affected sibling</t>
  </si>
  <si>
    <t>adults 16 and over, study goes till 4 years but no numbers reported beyond 1 year, data also includes patients with abnormal CT scans e.g. tumours found during study</t>
  </si>
  <si>
    <t>Tumour on CT</t>
  </si>
  <si>
    <t>Age equal to or greater than sixty five</t>
  </si>
  <si>
    <t>Age less than sixty five</t>
  </si>
  <si>
    <t>AED</t>
  </si>
  <si>
    <t xml:space="preserve">Non genetic </t>
  </si>
  <si>
    <t>initial seizure, midnight-9am v 9am midnight</t>
  </si>
  <si>
    <t>Sleep</t>
  </si>
  <si>
    <t>Awake</t>
  </si>
  <si>
    <t>No significant difference noted, no statistics reported</t>
  </si>
  <si>
    <t>Not cluster or status</t>
  </si>
  <si>
    <t>HR male</t>
  </si>
  <si>
    <t>HR female</t>
  </si>
  <si>
    <t>Presentation with Status or Cluster Seizures</t>
  </si>
  <si>
    <t>Past History of Febrile Seizures</t>
  </si>
  <si>
    <t>Family History</t>
  </si>
  <si>
    <t>Generalised vs Focal Onset Seizures</t>
  </si>
  <si>
    <t>Seizures in Sleep</t>
  </si>
  <si>
    <t>AED therapy (during study or after first seizure recurrence)</t>
  </si>
  <si>
    <t>Neurological Abnormality</t>
  </si>
  <si>
    <t>Gender</t>
  </si>
  <si>
    <t>Higher probability of recurrence but did not reach significance, no statistics reported</t>
  </si>
  <si>
    <t>higher probability of recurrence but did not reach significance, no stats reported</t>
  </si>
  <si>
    <t>Not significantly associated with recurrence, no stats reported</t>
  </si>
  <si>
    <t>Not associated with increased risk, no statistics published</t>
  </si>
  <si>
    <t>Over 16 only in study, not a significant variable in univariate analysis (no stats reported)</t>
  </si>
  <si>
    <t>adults older than 14 years</t>
  </si>
  <si>
    <t>Low</t>
  </si>
  <si>
    <t>High</t>
  </si>
  <si>
    <t>EEG abnormality</t>
  </si>
  <si>
    <t>Epileptiform</t>
  </si>
  <si>
    <t>Slow activity</t>
  </si>
  <si>
    <t>All</t>
  </si>
  <si>
    <t>Generalised spike wave</t>
  </si>
  <si>
    <t>Focal slowing</t>
  </si>
  <si>
    <t>Non specific</t>
  </si>
  <si>
    <t>Abnormal CT brain</t>
  </si>
  <si>
    <t>Abnormal examination</t>
  </si>
  <si>
    <t>history of first seizure in sleep was associated with recurrence, no stats reported</t>
  </si>
  <si>
    <t>Reported Ag e Range</t>
  </si>
  <si>
    <t>Provoked</t>
  </si>
  <si>
    <t>Provoked, idiopathic and remote symptomatic</t>
  </si>
  <si>
    <t>single v multiple seizure presentations, age averaged between groups</t>
  </si>
  <si>
    <t>Epileptogenic lesion on CT</t>
  </si>
  <si>
    <t>OR</t>
  </si>
  <si>
    <t>Study of cluster v non-cluster</t>
  </si>
  <si>
    <t>Cluster or status Seizure</t>
  </si>
  <si>
    <t>Not associated with increased risk, no statistics provided</t>
  </si>
  <si>
    <t>Gender not associated with relapse recurrence in univariate analysis, no stats provided</t>
  </si>
  <si>
    <t>reports age of diagnosis 23% (0-14), 18.6% (15-54), 58.3% &gt; 55</t>
  </si>
  <si>
    <t>Median Age at First Seizure</t>
  </si>
  <si>
    <t>Follow Up Years</t>
  </si>
  <si>
    <t>Median Follow Up years</t>
  </si>
  <si>
    <t>Mean Follow Up Years</t>
  </si>
  <si>
    <t>majority of patients were 16-60</t>
  </si>
  <si>
    <t>included all ages</t>
  </si>
  <si>
    <t>AED% not reported, included all ages</t>
  </si>
  <si>
    <t xml:space="preserve"> </t>
  </si>
  <si>
    <t>Idiopathic + Non-genetic (includes remote symptomatic)</t>
  </si>
  <si>
    <t>Age equal to or greater than 65 (First-ever unprovoked seziure)</t>
  </si>
  <si>
    <t>Age less than 65 (First-ever unprovoked seziure)</t>
  </si>
  <si>
    <t xml:space="preserve">First-ever unprovoked seziure </t>
  </si>
  <si>
    <t xml:space="preserve">Positive Clinical Criteria </t>
  </si>
  <si>
    <t xml:space="preserve">Negative Clinical Criteria </t>
  </si>
  <si>
    <t>8 years</t>
  </si>
  <si>
    <t xml:space="preserve">First unprovoked generalised tonic-clonic seziure </t>
  </si>
  <si>
    <t>Age not reported</t>
  </si>
  <si>
    <t>First-ever unprovoked seziure</t>
  </si>
  <si>
    <t xml:space="preserve">AED % not reported </t>
  </si>
  <si>
    <t>Idiopathic and Non genetic</t>
  </si>
  <si>
    <t xml:space="preserve">First-ever unprovoked seizure </t>
  </si>
  <si>
    <t>10 years</t>
  </si>
  <si>
    <t>Total</t>
  </si>
  <si>
    <t>Idiopathic and non genetic</t>
  </si>
  <si>
    <t>GSWD</t>
  </si>
  <si>
    <t>HR 1.0</t>
  </si>
  <si>
    <t>Focal ED</t>
  </si>
  <si>
    <t>HR 1.4</t>
  </si>
  <si>
    <t xml:space="preserve">Slow activity </t>
  </si>
  <si>
    <t>HR 0.8</t>
  </si>
  <si>
    <t xml:space="preserve">HR 1.9 </t>
  </si>
  <si>
    <t>HR 0.5</t>
  </si>
  <si>
    <t>First-ever unprovoked seizure</t>
  </si>
  <si>
    <t xml:space="preserve">Epileptiform </t>
  </si>
  <si>
    <t>p value= 0.003</t>
  </si>
  <si>
    <t xml:space="preserve">Lawn </t>
  </si>
  <si>
    <t>p value = 0.001</t>
  </si>
  <si>
    <t xml:space="preserve">Martinovic </t>
  </si>
  <si>
    <t>First unprovoked GTCS</t>
  </si>
  <si>
    <t xml:space="preserve">Epipletiform </t>
  </si>
  <si>
    <t xml:space="preserve">Musicco </t>
  </si>
  <si>
    <t>Abnormal non-epileptiform</t>
  </si>
  <si>
    <t xml:space="preserve">Focal slowing + focal epilepiform discharge </t>
  </si>
  <si>
    <t xml:space="preserve">Focal epileptiform activity </t>
  </si>
  <si>
    <t>p value = 0.01</t>
  </si>
  <si>
    <t xml:space="preserve">Focal nonepileptiform activity </t>
  </si>
  <si>
    <t xml:space="preserve">Generalised epileptiform activity </t>
  </si>
  <si>
    <t xml:space="preserve">Diffuse slowing </t>
  </si>
  <si>
    <t>Other abnormalities</t>
  </si>
  <si>
    <t xml:space="preserve">Combined standard + partial sleep-deprivation EEG recurrence rates </t>
  </si>
  <si>
    <t>Non-epileptic abnormalities</t>
  </si>
  <si>
    <t xml:space="preserve">Univariate analysis only </t>
  </si>
  <si>
    <t xml:space="preserve">Paliwal </t>
  </si>
  <si>
    <t xml:space="preserve">MRI Abnormality </t>
  </si>
  <si>
    <t>p=0.001</t>
  </si>
  <si>
    <t>Type of abnormality</t>
  </si>
  <si>
    <t xml:space="preserve">Focal abnormality </t>
  </si>
  <si>
    <t xml:space="preserve">HR 2.1 </t>
  </si>
  <si>
    <t>Diffuse abnormality</t>
  </si>
  <si>
    <t xml:space="preserve">Non Genetic </t>
  </si>
  <si>
    <t xml:space="preserve">Koutroumanidis </t>
  </si>
  <si>
    <t>Neurological deficit</t>
  </si>
  <si>
    <t xml:space="preserve">Both subgroups </t>
  </si>
  <si>
    <t>HR 1.7</t>
  </si>
  <si>
    <t>p=0.0006</t>
  </si>
  <si>
    <t xml:space="preserve">Koutromanidis </t>
  </si>
  <si>
    <t>HR 0.6</t>
  </si>
  <si>
    <t>Non-Genetic</t>
  </si>
  <si>
    <t>HR 0.3</t>
  </si>
  <si>
    <t>p value 0.53</t>
  </si>
  <si>
    <t>First-ever tonic-clonic seizure</t>
  </si>
  <si>
    <t xml:space="preserve">Etiological Group </t>
  </si>
  <si>
    <t xml:space="preserve">On awakening </t>
  </si>
  <si>
    <t>HR 2.1</t>
  </si>
  <si>
    <t>HR 1.1</t>
  </si>
  <si>
    <t>p value 0.7</t>
  </si>
  <si>
    <t>HR 2.7</t>
  </si>
  <si>
    <t xml:space="preserve">Non-Genetic  </t>
  </si>
  <si>
    <t>HR 1.2</t>
  </si>
  <si>
    <t>p value 0.2</t>
  </si>
  <si>
    <t>p value 0.005</t>
  </si>
  <si>
    <t>HR 1.59 (v non-focal)</t>
  </si>
  <si>
    <t>HR 2.26 (v non-focal)</t>
  </si>
  <si>
    <t>p value 0.01</t>
  </si>
  <si>
    <t>RR 1.08 (v non-focal)</t>
  </si>
  <si>
    <t>Etiological Groups</t>
  </si>
  <si>
    <t xml:space="preserve">Non-Genetic </t>
  </si>
  <si>
    <t>HR 0.7</t>
  </si>
  <si>
    <t xml:space="preserve">Non-genetic </t>
  </si>
  <si>
    <t>HR 0.4</t>
  </si>
  <si>
    <t>Average</t>
  </si>
  <si>
    <t>Calculated via regression Y/N</t>
  </si>
  <si>
    <t>Total EEGs performed in study</t>
  </si>
  <si>
    <t>Num</t>
  </si>
  <si>
    <t>Denom</t>
  </si>
  <si>
    <t>?</t>
  </si>
  <si>
    <t>Y - regression</t>
  </si>
  <si>
    <t>Dropouts</t>
  </si>
  <si>
    <t>Treat and Untreated</t>
  </si>
  <si>
    <t>1 num</t>
  </si>
  <si>
    <t>1 denom</t>
  </si>
  <si>
    <t>2 num</t>
  </si>
  <si>
    <t>2 denom</t>
  </si>
  <si>
    <t>3 num</t>
  </si>
  <si>
    <t>3 denom</t>
  </si>
  <si>
    <t>2 year %</t>
  </si>
  <si>
    <t>1 year %</t>
  </si>
  <si>
    <t>3 years %</t>
  </si>
  <si>
    <t>5 num</t>
  </si>
  <si>
    <t>5 denom</t>
  </si>
  <si>
    <t>4 num</t>
  </si>
  <si>
    <t>4 denom</t>
  </si>
  <si>
    <t>Exact (cumulative)</t>
  </si>
  <si>
    <t>6 num</t>
  </si>
  <si>
    <t>6 denom</t>
  </si>
  <si>
    <t xml:space="preserve">Nil exact figures provided, only cumulative recurrence rates as listed  </t>
  </si>
  <si>
    <t>Exact (total follow up only)  - 4 years</t>
  </si>
  <si>
    <t xml:space="preserve">Exact (cumulative) </t>
  </si>
  <si>
    <t>Exact (total follow up only) - 3 years</t>
  </si>
  <si>
    <t xml:space="preserve">Nil statistics provided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</si>
</sst>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 applyFill="1"/>
    <xf numFmtId="0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NumberFormat="1" applyAlignment="1">
      <alignment horizontal="left"/>
    </xf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1" fillId="10" borderId="0" xfId="0" applyFont="1" applyFill="1"/>
    <xf numFmtId="0" fontId="0" fillId="10" borderId="0" xfId="0" applyFill="1"/>
    <xf numFmtId="0" fontId="1" fillId="11" borderId="0" xfId="0" applyFont="1" applyFill="1"/>
    <xf numFmtId="0" fontId="0" fillId="11" borderId="0" xfId="0" applyFill="1"/>
    <xf numFmtId="0" fontId="1" fillId="3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NumberFormat="1" applyAlignment="1">
      <alignment horizontal="left" vertical="top"/>
    </xf>
    <xf numFmtId="0" fontId="0" fillId="0" borderId="0" xfId="0" applyNumberForma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NumberForma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7" borderId="0" xfId="0" applyFont="1" applyFill="1"/>
    <xf numFmtId="0" fontId="1" fillId="7" borderId="0" xfId="0" applyFont="1" applyFill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2" fontId="0" fillId="0" borderId="0" xfId="0" applyNumberFormat="1" applyFill="1" applyAlignment="1">
      <alignment horizontal="left"/>
    </xf>
    <xf numFmtId="2" fontId="0" fillId="0" borderId="0" xfId="0" applyNumberFormat="1"/>
    <xf numFmtId="0" fontId="1" fillId="8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0" fillId="5" borderId="0" xfId="0" applyFill="1"/>
    <xf numFmtId="0" fontId="1" fillId="12" borderId="0" xfId="0" applyFont="1" applyFill="1"/>
    <xf numFmtId="0" fontId="0" fillId="0" borderId="0" xfId="0" applyFill="1" applyAlignment="1">
      <alignment horizontal="left" vertical="top"/>
    </xf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0" borderId="0" xfId="0" applyNumberFormat="1" applyFill="1"/>
    <xf numFmtId="1" fontId="0" fillId="0" borderId="0" xfId="0" applyNumberFormat="1" applyAlignment="1">
      <alignment horizontal="left"/>
    </xf>
    <xf numFmtId="1" fontId="0" fillId="0" borderId="0" xfId="0" applyNumberFormat="1" applyFont="1" applyAlignment="1">
      <alignment horizontal="left"/>
    </xf>
    <xf numFmtId="0" fontId="0" fillId="3" borderId="0" xfId="0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 applyFill="1" applyAlignment="1">
      <alignment horizontal="left"/>
    </xf>
    <xf numFmtId="1" fontId="0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center"/>
    </xf>
    <xf numFmtId="0" fontId="1" fillId="13" borderId="0" xfId="0" applyFont="1" applyFill="1" applyAlignment="1">
      <alignment horizontal="left"/>
    </xf>
    <xf numFmtId="0" fontId="0" fillId="13" borderId="0" xfId="0" applyFill="1" applyAlignment="1">
      <alignment horizontal="left"/>
    </xf>
    <xf numFmtId="0" fontId="0" fillId="13" borderId="0" xfId="0" applyFill="1"/>
    <xf numFmtId="0" fontId="1" fillId="13" borderId="0" xfId="0" applyFont="1" applyFill="1"/>
    <xf numFmtId="0" fontId="0" fillId="0" borderId="0" xfId="0" applyNumberFormat="1"/>
    <xf numFmtId="0" fontId="1" fillId="0" borderId="0" xfId="0" applyFont="1"/>
    <xf numFmtId="1" fontId="0" fillId="0" borderId="0" xfId="0" applyNumberFormat="1"/>
    <xf numFmtId="0" fontId="1" fillId="6" borderId="0" xfId="0" applyNumberFormat="1" applyFont="1" applyFill="1" applyAlignment="1">
      <alignment horizontal="left"/>
    </xf>
    <xf numFmtId="0" fontId="0" fillId="6" borderId="0" xfId="0" applyNumberFormat="1" applyFill="1" applyAlignment="1">
      <alignment horizontal="left"/>
    </xf>
    <xf numFmtId="0" fontId="1" fillId="6" borderId="0" xfId="0" applyNumberFormat="1" applyFont="1" applyFill="1" applyAlignment="1">
      <alignment horizontal="left" vertical="top"/>
    </xf>
    <xf numFmtId="2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227C-DCBA-4CDE-9377-777C5FB4B7B9}">
  <dimension ref="A1:R41"/>
  <sheetViews>
    <sheetView zoomScale="39" zoomScaleNormal="39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54" sqref="H54"/>
    </sheetView>
  </sheetViews>
  <sheetFormatPr defaultColWidth="8.81640625" defaultRowHeight="14.5" x14ac:dyDescent="0.35"/>
  <cols>
    <col min="1" max="1" width="12.453125" style="2" customWidth="1"/>
    <col min="2" max="2" width="6.453125" style="2" customWidth="1"/>
    <col min="3" max="3" width="23.6328125" style="2" customWidth="1"/>
    <col min="4" max="4" width="7.54296875" style="61" customWidth="1"/>
    <col min="5" max="5" width="11.08984375" style="61" customWidth="1"/>
    <col min="6" max="6" width="60" style="2" customWidth="1"/>
    <col min="7" max="7" width="8.81640625" customWidth="1"/>
    <col min="8" max="8" width="10" customWidth="1"/>
    <col min="9" max="10" width="9" customWidth="1"/>
    <col min="11" max="11" width="6.1796875" customWidth="1"/>
    <col min="12" max="12" width="6.81640625" customWidth="1"/>
    <col min="13" max="13" width="6.453125" customWidth="1"/>
    <col min="14" max="14" width="9" style="2" customWidth="1"/>
    <col min="15" max="15" width="10.7265625" style="2" customWidth="1"/>
    <col min="16" max="16" width="10.6328125" style="2" customWidth="1"/>
    <col min="17" max="17" width="28.36328125" customWidth="1"/>
    <col min="18" max="18" width="37.6328125" style="2" customWidth="1"/>
  </cols>
  <sheetData>
    <row r="1" spans="1:18" s="64" customFormat="1" x14ac:dyDescent="0.35">
      <c r="A1" s="62" t="s">
        <v>2</v>
      </c>
      <c r="B1" s="63"/>
      <c r="C1" s="63"/>
      <c r="D1" s="63"/>
      <c r="E1" s="63"/>
      <c r="F1" s="63"/>
      <c r="G1" s="63"/>
      <c r="H1" s="63"/>
      <c r="I1" s="62" t="s">
        <v>159</v>
      </c>
      <c r="J1" s="63"/>
      <c r="K1" s="63"/>
      <c r="L1" s="63"/>
      <c r="M1" s="63"/>
      <c r="N1" s="63"/>
      <c r="O1" s="63"/>
      <c r="P1" s="63"/>
      <c r="Q1" s="63"/>
      <c r="R1" s="63"/>
    </row>
    <row r="2" spans="1:18" s="65" customFormat="1" x14ac:dyDescent="0.35">
      <c r="A2" s="62" t="s">
        <v>0</v>
      </c>
      <c r="B2" s="62" t="s">
        <v>79</v>
      </c>
      <c r="C2" s="62" t="s">
        <v>3</v>
      </c>
      <c r="D2" s="62" t="s">
        <v>4</v>
      </c>
      <c r="E2" s="62" t="s">
        <v>267</v>
      </c>
      <c r="F2" s="62" t="s">
        <v>52</v>
      </c>
      <c r="G2" s="62" t="s">
        <v>5</v>
      </c>
      <c r="H2" s="62" t="s">
        <v>102</v>
      </c>
      <c r="I2" s="65" t="s">
        <v>147</v>
      </c>
      <c r="J2" s="62" t="s">
        <v>148</v>
      </c>
      <c r="K2" s="62" t="s">
        <v>170</v>
      </c>
      <c r="L2" s="62" t="s">
        <v>39</v>
      </c>
      <c r="M2" s="62" t="s">
        <v>6</v>
      </c>
      <c r="N2" s="62" t="s">
        <v>171</v>
      </c>
      <c r="O2" s="62" t="s">
        <v>173</v>
      </c>
      <c r="P2" s="62" t="s">
        <v>172</v>
      </c>
      <c r="Q2" s="62" t="s">
        <v>261</v>
      </c>
      <c r="R2" s="62" t="s">
        <v>78</v>
      </c>
    </row>
    <row r="3" spans="1:18" s="1" customFormat="1" x14ac:dyDescent="0.35">
      <c r="A3" s="6" t="s">
        <v>24</v>
      </c>
      <c r="B3" s="6">
        <v>1986</v>
      </c>
      <c r="C3" s="6" t="s">
        <v>25</v>
      </c>
      <c r="D3" s="7">
        <v>424</v>
      </c>
      <c r="E3" s="7"/>
      <c r="F3" s="2" t="s">
        <v>55</v>
      </c>
      <c r="G3" s="6"/>
      <c r="H3" s="6"/>
      <c r="I3" s="6">
        <v>0</v>
      </c>
      <c r="J3" s="6">
        <v>100</v>
      </c>
      <c r="K3" s="6"/>
      <c r="L3" s="6"/>
      <c r="M3" s="39">
        <v>0.6</v>
      </c>
      <c r="N3" s="6">
        <v>5</v>
      </c>
      <c r="O3" s="6"/>
      <c r="P3" s="6"/>
      <c r="Q3" s="39"/>
      <c r="R3" s="5" t="s">
        <v>169</v>
      </c>
    </row>
    <row r="4" spans="1:18" s="1" customFormat="1" x14ac:dyDescent="0.35">
      <c r="A4" s="6" t="s">
        <v>80</v>
      </c>
      <c r="B4" s="6">
        <v>1995</v>
      </c>
      <c r="C4" s="6" t="s">
        <v>9</v>
      </c>
      <c r="D4" s="7">
        <v>147</v>
      </c>
      <c r="E4" s="7"/>
      <c r="F4" s="2" t="s">
        <v>55</v>
      </c>
      <c r="G4" s="6">
        <v>23.8</v>
      </c>
      <c r="H4" s="6"/>
      <c r="I4" s="6">
        <v>16</v>
      </c>
      <c r="J4" s="6">
        <v>66</v>
      </c>
      <c r="K4" s="6"/>
      <c r="L4" s="6"/>
      <c r="M4" s="39">
        <v>0.42</v>
      </c>
      <c r="N4" s="6">
        <v>4</v>
      </c>
      <c r="O4" s="6"/>
      <c r="P4" s="6"/>
      <c r="Q4" s="39"/>
      <c r="R4" s="6"/>
    </row>
    <row r="5" spans="1:18" s="1" customFormat="1" x14ac:dyDescent="0.35">
      <c r="A5" s="6" t="s">
        <v>81</v>
      </c>
      <c r="B5" s="6">
        <v>2014</v>
      </c>
      <c r="C5" s="6" t="s">
        <v>9</v>
      </c>
      <c r="D5" s="7">
        <v>988</v>
      </c>
      <c r="E5" s="7"/>
      <c r="F5" s="2" t="s">
        <v>55</v>
      </c>
      <c r="G5" s="6"/>
      <c r="H5" s="6"/>
      <c r="I5" s="6">
        <v>16</v>
      </c>
      <c r="J5" s="6">
        <v>91</v>
      </c>
      <c r="K5" s="6">
        <v>40</v>
      </c>
      <c r="L5" s="6"/>
      <c r="M5" s="39">
        <v>0.26</v>
      </c>
      <c r="N5" s="6">
        <v>5</v>
      </c>
      <c r="O5" s="6"/>
      <c r="P5" s="6"/>
      <c r="Q5" s="39"/>
      <c r="R5" s="6" t="s">
        <v>47</v>
      </c>
    </row>
    <row r="6" spans="1:18" s="1" customFormat="1" x14ac:dyDescent="0.35">
      <c r="A6" s="6" t="s">
        <v>82</v>
      </c>
      <c r="B6" s="6">
        <v>1992</v>
      </c>
      <c r="C6" s="6" t="s">
        <v>38</v>
      </c>
      <c r="D6" s="7">
        <v>228</v>
      </c>
      <c r="E6" s="7"/>
      <c r="F6" s="2" t="s">
        <v>55</v>
      </c>
      <c r="G6" s="6"/>
      <c r="H6" s="6"/>
      <c r="I6" s="6">
        <v>16</v>
      </c>
      <c r="J6" s="6">
        <v>79</v>
      </c>
      <c r="L6" s="6"/>
      <c r="M6" s="39">
        <v>0.5</v>
      </c>
      <c r="N6" s="6">
        <v>1</v>
      </c>
      <c r="O6" s="6"/>
      <c r="P6" s="6"/>
      <c r="Q6" s="39"/>
      <c r="R6" s="6"/>
    </row>
    <row r="7" spans="1:18" s="1" customFormat="1" x14ac:dyDescent="0.35">
      <c r="A7" s="6" t="s">
        <v>83</v>
      </c>
      <c r="B7" s="6">
        <v>2016</v>
      </c>
      <c r="C7" s="6" t="s">
        <v>9</v>
      </c>
      <c r="D7" s="7">
        <v>134</v>
      </c>
      <c r="E7" s="7"/>
      <c r="F7" s="2" t="s">
        <v>55</v>
      </c>
      <c r="G7" s="6"/>
      <c r="H7" s="6"/>
      <c r="I7" s="6">
        <v>3</v>
      </c>
      <c r="J7" s="6">
        <v>77</v>
      </c>
      <c r="K7" s="6"/>
      <c r="L7" s="6">
        <v>25.8</v>
      </c>
      <c r="M7" s="39">
        <v>0</v>
      </c>
      <c r="N7" s="6">
        <v>2</v>
      </c>
      <c r="O7" s="6"/>
      <c r="P7" s="6"/>
      <c r="Q7" s="39"/>
      <c r="R7" s="6" t="s">
        <v>111</v>
      </c>
    </row>
    <row r="8" spans="1:18" s="1" customFormat="1" x14ac:dyDescent="0.35">
      <c r="A8" s="6" t="s">
        <v>84</v>
      </c>
      <c r="B8" s="6">
        <v>1981</v>
      </c>
      <c r="C8" s="6" t="s">
        <v>25</v>
      </c>
      <c r="D8" s="7">
        <v>70</v>
      </c>
      <c r="E8" s="7"/>
      <c r="F8" s="2" t="s">
        <v>55</v>
      </c>
      <c r="G8" s="6">
        <v>36</v>
      </c>
      <c r="H8" s="6"/>
      <c r="I8" s="6">
        <v>16</v>
      </c>
      <c r="J8" s="6">
        <v>65</v>
      </c>
      <c r="K8" s="6"/>
      <c r="L8" s="6"/>
      <c r="M8" s="39"/>
      <c r="N8" s="6"/>
      <c r="O8" s="7">
        <v>4.75</v>
      </c>
      <c r="P8" s="6"/>
      <c r="Q8" s="39"/>
      <c r="R8" s="6"/>
    </row>
    <row r="9" spans="1:18" s="1" customFormat="1" x14ac:dyDescent="0.35">
      <c r="A9" s="6" t="s">
        <v>45</v>
      </c>
      <c r="B9" s="6">
        <v>2000</v>
      </c>
      <c r="C9" s="6" t="s">
        <v>44</v>
      </c>
      <c r="D9" s="7">
        <v>76</v>
      </c>
      <c r="E9" s="7"/>
      <c r="F9" s="2" t="s">
        <v>55</v>
      </c>
      <c r="G9" s="7"/>
      <c r="H9" s="7"/>
      <c r="I9" s="6"/>
      <c r="J9" s="6"/>
      <c r="K9" s="6"/>
      <c r="L9" s="6"/>
      <c r="M9" s="39">
        <v>0.47</v>
      </c>
      <c r="N9" s="6"/>
      <c r="O9" s="7">
        <v>1.6</v>
      </c>
      <c r="P9" s="6"/>
      <c r="Q9" s="39"/>
      <c r="R9" s="6"/>
    </row>
    <row r="10" spans="1:18" s="4" customFormat="1" x14ac:dyDescent="0.35">
      <c r="A10" s="7" t="s">
        <v>85</v>
      </c>
      <c r="B10" s="7">
        <v>1993</v>
      </c>
      <c r="C10" s="7" t="s">
        <v>100</v>
      </c>
      <c r="D10" s="7">
        <v>397</v>
      </c>
      <c r="E10" s="7"/>
      <c r="F10" s="2" t="s">
        <v>55</v>
      </c>
      <c r="G10" s="7"/>
      <c r="H10" s="7"/>
      <c r="I10" s="7">
        <v>2</v>
      </c>
      <c r="J10" s="7">
        <v>70</v>
      </c>
      <c r="K10" s="7"/>
      <c r="L10" s="7"/>
      <c r="M10" s="40">
        <v>0.19</v>
      </c>
      <c r="N10" s="7">
        <v>2</v>
      </c>
      <c r="O10" s="7"/>
      <c r="P10" s="7"/>
      <c r="Q10" s="40"/>
      <c r="R10" s="7" t="s">
        <v>174</v>
      </c>
    </row>
    <row r="11" spans="1:18" s="4" customFormat="1" x14ac:dyDescent="0.35">
      <c r="A11" s="7" t="s">
        <v>86</v>
      </c>
      <c r="B11" s="7">
        <v>1996</v>
      </c>
      <c r="C11" s="7" t="s">
        <v>101</v>
      </c>
      <c r="D11" s="7">
        <v>91</v>
      </c>
      <c r="E11" s="7">
        <v>4</v>
      </c>
      <c r="F11" s="7" t="s">
        <v>58</v>
      </c>
      <c r="G11" s="7">
        <v>31.1</v>
      </c>
      <c r="H11" s="7"/>
      <c r="I11" s="7">
        <v>18</v>
      </c>
      <c r="J11" s="7">
        <v>50</v>
      </c>
      <c r="K11" s="7"/>
      <c r="L11" s="7"/>
      <c r="M11" s="40">
        <v>0.52</v>
      </c>
      <c r="N11" s="7">
        <v>3</v>
      </c>
      <c r="O11" s="7"/>
      <c r="P11" s="7"/>
      <c r="Q11" s="40"/>
      <c r="R11" s="7"/>
    </row>
    <row r="12" spans="1:18" s="1" customFormat="1" x14ac:dyDescent="0.35">
      <c r="A12" s="6"/>
      <c r="B12" s="6"/>
      <c r="C12" s="6"/>
      <c r="D12" s="7"/>
      <c r="E12" s="7"/>
      <c r="F12" s="6" t="s">
        <v>59</v>
      </c>
      <c r="G12" s="6"/>
      <c r="H12" s="6"/>
      <c r="I12" s="6"/>
      <c r="J12" s="6"/>
      <c r="K12" s="6"/>
      <c r="L12" s="6"/>
      <c r="M12" s="39"/>
      <c r="N12" s="6"/>
      <c r="O12" s="6"/>
      <c r="P12" s="6"/>
      <c r="Q12" s="39"/>
      <c r="R12" s="6"/>
    </row>
    <row r="13" spans="1:18" s="1" customFormat="1" x14ac:dyDescent="0.35">
      <c r="A13" s="6"/>
      <c r="B13" s="6"/>
      <c r="C13" s="6"/>
      <c r="D13" s="7"/>
      <c r="E13" s="7"/>
      <c r="F13" s="6" t="s">
        <v>72</v>
      </c>
      <c r="G13" s="6"/>
      <c r="H13" s="6"/>
      <c r="I13" s="6"/>
      <c r="J13" s="6"/>
      <c r="K13" s="6"/>
      <c r="L13" s="6"/>
      <c r="M13" s="39"/>
      <c r="N13" s="6"/>
      <c r="O13" s="6"/>
      <c r="P13" s="6"/>
      <c r="Q13" s="39"/>
      <c r="R13" s="6" t="s">
        <v>110</v>
      </c>
    </row>
    <row r="14" spans="1:18" s="1" customFormat="1" x14ac:dyDescent="0.35">
      <c r="A14" s="6" t="s">
        <v>87</v>
      </c>
      <c r="B14" s="6">
        <v>1982</v>
      </c>
      <c r="C14" s="6" t="s">
        <v>9</v>
      </c>
      <c r="D14" s="7">
        <v>1047</v>
      </c>
      <c r="E14" s="7"/>
      <c r="F14" s="6" t="s">
        <v>107</v>
      </c>
      <c r="G14" s="6"/>
      <c r="H14" s="6"/>
      <c r="I14" s="6"/>
      <c r="J14" s="6"/>
      <c r="K14" s="6"/>
      <c r="L14" s="6"/>
      <c r="M14" s="39"/>
      <c r="N14" s="6"/>
      <c r="O14" s="6"/>
      <c r="P14" s="6">
        <v>1.83</v>
      </c>
      <c r="Q14" s="39"/>
      <c r="R14" s="6" t="s">
        <v>175</v>
      </c>
    </row>
    <row r="15" spans="1:18" x14ac:dyDescent="0.35">
      <c r="A15" s="6"/>
      <c r="B15" s="6"/>
      <c r="D15" s="21"/>
      <c r="E15" s="21"/>
      <c r="F15" s="2" t="s">
        <v>32</v>
      </c>
      <c r="G15" s="2"/>
      <c r="H15" s="2"/>
      <c r="I15" s="2"/>
      <c r="J15" s="2"/>
      <c r="K15" s="2"/>
      <c r="L15" s="2"/>
      <c r="M15" s="38"/>
      <c r="Q15" s="38"/>
      <c r="R15" s="6" t="s">
        <v>177</v>
      </c>
    </row>
    <row r="16" spans="1:18" x14ac:dyDescent="0.35">
      <c r="A16" s="6"/>
      <c r="B16" s="6"/>
      <c r="D16" s="21"/>
      <c r="E16" s="21"/>
      <c r="F16" s="2" t="s">
        <v>13</v>
      </c>
      <c r="G16" s="2"/>
      <c r="H16" s="2"/>
      <c r="I16" s="2"/>
      <c r="J16" s="2"/>
      <c r="K16" s="2"/>
      <c r="L16" s="2"/>
      <c r="M16" s="38"/>
      <c r="Q16" s="38"/>
      <c r="R16" s="6"/>
    </row>
    <row r="17" spans="1:18" s="8" customFormat="1" x14ac:dyDescent="0.35">
      <c r="A17" s="7" t="s">
        <v>87</v>
      </c>
      <c r="B17" s="7">
        <v>1990</v>
      </c>
      <c r="C17" s="21" t="s">
        <v>9</v>
      </c>
      <c r="D17" s="21">
        <v>208</v>
      </c>
      <c r="E17" s="21"/>
      <c r="F17" s="21" t="s">
        <v>107</v>
      </c>
      <c r="G17" s="21"/>
      <c r="H17" s="21"/>
      <c r="I17" s="21"/>
      <c r="J17" s="21"/>
      <c r="K17" s="21"/>
      <c r="L17" s="21"/>
      <c r="M17" s="41"/>
      <c r="N17" s="21"/>
      <c r="O17" s="21">
        <v>4</v>
      </c>
      <c r="P17" s="21"/>
      <c r="Q17" s="41" t="s">
        <v>266</v>
      </c>
      <c r="R17" s="7" t="s">
        <v>176</v>
      </c>
    </row>
    <row r="18" spans="1:18" x14ac:dyDescent="0.35">
      <c r="D18" s="21">
        <v>149</v>
      </c>
      <c r="E18" s="21"/>
      <c r="F18" s="2" t="s">
        <v>13</v>
      </c>
      <c r="G18" s="2"/>
      <c r="H18" s="2"/>
      <c r="I18" s="2"/>
      <c r="J18" s="2"/>
      <c r="K18" s="2"/>
      <c r="L18" s="2"/>
      <c r="M18" s="38"/>
      <c r="Q18" s="38"/>
    </row>
    <row r="19" spans="1:18" x14ac:dyDescent="0.35">
      <c r="D19" s="21">
        <v>59</v>
      </c>
      <c r="E19" s="21"/>
      <c r="F19" s="2" t="s">
        <v>32</v>
      </c>
      <c r="G19" s="2"/>
      <c r="H19" s="2"/>
      <c r="I19" s="2"/>
      <c r="J19" s="2"/>
      <c r="K19" s="2"/>
      <c r="L19" s="2"/>
      <c r="M19" s="38"/>
      <c r="Q19" s="38"/>
    </row>
    <row r="20" spans="1:18" s="8" customFormat="1" x14ac:dyDescent="0.35">
      <c r="A20" s="7" t="s">
        <v>88</v>
      </c>
      <c r="B20" s="7">
        <v>1988</v>
      </c>
      <c r="C20" s="21" t="s">
        <v>9</v>
      </c>
      <c r="D20" s="21">
        <v>408</v>
      </c>
      <c r="E20" s="21">
        <v>102</v>
      </c>
      <c r="F20" s="21" t="s">
        <v>55</v>
      </c>
      <c r="G20" s="21"/>
      <c r="H20" s="21"/>
      <c r="I20" s="21"/>
      <c r="J20" s="21"/>
      <c r="K20" s="21"/>
      <c r="L20" s="21"/>
      <c r="M20" s="41">
        <v>0.13400000000000001</v>
      </c>
      <c r="N20" s="21">
        <v>2</v>
      </c>
      <c r="O20" s="21"/>
      <c r="P20" s="21"/>
      <c r="Q20" s="41"/>
      <c r="R20" s="7" t="s">
        <v>120</v>
      </c>
    </row>
    <row r="21" spans="1:18" s="8" customFormat="1" x14ac:dyDescent="0.35">
      <c r="A21" s="7" t="s">
        <v>89</v>
      </c>
      <c r="B21" s="7">
        <v>2001</v>
      </c>
      <c r="C21" s="21" t="s">
        <v>25</v>
      </c>
      <c r="D21" s="21">
        <v>132</v>
      </c>
      <c r="E21" s="21">
        <v>111</v>
      </c>
      <c r="F21" s="21" t="s">
        <v>13</v>
      </c>
      <c r="G21" s="21"/>
      <c r="H21" s="21">
        <v>33</v>
      </c>
      <c r="I21" s="21">
        <v>13</v>
      </c>
      <c r="J21" s="21">
        <v>86</v>
      </c>
      <c r="K21" s="21"/>
      <c r="L21" s="21"/>
      <c r="M21" s="41">
        <v>0</v>
      </c>
      <c r="N21" s="21">
        <v>4</v>
      </c>
      <c r="O21" s="21">
        <v>27.3</v>
      </c>
      <c r="P21" s="21">
        <v>27.7</v>
      </c>
      <c r="Q21" s="41"/>
      <c r="R21" s="7" t="s">
        <v>146</v>
      </c>
    </row>
    <row r="22" spans="1:18" s="8" customFormat="1" x14ac:dyDescent="0.35">
      <c r="A22" s="7" t="s">
        <v>90</v>
      </c>
      <c r="B22" s="7">
        <v>2006</v>
      </c>
      <c r="C22" s="21" t="s">
        <v>9</v>
      </c>
      <c r="D22" s="21">
        <v>497</v>
      </c>
      <c r="E22" s="21"/>
      <c r="F22" s="21" t="s">
        <v>161</v>
      </c>
      <c r="G22" s="21">
        <v>40.1</v>
      </c>
      <c r="H22" s="21"/>
      <c r="I22" s="21">
        <v>14</v>
      </c>
      <c r="J22" s="21">
        <v>91</v>
      </c>
      <c r="K22" s="21"/>
      <c r="L22" s="21"/>
      <c r="M22" s="41">
        <f>127/497</f>
        <v>0.25553319919517103</v>
      </c>
      <c r="N22" s="21">
        <v>1</v>
      </c>
      <c r="O22" s="21"/>
      <c r="P22" s="21"/>
      <c r="Q22" s="41"/>
      <c r="R22" s="7" t="s">
        <v>162</v>
      </c>
    </row>
    <row r="23" spans="1:18" s="8" customFormat="1" x14ac:dyDescent="0.35">
      <c r="A23" s="7"/>
      <c r="B23" s="7"/>
      <c r="D23" s="21"/>
      <c r="E23" s="21"/>
      <c r="F23" s="21" t="s">
        <v>160</v>
      </c>
      <c r="G23" s="21"/>
      <c r="H23" s="21"/>
      <c r="I23" s="21"/>
      <c r="J23" s="21"/>
      <c r="K23" s="21"/>
      <c r="L23" s="21"/>
      <c r="M23" s="41"/>
      <c r="N23" s="21"/>
      <c r="O23" s="21"/>
      <c r="P23" s="21"/>
      <c r="Q23" s="41"/>
      <c r="R23" s="7"/>
    </row>
    <row r="24" spans="1:18" x14ac:dyDescent="0.35">
      <c r="F24" s="2" t="s">
        <v>13</v>
      </c>
      <c r="Q24" s="38"/>
    </row>
    <row r="25" spans="1:18" x14ac:dyDescent="0.35">
      <c r="F25" s="2" t="s">
        <v>32</v>
      </c>
      <c r="Q25" s="38"/>
    </row>
    <row r="26" spans="1:18" x14ac:dyDescent="0.35">
      <c r="A26" s="2" t="s">
        <v>91</v>
      </c>
      <c r="B26" s="2">
        <v>2018</v>
      </c>
      <c r="C26" s="2" t="s">
        <v>9</v>
      </c>
      <c r="D26" s="21">
        <v>150</v>
      </c>
      <c r="E26" s="21"/>
      <c r="F26" s="2" t="s">
        <v>178</v>
      </c>
      <c r="G26" s="2">
        <v>37.200000000000003</v>
      </c>
      <c r="H26" s="2">
        <v>31</v>
      </c>
      <c r="I26" s="2">
        <v>15</v>
      </c>
      <c r="J26" s="2">
        <v>84</v>
      </c>
      <c r="K26" s="2"/>
      <c r="L26" s="2">
        <v>37.200000000000003</v>
      </c>
      <c r="M26" s="38">
        <v>0.56699999999999995</v>
      </c>
      <c r="N26" s="2">
        <v>3.1</v>
      </c>
      <c r="Q26" s="38"/>
    </row>
    <row r="27" spans="1:18" x14ac:dyDescent="0.35">
      <c r="A27" s="2" t="s">
        <v>92</v>
      </c>
      <c r="B27" s="2">
        <v>2013</v>
      </c>
      <c r="C27" s="2" t="s">
        <v>9</v>
      </c>
      <c r="D27" s="21">
        <v>1008</v>
      </c>
      <c r="E27" s="21"/>
      <c r="F27" s="2" t="s">
        <v>179</v>
      </c>
      <c r="G27" s="2"/>
      <c r="H27" s="2">
        <v>73</v>
      </c>
      <c r="I27" s="2">
        <v>69</v>
      </c>
      <c r="J27" s="2">
        <v>78</v>
      </c>
      <c r="K27" s="2"/>
      <c r="L27" s="2"/>
      <c r="M27" s="38">
        <v>0.5</v>
      </c>
      <c r="N27" s="2">
        <v>3.6</v>
      </c>
      <c r="Q27" s="38"/>
    </row>
    <row r="28" spans="1:18" x14ac:dyDescent="0.35">
      <c r="D28" s="21"/>
      <c r="E28" s="21"/>
      <c r="F28" s="2" t="s">
        <v>180</v>
      </c>
      <c r="G28" s="2"/>
      <c r="H28" s="2">
        <v>35</v>
      </c>
      <c r="I28" s="2">
        <v>24</v>
      </c>
      <c r="J28" s="2">
        <v>48</v>
      </c>
      <c r="K28" s="2"/>
      <c r="L28" s="2"/>
      <c r="M28" s="38">
        <v>0.22</v>
      </c>
      <c r="N28" s="2">
        <v>4.0999999999999996</v>
      </c>
      <c r="Q28" s="38"/>
    </row>
    <row r="29" spans="1:18" x14ac:dyDescent="0.35">
      <c r="A29" s="2" t="s">
        <v>92</v>
      </c>
      <c r="B29" s="2">
        <v>2015</v>
      </c>
      <c r="C29" s="2" t="s">
        <v>51</v>
      </c>
      <c r="D29" s="21">
        <v>798</v>
      </c>
      <c r="E29" s="21"/>
      <c r="F29" s="2" t="s">
        <v>181</v>
      </c>
      <c r="G29" s="2"/>
      <c r="H29" s="2">
        <v>39</v>
      </c>
      <c r="I29" s="2">
        <v>14</v>
      </c>
      <c r="J29" s="2">
        <v>91</v>
      </c>
      <c r="K29" s="2"/>
      <c r="L29" s="2">
        <v>39</v>
      </c>
      <c r="M29" s="38">
        <v>0.27</v>
      </c>
      <c r="N29" s="2">
        <v>6.1</v>
      </c>
      <c r="Q29" s="38"/>
    </row>
    <row r="30" spans="1:18" x14ac:dyDescent="0.35">
      <c r="A30" s="2" t="s">
        <v>93</v>
      </c>
      <c r="B30" s="2">
        <v>2012</v>
      </c>
      <c r="C30" s="2" t="s">
        <v>51</v>
      </c>
      <c r="D30" s="21">
        <v>175</v>
      </c>
      <c r="E30" s="21"/>
      <c r="F30" s="2" t="s">
        <v>182</v>
      </c>
      <c r="G30" s="2">
        <v>44</v>
      </c>
      <c r="H30" s="2"/>
      <c r="I30" s="2"/>
      <c r="J30" s="2"/>
      <c r="K30" s="2"/>
      <c r="L30" s="2"/>
      <c r="M30" s="38">
        <v>0</v>
      </c>
      <c r="N30" s="2">
        <v>1</v>
      </c>
      <c r="Q30" s="38"/>
    </row>
    <row r="31" spans="1:18" x14ac:dyDescent="0.35">
      <c r="D31" s="21"/>
      <c r="E31" s="21"/>
      <c r="F31" s="2" t="s">
        <v>183</v>
      </c>
      <c r="G31" s="2">
        <v>43.6</v>
      </c>
      <c r="H31" s="2"/>
      <c r="I31" s="2"/>
      <c r="J31" s="2"/>
      <c r="K31" s="2"/>
      <c r="L31" s="2"/>
      <c r="M31" s="38">
        <v>0</v>
      </c>
      <c r="N31" s="2">
        <v>1</v>
      </c>
      <c r="Q31" s="38"/>
    </row>
    <row r="32" spans="1:18" x14ac:dyDescent="0.35">
      <c r="A32" s="2" t="s">
        <v>94</v>
      </c>
      <c r="B32" s="2">
        <v>2005</v>
      </c>
      <c r="C32" s="2" t="s">
        <v>44</v>
      </c>
      <c r="D32" s="21">
        <v>812</v>
      </c>
      <c r="E32" s="21"/>
      <c r="F32" s="2" t="s">
        <v>58</v>
      </c>
      <c r="G32" s="2"/>
      <c r="H32" s="2">
        <v>23</v>
      </c>
      <c r="I32" s="2"/>
      <c r="J32" s="2"/>
      <c r="K32" s="2"/>
      <c r="L32" s="2"/>
      <c r="M32" s="38">
        <v>1</v>
      </c>
      <c r="N32" s="2">
        <v>8</v>
      </c>
      <c r="Q32" s="38"/>
    </row>
    <row r="33" spans="1:18" x14ac:dyDescent="0.35">
      <c r="D33" s="21"/>
      <c r="E33" s="21"/>
      <c r="F33" s="2" t="s">
        <v>59</v>
      </c>
      <c r="G33" s="2"/>
      <c r="H33" s="2">
        <v>26</v>
      </c>
      <c r="I33" s="2"/>
      <c r="J33" s="2"/>
      <c r="K33" s="2"/>
      <c r="L33" s="2"/>
      <c r="M33" s="38">
        <v>0</v>
      </c>
      <c r="N33" s="2">
        <v>8</v>
      </c>
      <c r="Q33" s="38"/>
    </row>
    <row r="34" spans="1:18" x14ac:dyDescent="0.35">
      <c r="A34" s="2" t="s">
        <v>95</v>
      </c>
      <c r="B34" s="2">
        <v>1997</v>
      </c>
      <c r="C34" s="2" t="s">
        <v>9</v>
      </c>
      <c r="D34" s="21">
        <v>78</v>
      </c>
      <c r="E34" s="21"/>
      <c r="F34" s="2" t="s">
        <v>185</v>
      </c>
      <c r="G34" s="2">
        <v>9.3000000000000007</v>
      </c>
      <c r="H34" s="2"/>
      <c r="I34" s="2">
        <v>3</v>
      </c>
      <c r="J34" s="2">
        <v>21</v>
      </c>
      <c r="K34" s="2"/>
      <c r="L34" s="2"/>
      <c r="M34" s="38">
        <v>0.42</v>
      </c>
      <c r="N34" s="2">
        <v>4.0999999999999996</v>
      </c>
      <c r="Q34" s="38"/>
    </row>
    <row r="35" spans="1:18" x14ac:dyDescent="0.35">
      <c r="A35" s="2" t="s">
        <v>96</v>
      </c>
      <c r="B35" s="2">
        <v>1997</v>
      </c>
      <c r="C35" s="2" t="s">
        <v>44</v>
      </c>
      <c r="D35" s="21">
        <v>419</v>
      </c>
      <c r="E35" s="21"/>
      <c r="F35" s="2" t="s">
        <v>58</v>
      </c>
      <c r="G35" s="2"/>
      <c r="H35" s="2"/>
      <c r="I35" s="2"/>
      <c r="J35" s="2"/>
      <c r="K35" s="2"/>
      <c r="L35" s="2"/>
      <c r="M35" s="38">
        <v>1</v>
      </c>
      <c r="N35" s="2">
        <v>2.9</v>
      </c>
      <c r="Q35" s="38"/>
      <c r="R35" s="2" t="s">
        <v>186</v>
      </c>
    </row>
    <row r="36" spans="1:18" x14ac:dyDescent="0.35">
      <c r="D36" s="21"/>
      <c r="E36" s="21"/>
      <c r="F36" s="2" t="s">
        <v>59</v>
      </c>
      <c r="G36" s="2"/>
      <c r="H36" s="2"/>
      <c r="I36" s="2"/>
      <c r="J36" s="2"/>
      <c r="K36" s="2"/>
      <c r="L36" s="2"/>
      <c r="M36" s="38">
        <v>0</v>
      </c>
      <c r="N36" s="2">
        <v>2.8</v>
      </c>
      <c r="Q36" s="38"/>
      <c r="R36" s="2" t="s">
        <v>186</v>
      </c>
    </row>
    <row r="37" spans="1:18" x14ac:dyDescent="0.35">
      <c r="A37" s="2" t="s">
        <v>97</v>
      </c>
      <c r="B37" s="2">
        <v>2015</v>
      </c>
      <c r="C37" s="2" t="s">
        <v>51</v>
      </c>
      <c r="D37" s="21">
        <v>104</v>
      </c>
      <c r="E37" s="21"/>
      <c r="F37" s="2" t="s">
        <v>187</v>
      </c>
      <c r="G37" s="2">
        <v>32.5</v>
      </c>
      <c r="H37" s="2"/>
      <c r="I37" s="2">
        <v>16.5</v>
      </c>
      <c r="J37" s="2">
        <v>73.599999999999994</v>
      </c>
      <c r="K37" s="2"/>
      <c r="L37" s="2"/>
      <c r="M37" s="38"/>
      <c r="N37" s="2">
        <v>3</v>
      </c>
      <c r="Q37" s="38"/>
      <c r="R37" s="2" t="s">
        <v>188</v>
      </c>
    </row>
    <row r="38" spans="1:18" x14ac:dyDescent="0.35">
      <c r="A38" s="2" t="s">
        <v>98</v>
      </c>
      <c r="B38" s="2">
        <v>2003</v>
      </c>
      <c r="C38" s="2" t="s">
        <v>51</v>
      </c>
      <c r="D38" s="21">
        <v>157</v>
      </c>
      <c r="E38" s="21"/>
      <c r="F38" s="2" t="s">
        <v>187</v>
      </c>
      <c r="G38" s="2">
        <v>48.1</v>
      </c>
      <c r="H38" s="2"/>
      <c r="I38" s="2">
        <v>17</v>
      </c>
      <c r="J38" s="2">
        <v>84</v>
      </c>
      <c r="K38" s="2"/>
      <c r="L38" s="2"/>
      <c r="M38" s="38">
        <v>0</v>
      </c>
      <c r="N38" s="2">
        <v>2.8</v>
      </c>
      <c r="Q38" s="38"/>
      <c r="R38" s="2" t="s">
        <v>111</v>
      </c>
    </row>
    <row r="39" spans="1:18" x14ac:dyDescent="0.35">
      <c r="A39" s="2" t="s">
        <v>99</v>
      </c>
      <c r="B39" s="2">
        <v>1991</v>
      </c>
      <c r="C39" s="2" t="s">
        <v>51</v>
      </c>
      <c r="D39" s="21">
        <v>151</v>
      </c>
      <c r="E39" s="21"/>
      <c r="F39" s="2" t="s">
        <v>55</v>
      </c>
      <c r="G39" s="2">
        <v>38</v>
      </c>
      <c r="H39" s="2"/>
      <c r="I39" s="2">
        <v>15</v>
      </c>
      <c r="J39" s="2">
        <v>85</v>
      </c>
      <c r="K39" s="2"/>
      <c r="L39" s="2">
        <v>38</v>
      </c>
      <c r="M39" s="38">
        <v>0</v>
      </c>
      <c r="N39" s="2">
        <v>2</v>
      </c>
      <c r="Q39" s="38"/>
      <c r="R39" s="2" t="s">
        <v>112</v>
      </c>
    </row>
    <row r="40" spans="1:18" x14ac:dyDescent="0.35">
      <c r="A40" s="2" t="s">
        <v>99</v>
      </c>
      <c r="B40" s="2">
        <v>1992</v>
      </c>
      <c r="C40" s="2" t="s">
        <v>51</v>
      </c>
      <c r="D40" s="21">
        <v>157</v>
      </c>
      <c r="E40" s="21"/>
      <c r="F40" s="2" t="s">
        <v>55</v>
      </c>
      <c r="G40" s="2">
        <v>38</v>
      </c>
      <c r="H40" s="2"/>
      <c r="I40" s="2">
        <v>15</v>
      </c>
      <c r="J40" s="2">
        <v>85</v>
      </c>
      <c r="L40" s="2">
        <v>38</v>
      </c>
      <c r="M40" s="38">
        <v>0</v>
      </c>
      <c r="N40" s="2">
        <v>2</v>
      </c>
      <c r="Q40" s="38"/>
      <c r="R40" s="2" t="s">
        <v>111</v>
      </c>
    </row>
    <row r="41" spans="1:18" x14ac:dyDescent="0.35">
      <c r="M41" s="42"/>
      <c r="Q41" s="4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D4DC4-4A35-4D94-9BDA-91F3E684C1D6}">
  <dimension ref="A1"/>
  <sheetViews>
    <sheetView zoomScale="74" zoomScaleNormal="74" workbookViewId="0">
      <selection activeCell="B3" sqref="B3"/>
    </sheetView>
  </sheetViews>
  <sheetFormatPr defaultColWidth="8.81640625" defaultRowHeight="14.5" x14ac:dyDescent="0.35"/>
  <sheetData>
    <row r="1" spans="1:1" s="46" customFormat="1" x14ac:dyDescent="0.35">
      <c r="A1" s="46" t="s">
        <v>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AF81-BFA3-4A3C-ABDB-E10036F23F12}">
  <dimension ref="A1:G20"/>
  <sheetViews>
    <sheetView zoomScale="46" zoomScaleNormal="46" workbookViewId="0">
      <selection activeCell="B13" sqref="B13"/>
    </sheetView>
  </sheetViews>
  <sheetFormatPr defaultColWidth="8.81640625" defaultRowHeight="14.5" x14ac:dyDescent="0.35"/>
  <cols>
    <col min="1" max="1" width="18.6328125" customWidth="1"/>
    <col min="2" max="2" width="7.1796875" customWidth="1"/>
    <col min="3" max="3" width="37.36328125" customWidth="1"/>
    <col min="4" max="4" width="20" customWidth="1"/>
    <col min="5" max="5" width="21.1796875" customWidth="1"/>
    <col min="6" max="6" width="9" customWidth="1"/>
    <col min="7" max="7" width="11.1796875" customWidth="1"/>
  </cols>
  <sheetData>
    <row r="1" spans="1:7" s="19" customFormat="1" x14ac:dyDescent="0.35">
      <c r="A1" s="18" t="s">
        <v>133</v>
      </c>
    </row>
    <row r="2" spans="1:7" s="19" customFormat="1" x14ac:dyDescent="0.35">
      <c r="A2" s="18" t="s">
        <v>0</v>
      </c>
      <c r="B2" s="18" t="s">
        <v>105</v>
      </c>
      <c r="C2" s="18" t="s">
        <v>106</v>
      </c>
      <c r="D2" s="18" t="s">
        <v>130</v>
      </c>
      <c r="E2" s="18" t="s">
        <v>166</v>
      </c>
      <c r="F2" s="18" t="s">
        <v>26</v>
      </c>
      <c r="G2" s="18" t="s">
        <v>78</v>
      </c>
    </row>
    <row r="3" spans="1:7" x14ac:dyDescent="0.35">
      <c r="A3" t="s">
        <v>83</v>
      </c>
      <c r="B3">
        <v>2016</v>
      </c>
      <c r="C3" t="s">
        <v>56</v>
      </c>
      <c r="D3" s="42">
        <v>0.53600000000000003</v>
      </c>
      <c r="E3" s="42">
        <v>0.222</v>
      </c>
      <c r="F3" s="42">
        <v>0.41399999999999998</v>
      </c>
    </row>
    <row r="4" spans="1:7" x14ac:dyDescent="0.35">
      <c r="A4" t="s">
        <v>104</v>
      </c>
      <c r="B4">
        <v>1982</v>
      </c>
      <c r="C4" t="s">
        <v>27</v>
      </c>
      <c r="D4" s="42"/>
      <c r="E4" s="42">
        <v>0.41</v>
      </c>
      <c r="F4" s="42"/>
    </row>
    <row r="5" spans="1:7" x14ac:dyDescent="0.35">
      <c r="C5" t="s">
        <v>56</v>
      </c>
      <c r="D5" s="42"/>
      <c r="E5" s="42">
        <v>0.08</v>
      </c>
      <c r="F5" s="42"/>
    </row>
    <row r="6" spans="1:7" x14ac:dyDescent="0.35">
      <c r="A6" t="s">
        <v>88</v>
      </c>
      <c r="B6">
        <v>1988</v>
      </c>
      <c r="C6" t="s">
        <v>56</v>
      </c>
      <c r="G6" t="s">
        <v>143</v>
      </c>
    </row>
    <row r="7" spans="1:7" s="8" customFormat="1" x14ac:dyDescent="0.35">
      <c r="A7" t="s">
        <v>90</v>
      </c>
      <c r="B7">
        <v>2006</v>
      </c>
      <c r="C7" s="2" t="s">
        <v>161</v>
      </c>
      <c r="D7" s="42">
        <f>162/425</f>
        <v>0.38117647058823528</v>
      </c>
      <c r="E7" s="42">
        <f>29/72</f>
        <v>0.40277777777777779</v>
      </c>
      <c r="F7" s="42">
        <f>E7/D7</f>
        <v>1.0566700960219479</v>
      </c>
      <c r="G7" t="s">
        <v>165</v>
      </c>
    </row>
    <row r="8" spans="1:7" x14ac:dyDescent="0.35">
      <c r="A8" t="s">
        <v>230</v>
      </c>
      <c r="B8">
        <v>2018</v>
      </c>
      <c r="C8" t="s">
        <v>37</v>
      </c>
      <c r="D8" t="s">
        <v>195</v>
      </c>
      <c r="E8" t="s">
        <v>257</v>
      </c>
      <c r="F8">
        <v>0.7</v>
      </c>
    </row>
    <row r="9" spans="1:7" x14ac:dyDescent="0.35">
      <c r="C9" t="s">
        <v>56</v>
      </c>
      <c r="D9" t="s">
        <v>195</v>
      </c>
      <c r="E9" t="s">
        <v>233</v>
      </c>
      <c r="F9">
        <v>1.7</v>
      </c>
    </row>
    <row r="10" spans="1:7" x14ac:dyDescent="0.35">
      <c r="A10" s="3"/>
      <c r="C10" t="s">
        <v>258</v>
      </c>
      <c r="D10" t="s">
        <v>195</v>
      </c>
      <c r="E10" t="s">
        <v>259</v>
      </c>
      <c r="F10">
        <v>0.4</v>
      </c>
    </row>
    <row r="12" spans="1:7" x14ac:dyDescent="0.35">
      <c r="A12" s="3"/>
    </row>
    <row r="13" spans="1:7" x14ac:dyDescent="0.35">
      <c r="A13" s="3"/>
    </row>
    <row r="14" spans="1:7" x14ac:dyDescent="0.35">
      <c r="A14" s="3"/>
    </row>
    <row r="15" spans="1:7" x14ac:dyDescent="0.35">
      <c r="A15" s="3"/>
    </row>
    <row r="16" spans="1:7" x14ac:dyDescent="0.35">
      <c r="A16" s="3"/>
    </row>
    <row r="17" spans="1:1" x14ac:dyDescent="0.35">
      <c r="A17" s="3"/>
    </row>
    <row r="18" spans="1:1" x14ac:dyDescent="0.35">
      <c r="A18" s="3"/>
    </row>
    <row r="19" spans="1:1" x14ac:dyDescent="0.35">
      <c r="A19" s="3"/>
    </row>
    <row r="20" spans="1:1" x14ac:dyDescent="0.35">
      <c r="A20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5D76-E227-47EA-A0A1-E1C2F7150593}">
  <dimension ref="A1:E17"/>
  <sheetViews>
    <sheetView zoomScale="65" zoomScaleNormal="65" workbookViewId="0">
      <selection activeCell="C8" sqref="C8"/>
    </sheetView>
  </sheetViews>
  <sheetFormatPr defaultColWidth="8.81640625" defaultRowHeight="14.5" x14ac:dyDescent="0.35"/>
  <cols>
    <col min="1" max="1" width="13.6328125" style="2" customWidth="1"/>
    <col min="2" max="2" width="7" style="2" customWidth="1"/>
    <col min="3" max="3" width="24.81640625" style="2" customWidth="1"/>
    <col min="4" max="4" width="14.81640625" style="2" customWidth="1"/>
    <col min="5" max="5" width="27.36328125" style="2" customWidth="1"/>
  </cols>
  <sheetData>
    <row r="1" spans="1:5" s="12" customFormat="1" x14ac:dyDescent="0.35">
      <c r="A1" s="33" t="s">
        <v>19</v>
      </c>
      <c r="B1" s="34"/>
      <c r="C1" s="34"/>
      <c r="D1" s="34"/>
      <c r="E1" s="34"/>
    </row>
    <row r="2" spans="1:5" s="12" customFormat="1" x14ac:dyDescent="0.35">
      <c r="A2" s="33" t="s">
        <v>14</v>
      </c>
      <c r="B2" s="33"/>
      <c r="C2" s="33" t="s">
        <v>19</v>
      </c>
      <c r="D2" s="33" t="s">
        <v>15</v>
      </c>
      <c r="E2" s="33" t="s">
        <v>78</v>
      </c>
    </row>
    <row r="3" spans="1:5" x14ac:dyDescent="0.35">
      <c r="A3" s="2" t="s">
        <v>80</v>
      </c>
      <c r="B3" s="2">
        <v>1995</v>
      </c>
      <c r="C3" s="2" t="s">
        <v>17</v>
      </c>
      <c r="D3" s="2">
        <v>0.51</v>
      </c>
    </row>
    <row r="4" spans="1:5" x14ac:dyDescent="0.35">
      <c r="C4" s="2" t="s">
        <v>18</v>
      </c>
      <c r="D4" s="2">
        <v>0.38</v>
      </c>
    </row>
    <row r="5" spans="1:5" x14ac:dyDescent="0.35">
      <c r="C5" s="2" t="s">
        <v>20</v>
      </c>
      <c r="D5" s="2">
        <v>0.48</v>
      </c>
    </row>
    <row r="6" spans="1:5" x14ac:dyDescent="0.35">
      <c r="A6" s="2" t="s">
        <v>83</v>
      </c>
      <c r="B6" s="2">
        <v>2016</v>
      </c>
      <c r="C6" s="2" t="s">
        <v>41</v>
      </c>
      <c r="D6" s="2">
        <v>0.54</v>
      </c>
    </row>
    <row r="7" spans="1:5" x14ac:dyDescent="0.35">
      <c r="C7" s="2" t="s">
        <v>42</v>
      </c>
      <c r="D7" s="2">
        <v>0.5</v>
      </c>
    </row>
    <row r="8" spans="1:5" x14ac:dyDescent="0.35">
      <c r="A8" s="2" t="s">
        <v>45</v>
      </c>
      <c r="B8" s="2">
        <v>2000</v>
      </c>
      <c r="C8" s="35" t="s">
        <v>73</v>
      </c>
    </row>
    <row r="9" spans="1:5" x14ac:dyDescent="0.35">
      <c r="A9" s="2" t="s">
        <v>117</v>
      </c>
      <c r="B9" s="2">
        <v>1993</v>
      </c>
      <c r="C9" s="2" t="s">
        <v>74</v>
      </c>
      <c r="D9" s="2">
        <v>0.23</v>
      </c>
    </row>
    <row r="10" spans="1:5" x14ac:dyDescent="0.35">
      <c r="C10" s="2" t="s">
        <v>75</v>
      </c>
      <c r="D10" s="2">
        <v>0.39</v>
      </c>
    </row>
    <row r="11" spans="1:5" x14ac:dyDescent="0.35">
      <c r="A11" s="2" t="s">
        <v>87</v>
      </c>
      <c r="B11" s="2">
        <v>1990</v>
      </c>
      <c r="E11" s="2" t="s">
        <v>144</v>
      </c>
    </row>
    <row r="12" spans="1:5" s="8" customFormat="1" x14ac:dyDescent="0.35">
      <c r="A12" s="21" t="s">
        <v>88</v>
      </c>
      <c r="B12" s="21">
        <v>1988</v>
      </c>
      <c r="C12" s="21"/>
      <c r="D12" s="21"/>
      <c r="E12" s="21" t="s">
        <v>145</v>
      </c>
    </row>
    <row r="13" spans="1:5" x14ac:dyDescent="0.35">
      <c r="A13" s="32" t="s">
        <v>92</v>
      </c>
      <c r="B13" s="32">
        <v>2013</v>
      </c>
      <c r="C13" s="2" t="s">
        <v>67</v>
      </c>
      <c r="D13" s="2">
        <v>0.75</v>
      </c>
    </row>
    <row r="14" spans="1:5" x14ac:dyDescent="0.35">
      <c r="C14" s="2" t="s">
        <v>68</v>
      </c>
      <c r="D14" s="2">
        <v>0.61</v>
      </c>
    </row>
    <row r="15" spans="1:5" x14ac:dyDescent="0.35">
      <c r="A15" s="32" t="s">
        <v>99</v>
      </c>
      <c r="B15" s="32">
        <v>1991</v>
      </c>
      <c r="C15" s="2" t="s">
        <v>64</v>
      </c>
      <c r="D15" s="2">
        <v>0.5</v>
      </c>
    </row>
    <row r="16" spans="1:5" x14ac:dyDescent="0.35">
      <c r="A16" s="32"/>
      <c r="B16" s="32"/>
      <c r="C16" s="2" t="s">
        <v>65</v>
      </c>
      <c r="D16" s="2">
        <v>0.39</v>
      </c>
    </row>
    <row r="17" spans="1:4" x14ac:dyDescent="0.35">
      <c r="A17" s="32"/>
      <c r="B17" s="32"/>
      <c r="C17" s="2" t="s">
        <v>66</v>
      </c>
      <c r="D17" s="2">
        <v>0.28999999999999998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236F1-38FE-48F0-93E7-1EF788A6D8E6}">
  <dimension ref="A1:J17"/>
  <sheetViews>
    <sheetView tabSelected="1" zoomScale="58" zoomScaleNormal="58" workbookViewId="0">
      <selection activeCell="H18" sqref="H18"/>
    </sheetView>
  </sheetViews>
  <sheetFormatPr defaultColWidth="8.81640625" defaultRowHeight="14.5" x14ac:dyDescent="0.35"/>
  <cols>
    <col min="1" max="1" width="13.81640625" customWidth="1"/>
    <col min="2" max="2" width="7.1796875" customWidth="1"/>
    <col min="3" max="3" width="10.81640625" customWidth="1"/>
    <col min="4" max="4" width="10.453125" customWidth="1"/>
    <col min="8" max="8" width="10.36328125" customWidth="1"/>
  </cols>
  <sheetData>
    <row r="1" spans="1:10" s="13" customFormat="1" x14ac:dyDescent="0.35">
      <c r="A1" s="36" t="s">
        <v>140</v>
      </c>
    </row>
    <row r="2" spans="1:10" s="13" customFormat="1" x14ac:dyDescent="0.35">
      <c r="A2" s="37" t="s">
        <v>21</v>
      </c>
      <c r="B2" s="37"/>
      <c r="C2" s="36" t="s">
        <v>52</v>
      </c>
      <c r="D2" s="37" t="s">
        <v>22</v>
      </c>
      <c r="E2" s="37" t="s">
        <v>43</v>
      </c>
      <c r="F2" s="37" t="s">
        <v>26</v>
      </c>
      <c r="G2" s="37" t="s">
        <v>131</v>
      </c>
      <c r="H2" s="37" t="s">
        <v>132</v>
      </c>
      <c r="I2" s="22"/>
      <c r="J2" s="22"/>
    </row>
    <row r="3" spans="1:10" x14ac:dyDescent="0.35">
      <c r="A3" s="2" t="s">
        <v>80</v>
      </c>
      <c r="B3" s="2">
        <v>1995</v>
      </c>
      <c r="D3" s="38">
        <v>0.46</v>
      </c>
      <c r="E3" s="38"/>
      <c r="F3" s="38"/>
      <c r="G3" s="38"/>
      <c r="H3" s="38"/>
      <c r="I3" s="2"/>
      <c r="J3" s="2"/>
    </row>
    <row r="4" spans="1:10" x14ac:dyDescent="0.35">
      <c r="A4" s="2" t="s">
        <v>83</v>
      </c>
      <c r="B4" s="2">
        <v>2016</v>
      </c>
      <c r="D4" s="38">
        <v>0.46</v>
      </c>
      <c r="E4" s="38">
        <v>0.62</v>
      </c>
      <c r="F4" s="38">
        <v>1.34</v>
      </c>
      <c r="G4" s="38"/>
      <c r="H4" s="38"/>
      <c r="I4" s="2"/>
      <c r="J4" s="2"/>
    </row>
    <row r="5" spans="1:10" x14ac:dyDescent="0.35">
      <c r="A5" s="2" t="s">
        <v>45</v>
      </c>
      <c r="B5" s="2">
        <v>2000</v>
      </c>
      <c r="D5" s="38">
        <v>0.3</v>
      </c>
      <c r="E5" s="38">
        <v>0.3</v>
      </c>
      <c r="F5" s="38">
        <v>1</v>
      </c>
      <c r="G5" s="38"/>
      <c r="H5" s="38"/>
      <c r="I5" s="2"/>
      <c r="J5" s="2"/>
    </row>
    <row r="6" spans="1:10" x14ac:dyDescent="0.35">
      <c r="A6" s="2" t="s">
        <v>117</v>
      </c>
      <c r="B6" s="2">
        <v>1993</v>
      </c>
      <c r="D6" s="38">
        <v>0.26</v>
      </c>
      <c r="E6" s="38">
        <v>0.28999999999999998</v>
      </c>
      <c r="F6" s="38">
        <v>1.1000000000000001</v>
      </c>
      <c r="G6" s="38"/>
      <c r="H6" s="38"/>
      <c r="I6" s="2"/>
      <c r="J6" s="2"/>
    </row>
    <row r="7" spans="1:10" x14ac:dyDescent="0.35">
      <c r="A7" s="2" t="s">
        <v>87</v>
      </c>
      <c r="B7" s="2">
        <v>1990</v>
      </c>
      <c r="D7" s="38"/>
      <c r="E7" s="38"/>
      <c r="F7" s="38"/>
      <c r="G7" s="38"/>
      <c r="H7" s="38"/>
      <c r="I7" s="2" t="s">
        <v>167</v>
      </c>
      <c r="J7" s="2"/>
    </row>
    <row r="8" spans="1:10" s="8" customFormat="1" x14ac:dyDescent="0.35">
      <c r="A8" s="2" t="s">
        <v>88</v>
      </c>
      <c r="B8" s="2">
        <v>1988</v>
      </c>
      <c r="C8"/>
      <c r="D8" s="38"/>
      <c r="E8" s="38"/>
      <c r="F8" s="38"/>
      <c r="G8" s="38"/>
      <c r="H8" s="38"/>
      <c r="I8" s="2" t="s">
        <v>168</v>
      </c>
      <c r="J8" s="21"/>
    </row>
    <row r="9" spans="1:10" s="8" customFormat="1" x14ac:dyDescent="0.35">
      <c r="A9" s="2" t="s">
        <v>89</v>
      </c>
      <c r="B9" s="2">
        <v>2001</v>
      </c>
      <c r="C9"/>
      <c r="D9" s="38">
        <f>27/66</f>
        <v>0.40909090909090912</v>
      </c>
      <c r="E9" s="38">
        <v>0.43939393939393939</v>
      </c>
      <c r="F9" s="38">
        <f>E9/D9</f>
        <v>1.074074074074074</v>
      </c>
      <c r="G9" s="38"/>
      <c r="H9" s="38"/>
      <c r="I9" s="2"/>
      <c r="J9" s="21"/>
    </row>
    <row r="10" spans="1:10" x14ac:dyDescent="0.35">
      <c r="A10" t="s">
        <v>230</v>
      </c>
      <c r="B10" s="2">
        <v>2018</v>
      </c>
      <c r="C10" t="s">
        <v>37</v>
      </c>
      <c r="G10" s="2">
        <v>1</v>
      </c>
      <c r="H10" s="2">
        <v>0.8</v>
      </c>
      <c r="I10" s="2"/>
      <c r="J10" s="2"/>
    </row>
    <row r="11" spans="1:10" x14ac:dyDescent="0.35">
      <c r="C11" t="s">
        <v>13</v>
      </c>
      <c r="G11" s="2">
        <v>1</v>
      </c>
      <c r="H11" s="2">
        <v>0.9</v>
      </c>
      <c r="I11" s="2"/>
      <c r="J11" s="2"/>
    </row>
    <row r="12" spans="1:10" x14ac:dyDescent="0.35">
      <c r="C12" t="s">
        <v>256</v>
      </c>
      <c r="G12" s="2">
        <v>1</v>
      </c>
      <c r="H12" s="2">
        <v>0.9</v>
      </c>
      <c r="I12" s="2"/>
      <c r="J12" s="2"/>
    </row>
    <row r="13" spans="1:10" x14ac:dyDescent="0.35">
      <c r="A13" s="32" t="s">
        <v>99</v>
      </c>
      <c r="B13" s="32">
        <v>1991</v>
      </c>
      <c r="C13" t="s">
        <v>56</v>
      </c>
      <c r="D13" s="38">
        <v>0.35</v>
      </c>
      <c r="E13" s="38">
        <v>0.47</v>
      </c>
      <c r="F13" s="38">
        <f>0.47/0.35</f>
        <v>1.342857142857143</v>
      </c>
      <c r="G13" s="2"/>
      <c r="H13" s="2"/>
      <c r="I13" s="2"/>
      <c r="J13" s="2"/>
    </row>
    <row r="14" spans="1:10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5">
      <c r="I15" s="2"/>
      <c r="J15" s="2"/>
    </row>
    <row r="16" spans="1:10" x14ac:dyDescent="0.35">
      <c r="I16" s="2"/>
      <c r="J16" s="2"/>
    </row>
    <row r="17" spans="9:10" x14ac:dyDescent="0.35">
      <c r="I17" s="2"/>
      <c r="J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EE1B-2B9D-4223-AAB9-D35DDB4E6A84}">
  <dimension ref="A1:Z50"/>
  <sheetViews>
    <sheetView zoomScale="40" zoomScaleNormal="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47" sqref="H47"/>
    </sheetView>
  </sheetViews>
  <sheetFormatPr defaultColWidth="8.81640625" defaultRowHeight="14.5" x14ac:dyDescent="0.35"/>
  <cols>
    <col min="1" max="1" width="13.453125" style="2" customWidth="1"/>
    <col min="2" max="2" width="6" style="2" customWidth="1"/>
    <col min="3" max="3" width="30.08984375" style="2" customWidth="1"/>
    <col min="4" max="4" width="8.7265625" style="52" customWidth="1"/>
    <col min="5" max="5" width="7.6328125" style="6" customWidth="1"/>
    <col min="6" max="6" width="8.453125" style="6" customWidth="1"/>
    <col min="7" max="7" width="8.453125" style="51" customWidth="1"/>
    <col min="8" max="9" width="8.453125" style="7" customWidth="1"/>
    <col min="10" max="10" width="8.90625" style="52" customWidth="1"/>
    <col min="11" max="11" width="8.54296875" style="6" customWidth="1"/>
    <col min="12" max="12" width="7.453125" style="6" customWidth="1"/>
    <col min="13" max="13" width="9.36328125" style="52" customWidth="1"/>
    <col min="14" max="15" width="9.36328125" style="6" customWidth="1"/>
    <col min="16" max="16" width="7.81640625" style="52" customWidth="1"/>
    <col min="17" max="18" width="7.81640625" style="2" customWidth="1"/>
    <col min="19" max="21" width="7.36328125" style="2" customWidth="1"/>
    <col min="22" max="22" width="7.453125" style="2" customWidth="1"/>
    <col min="23" max="16384" width="8.81640625" style="2"/>
  </cols>
  <sheetData>
    <row r="1" spans="1:26" s="23" customFormat="1" x14ac:dyDescent="0.35">
      <c r="A1" s="20" t="s">
        <v>1</v>
      </c>
      <c r="C1" s="20"/>
      <c r="D1" s="20"/>
      <c r="E1" s="57"/>
      <c r="F1" s="57"/>
      <c r="G1" s="20"/>
      <c r="H1" s="57"/>
      <c r="I1" s="57"/>
      <c r="J1" s="20"/>
      <c r="K1" s="57"/>
      <c r="L1" s="57"/>
      <c r="M1" s="20"/>
      <c r="N1" s="57"/>
      <c r="O1" s="57"/>
      <c r="P1" s="20"/>
    </row>
    <row r="2" spans="1:26" s="20" customFormat="1" x14ac:dyDescent="0.35">
      <c r="A2" s="20" t="s">
        <v>0</v>
      </c>
      <c r="B2" s="20" t="s">
        <v>105</v>
      </c>
      <c r="C2" s="20" t="s">
        <v>31</v>
      </c>
      <c r="D2" s="20" t="s">
        <v>276</v>
      </c>
      <c r="E2" s="57" t="s">
        <v>269</v>
      </c>
      <c r="F2" s="57" t="s">
        <v>270</v>
      </c>
      <c r="G2" s="20" t="s">
        <v>275</v>
      </c>
      <c r="H2" s="57" t="s">
        <v>271</v>
      </c>
      <c r="I2" s="57" t="s">
        <v>272</v>
      </c>
      <c r="J2" s="20" t="s">
        <v>277</v>
      </c>
      <c r="K2" s="57" t="s">
        <v>273</v>
      </c>
      <c r="L2" s="57" t="s">
        <v>274</v>
      </c>
      <c r="M2" s="20" t="s">
        <v>7</v>
      </c>
      <c r="N2" s="57" t="s">
        <v>280</v>
      </c>
      <c r="O2" s="57" t="s">
        <v>281</v>
      </c>
      <c r="P2" s="20" t="s">
        <v>8</v>
      </c>
      <c r="Q2" s="20" t="s">
        <v>278</v>
      </c>
      <c r="R2" s="20" t="s">
        <v>279</v>
      </c>
      <c r="S2" s="20" t="s">
        <v>108</v>
      </c>
      <c r="T2" s="20" t="s">
        <v>283</v>
      </c>
      <c r="U2" s="20" t="s">
        <v>284</v>
      </c>
      <c r="V2" s="20" t="s">
        <v>109</v>
      </c>
      <c r="W2" s="20" t="s">
        <v>184</v>
      </c>
      <c r="X2" s="20" t="s">
        <v>191</v>
      </c>
      <c r="Y2" s="20" t="s">
        <v>192</v>
      </c>
      <c r="Z2" s="20" t="s">
        <v>78</v>
      </c>
    </row>
    <row r="3" spans="1:26" x14ac:dyDescent="0.35">
      <c r="A3" s="2" t="s">
        <v>24</v>
      </c>
      <c r="B3" s="2">
        <v>1986</v>
      </c>
      <c r="C3" s="2" t="s">
        <v>13</v>
      </c>
      <c r="D3" s="58">
        <v>0.36</v>
      </c>
      <c r="E3" s="56"/>
      <c r="F3" s="56"/>
      <c r="G3" s="59"/>
      <c r="H3" s="60"/>
      <c r="I3" s="60"/>
      <c r="J3" s="58">
        <v>0.48</v>
      </c>
      <c r="K3" s="56"/>
      <c r="L3" s="56"/>
      <c r="M3" s="58"/>
      <c r="N3" s="56"/>
      <c r="O3" s="56"/>
      <c r="P3" s="58">
        <v>0.56000000000000005</v>
      </c>
      <c r="Q3" s="38"/>
      <c r="R3" s="38"/>
      <c r="S3" s="38"/>
      <c r="T3" s="38"/>
      <c r="U3" s="38"/>
      <c r="V3" s="38"/>
      <c r="W3" s="38"/>
      <c r="X3" s="38"/>
    </row>
    <row r="4" spans="1:26" x14ac:dyDescent="0.35">
      <c r="A4" s="2" t="s">
        <v>80</v>
      </c>
      <c r="B4" s="2">
        <v>1995</v>
      </c>
      <c r="C4" s="2" t="s">
        <v>13</v>
      </c>
      <c r="D4" s="58">
        <v>0.41</v>
      </c>
      <c r="E4" s="56"/>
      <c r="F4" s="56"/>
      <c r="G4" s="59">
        <v>0.44</v>
      </c>
      <c r="H4" s="60"/>
      <c r="I4" s="60"/>
      <c r="J4" s="58">
        <v>0.42</v>
      </c>
      <c r="K4" s="56"/>
      <c r="L4" s="56"/>
      <c r="M4" s="58">
        <v>0.45</v>
      </c>
      <c r="N4" s="56"/>
      <c r="O4" s="56"/>
      <c r="P4" s="58"/>
      <c r="Q4" s="38"/>
      <c r="R4" s="38"/>
      <c r="S4" s="38"/>
      <c r="T4" s="38"/>
      <c r="U4" s="38"/>
      <c r="V4" s="38"/>
      <c r="W4" s="38"/>
      <c r="X4" s="38"/>
    </row>
    <row r="5" spans="1:26" x14ac:dyDescent="0.35">
      <c r="A5" s="2" t="s">
        <v>81</v>
      </c>
      <c r="B5" s="2">
        <v>2014</v>
      </c>
      <c r="C5" s="2" t="s">
        <v>13</v>
      </c>
      <c r="D5" s="58">
        <v>7.0000000000000007E-2</v>
      </c>
      <c r="E5" s="56">
        <v>44</v>
      </c>
      <c r="F5" s="56">
        <v>673</v>
      </c>
      <c r="G5" s="59">
        <v>7.0000000000000007E-2</v>
      </c>
      <c r="H5" s="60">
        <v>50</v>
      </c>
      <c r="I5" s="60">
        <v>673</v>
      </c>
      <c r="J5" s="58"/>
      <c r="K5" s="56"/>
      <c r="L5" s="56"/>
      <c r="M5" s="58"/>
      <c r="N5" s="56"/>
      <c r="O5" s="56"/>
      <c r="P5" s="58">
        <v>0.09</v>
      </c>
      <c r="Q5" s="38">
        <v>58</v>
      </c>
      <c r="R5" s="38">
        <v>673</v>
      </c>
      <c r="S5" s="38"/>
      <c r="T5" s="38"/>
      <c r="U5" s="38"/>
      <c r="V5" s="38"/>
      <c r="W5" s="38"/>
      <c r="X5" s="38"/>
    </row>
    <row r="6" spans="1:26" x14ac:dyDescent="0.35">
      <c r="C6" s="2" t="s">
        <v>32</v>
      </c>
      <c r="D6" s="58">
        <v>0.18</v>
      </c>
      <c r="E6" s="56">
        <v>56</v>
      </c>
      <c r="F6" s="56">
        <v>315</v>
      </c>
      <c r="G6" s="59">
        <v>0.2</v>
      </c>
      <c r="H6" s="60">
        <v>63</v>
      </c>
      <c r="I6" s="60">
        <v>315</v>
      </c>
      <c r="J6" s="58"/>
      <c r="K6" s="56"/>
      <c r="L6" s="56"/>
      <c r="M6" s="58"/>
      <c r="N6" s="56"/>
      <c r="O6" s="56"/>
      <c r="P6" s="58">
        <v>0.2</v>
      </c>
      <c r="Q6" s="38"/>
      <c r="R6" s="38"/>
      <c r="S6" s="38"/>
      <c r="T6" s="38"/>
      <c r="U6" s="38"/>
      <c r="V6" s="38"/>
      <c r="W6" s="38"/>
      <c r="X6" s="38"/>
    </row>
    <row r="7" spans="1:26" x14ac:dyDescent="0.35">
      <c r="C7" s="2" t="s">
        <v>37</v>
      </c>
      <c r="D7" s="58">
        <v>0.1</v>
      </c>
      <c r="E7" s="56">
        <v>100</v>
      </c>
      <c r="F7" s="56">
        <v>988</v>
      </c>
      <c r="G7" s="59">
        <v>0.1</v>
      </c>
      <c r="H7" s="60">
        <v>113</v>
      </c>
      <c r="I7" s="60">
        <v>988</v>
      </c>
      <c r="J7" s="58"/>
      <c r="K7" s="56"/>
      <c r="L7" s="56"/>
      <c r="M7" s="58"/>
      <c r="N7" s="56"/>
      <c r="O7" s="56"/>
      <c r="P7" s="58">
        <v>0.13</v>
      </c>
      <c r="Q7" s="38"/>
      <c r="R7" s="38"/>
      <c r="S7" s="38"/>
      <c r="T7" s="38"/>
      <c r="U7" s="38"/>
      <c r="V7" s="38"/>
      <c r="W7" s="38"/>
      <c r="X7" s="38"/>
    </row>
    <row r="8" spans="1:26" x14ac:dyDescent="0.35">
      <c r="A8" s="2" t="s">
        <v>82</v>
      </c>
      <c r="B8" s="2">
        <v>1992</v>
      </c>
      <c r="C8" s="2" t="s">
        <v>13</v>
      </c>
      <c r="D8" s="58">
        <v>0.03</v>
      </c>
      <c r="E8" s="56">
        <v>68</v>
      </c>
      <c r="F8" s="56">
        <v>228</v>
      </c>
      <c r="G8" s="59"/>
      <c r="H8" s="60"/>
      <c r="I8" s="60"/>
      <c r="J8" s="58"/>
      <c r="K8" s="56"/>
      <c r="L8" s="56"/>
      <c r="M8" s="58"/>
      <c r="N8" s="56"/>
      <c r="O8" s="56"/>
      <c r="P8" s="58"/>
      <c r="Q8" s="38"/>
      <c r="R8" s="38"/>
      <c r="S8" s="38"/>
      <c r="T8" s="38"/>
      <c r="U8" s="38"/>
      <c r="V8" s="38"/>
      <c r="W8" s="38"/>
      <c r="X8" s="38"/>
    </row>
    <row r="9" spans="1:26" x14ac:dyDescent="0.35">
      <c r="A9" s="2" t="s">
        <v>83</v>
      </c>
      <c r="B9" s="2">
        <v>2016</v>
      </c>
      <c r="C9" s="2" t="s">
        <v>13</v>
      </c>
      <c r="D9" s="58">
        <v>0.46</v>
      </c>
      <c r="E9" s="56">
        <v>62</v>
      </c>
      <c r="F9" s="56">
        <v>134</v>
      </c>
      <c r="G9" s="59">
        <v>0.51500000000000001</v>
      </c>
      <c r="H9" s="60">
        <v>69</v>
      </c>
      <c r="I9" s="60">
        <v>134</v>
      </c>
      <c r="J9" s="58"/>
      <c r="K9" s="56"/>
      <c r="L9" s="56"/>
      <c r="M9" s="58"/>
      <c r="N9" s="56"/>
      <c r="O9" s="56"/>
      <c r="P9" s="58"/>
      <c r="Q9" s="38"/>
      <c r="R9" s="38"/>
      <c r="S9" s="38"/>
      <c r="T9" s="38"/>
      <c r="U9" s="38"/>
      <c r="V9" s="38"/>
      <c r="W9" s="38"/>
      <c r="X9" s="38"/>
    </row>
    <row r="10" spans="1:26" x14ac:dyDescent="0.35">
      <c r="A10" s="2" t="s">
        <v>84</v>
      </c>
      <c r="B10" s="2">
        <v>1981</v>
      </c>
      <c r="C10" s="2" t="s">
        <v>13</v>
      </c>
      <c r="D10" s="58"/>
      <c r="E10" s="56"/>
      <c r="F10" s="56"/>
      <c r="G10" s="59"/>
      <c r="H10" s="60"/>
      <c r="I10" s="60"/>
      <c r="J10" s="58"/>
      <c r="K10" s="56"/>
      <c r="L10" s="56"/>
      <c r="M10" s="58">
        <v>0.39</v>
      </c>
      <c r="N10" s="56"/>
      <c r="O10" s="56"/>
      <c r="P10" s="58"/>
      <c r="Q10" s="38"/>
      <c r="R10" s="38"/>
      <c r="S10" s="38"/>
      <c r="T10" s="38"/>
      <c r="U10" s="38"/>
      <c r="V10" s="38"/>
      <c r="W10" s="38"/>
      <c r="X10" s="38"/>
    </row>
    <row r="11" spans="1:26" x14ac:dyDescent="0.35">
      <c r="A11" s="2" t="s">
        <v>45</v>
      </c>
      <c r="B11" s="2">
        <v>2000</v>
      </c>
      <c r="C11" s="2" t="s">
        <v>13</v>
      </c>
      <c r="D11" s="58"/>
      <c r="E11" s="56"/>
      <c r="F11" s="56"/>
      <c r="G11" s="59">
        <v>0.28999999999999998</v>
      </c>
      <c r="H11" s="60">
        <v>22</v>
      </c>
      <c r="I11" s="60">
        <v>76</v>
      </c>
      <c r="J11" s="58"/>
      <c r="K11" s="56"/>
      <c r="L11" s="56"/>
      <c r="M11" s="58"/>
      <c r="N11" s="56"/>
      <c r="O11" s="56"/>
      <c r="P11" s="58"/>
      <c r="Q11" s="38"/>
      <c r="R11" s="38"/>
      <c r="S11" s="38"/>
      <c r="T11" s="38"/>
      <c r="U11" s="38"/>
      <c r="V11" s="38"/>
      <c r="W11" s="38"/>
      <c r="X11" s="38"/>
    </row>
    <row r="12" spans="1:26" x14ac:dyDescent="0.35">
      <c r="A12" s="2" t="s">
        <v>117</v>
      </c>
      <c r="B12" s="2">
        <v>1993</v>
      </c>
      <c r="C12" s="2" t="s">
        <v>13</v>
      </c>
      <c r="D12" s="58"/>
      <c r="E12" s="56"/>
      <c r="F12" s="56"/>
      <c r="G12" s="59">
        <v>0.28000000000000003</v>
      </c>
      <c r="H12" s="60">
        <v>111</v>
      </c>
      <c r="I12" s="60">
        <v>397</v>
      </c>
      <c r="J12" s="58"/>
      <c r="K12" s="56"/>
      <c r="L12" s="56"/>
      <c r="M12" s="58"/>
      <c r="N12" s="56"/>
      <c r="O12" s="56"/>
      <c r="P12" s="58"/>
      <c r="Q12" s="55"/>
      <c r="R12" s="55"/>
      <c r="S12" s="38"/>
      <c r="T12" s="38"/>
      <c r="U12" s="38"/>
      <c r="V12" s="38"/>
      <c r="W12" s="38"/>
      <c r="X12" s="38"/>
    </row>
    <row r="13" spans="1:26" s="21" customFormat="1" x14ac:dyDescent="0.35">
      <c r="A13" s="21" t="s">
        <v>86</v>
      </c>
      <c r="B13" s="21">
        <v>1996</v>
      </c>
      <c r="C13" s="21" t="s">
        <v>76</v>
      </c>
      <c r="D13" s="59"/>
      <c r="E13" s="60"/>
      <c r="F13" s="60"/>
      <c r="G13" s="59"/>
      <c r="H13" s="60">
        <v>29</v>
      </c>
      <c r="I13" s="60">
        <v>42</v>
      </c>
      <c r="J13" s="59"/>
      <c r="K13" s="60"/>
      <c r="L13" s="60"/>
      <c r="M13" s="59"/>
      <c r="N13" s="60"/>
      <c r="O13" s="60"/>
      <c r="P13" s="59"/>
      <c r="Q13" s="53"/>
      <c r="R13" s="53"/>
      <c r="S13" s="41"/>
      <c r="T13" s="41"/>
      <c r="U13" s="41"/>
      <c r="V13" s="41"/>
      <c r="W13" s="41"/>
      <c r="X13" s="41"/>
    </row>
    <row r="14" spans="1:26" s="21" customFormat="1" x14ac:dyDescent="0.35">
      <c r="C14" s="21" t="s">
        <v>77</v>
      </c>
      <c r="D14" s="59"/>
      <c r="E14" s="60"/>
      <c r="F14" s="60"/>
      <c r="G14" s="59"/>
      <c r="H14" s="60">
        <v>10</v>
      </c>
      <c r="I14" s="60">
        <v>45</v>
      </c>
      <c r="J14" s="59"/>
      <c r="K14" s="60"/>
      <c r="L14" s="60"/>
      <c r="M14" s="59"/>
      <c r="N14" s="60"/>
      <c r="O14" s="60"/>
      <c r="P14" s="59"/>
      <c r="Q14" s="53"/>
      <c r="R14" s="53"/>
      <c r="S14" s="41"/>
      <c r="T14" s="41"/>
      <c r="U14" s="41"/>
      <c r="V14" s="41"/>
      <c r="W14" s="41"/>
      <c r="X14" s="41"/>
    </row>
    <row r="15" spans="1:26" s="21" customFormat="1" x14ac:dyDescent="0.35">
      <c r="C15" s="21" t="s">
        <v>268</v>
      </c>
      <c r="D15" s="59"/>
      <c r="E15" s="60"/>
      <c r="F15" s="60"/>
      <c r="G15" s="59">
        <v>0.45</v>
      </c>
      <c r="H15" s="60">
        <v>39</v>
      </c>
      <c r="I15" s="60">
        <v>87</v>
      </c>
      <c r="J15" s="59"/>
      <c r="K15" s="60"/>
      <c r="L15" s="60"/>
      <c r="M15" s="59"/>
      <c r="N15" s="60"/>
      <c r="O15" s="60"/>
      <c r="P15" s="59"/>
      <c r="Q15" s="53"/>
      <c r="R15" s="53"/>
      <c r="S15" s="41"/>
      <c r="T15" s="41"/>
      <c r="U15" s="41"/>
      <c r="V15" s="41"/>
      <c r="W15" s="41"/>
      <c r="X15" s="41"/>
    </row>
    <row r="16" spans="1:26" s="21" customFormat="1" x14ac:dyDescent="0.35">
      <c r="A16" s="21" t="s">
        <v>87</v>
      </c>
      <c r="B16" s="21">
        <v>1982</v>
      </c>
      <c r="C16" s="21" t="s">
        <v>103</v>
      </c>
      <c r="D16" s="59">
        <v>0.16</v>
      </c>
      <c r="E16" s="60">
        <v>38</v>
      </c>
      <c r="F16" s="60">
        <v>238</v>
      </c>
      <c r="G16" s="59">
        <v>0.21</v>
      </c>
      <c r="H16" s="60">
        <v>50</v>
      </c>
      <c r="I16" s="60">
        <v>238</v>
      </c>
      <c r="J16" s="59">
        <v>0.27</v>
      </c>
      <c r="K16" s="60">
        <v>64</v>
      </c>
      <c r="L16" s="60">
        <v>238</v>
      </c>
      <c r="M16" s="59"/>
      <c r="N16" s="60"/>
      <c r="O16" s="60"/>
      <c r="P16" s="59"/>
      <c r="Q16" s="53"/>
      <c r="R16" s="53"/>
      <c r="S16" s="41"/>
      <c r="T16" s="41"/>
      <c r="U16" s="41"/>
      <c r="V16" s="41"/>
      <c r="W16" s="41"/>
      <c r="X16" s="41"/>
    </row>
    <row r="17" spans="1:26" s="21" customFormat="1" x14ac:dyDescent="0.35">
      <c r="C17" s="21" t="s">
        <v>13</v>
      </c>
      <c r="D17" s="59"/>
      <c r="E17" s="60"/>
      <c r="F17" s="60"/>
      <c r="G17" s="59">
        <v>0.17</v>
      </c>
      <c r="H17" s="60">
        <v>29</v>
      </c>
      <c r="I17" s="60">
        <v>173</v>
      </c>
      <c r="J17" s="59">
        <v>0.26</v>
      </c>
      <c r="K17" s="60">
        <v>45</v>
      </c>
      <c r="L17" s="60">
        <v>173</v>
      </c>
      <c r="M17" s="59"/>
      <c r="N17" s="60"/>
      <c r="O17" s="60"/>
      <c r="P17" s="59"/>
      <c r="Q17" s="53"/>
      <c r="R17" s="53"/>
      <c r="S17" s="41"/>
      <c r="T17" s="41"/>
      <c r="U17" s="41"/>
      <c r="V17" s="41"/>
      <c r="W17" s="41"/>
      <c r="X17" s="41"/>
    </row>
    <row r="18" spans="1:26" s="21" customFormat="1" x14ac:dyDescent="0.35">
      <c r="C18" s="21" t="s">
        <v>32</v>
      </c>
      <c r="D18" s="59"/>
      <c r="E18" s="60"/>
      <c r="F18" s="60"/>
      <c r="G18" s="59">
        <v>0.34</v>
      </c>
      <c r="H18" s="60">
        <v>22</v>
      </c>
      <c r="I18" s="60">
        <v>65</v>
      </c>
      <c r="J18" s="59">
        <v>0.34</v>
      </c>
      <c r="K18" s="60">
        <v>22</v>
      </c>
      <c r="L18" s="60">
        <v>65</v>
      </c>
      <c r="M18" s="59"/>
      <c r="N18" s="60"/>
      <c r="O18" s="60"/>
      <c r="P18" s="59"/>
      <c r="Q18" s="53"/>
      <c r="R18" s="53"/>
      <c r="S18" s="41"/>
      <c r="T18" s="41"/>
      <c r="U18" s="41"/>
      <c r="V18" s="41"/>
      <c r="W18" s="41"/>
      <c r="X18" s="41"/>
    </row>
    <row r="19" spans="1:26" s="21" customFormat="1" x14ac:dyDescent="0.35">
      <c r="A19" s="21" t="s">
        <v>87</v>
      </c>
      <c r="B19" s="21">
        <v>1990</v>
      </c>
      <c r="C19" s="21" t="s">
        <v>13</v>
      </c>
      <c r="D19" s="59">
        <v>0.1</v>
      </c>
      <c r="E19" s="60">
        <v>15</v>
      </c>
      <c r="F19" s="60">
        <v>149</v>
      </c>
      <c r="G19" s="59"/>
      <c r="H19" s="60"/>
      <c r="I19" s="60"/>
      <c r="J19" s="59">
        <v>0.24</v>
      </c>
      <c r="K19" s="60">
        <v>36</v>
      </c>
      <c r="L19" s="60">
        <v>149</v>
      </c>
      <c r="M19" s="59"/>
      <c r="N19" s="60"/>
      <c r="O19" s="60"/>
      <c r="P19" s="59">
        <v>0.28999999999999998</v>
      </c>
      <c r="Q19" s="53">
        <v>43</v>
      </c>
      <c r="R19" s="53">
        <v>149</v>
      </c>
      <c r="S19" s="41"/>
      <c r="T19" s="41"/>
      <c r="U19" s="41"/>
      <c r="V19" s="41"/>
      <c r="W19" s="41"/>
      <c r="X19" s="41"/>
    </row>
    <row r="20" spans="1:26" s="21" customFormat="1" x14ac:dyDescent="0.35">
      <c r="C20" s="21" t="s">
        <v>32</v>
      </c>
      <c r="D20" s="59">
        <v>0.26</v>
      </c>
      <c r="E20" s="60">
        <v>15</v>
      </c>
      <c r="F20" s="60">
        <v>59</v>
      </c>
      <c r="G20" s="59"/>
      <c r="H20" s="60"/>
      <c r="I20" s="60"/>
      <c r="J20" s="59">
        <v>0.41</v>
      </c>
      <c r="K20" s="60">
        <v>24</v>
      </c>
      <c r="L20" s="60">
        <v>59</v>
      </c>
      <c r="M20" s="59"/>
      <c r="N20" s="60"/>
      <c r="O20" s="60"/>
      <c r="P20" s="59">
        <v>0.48</v>
      </c>
      <c r="Q20" s="53">
        <v>28</v>
      </c>
      <c r="R20" s="53">
        <v>59</v>
      </c>
      <c r="S20" s="41"/>
      <c r="T20" s="41"/>
      <c r="U20" s="41"/>
      <c r="V20" s="41"/>
      <c r="W20" s="41"/>
      <c r="X20" s="41"/>
    </row>
    <row r="21" spans="1:26" s="21" customFormat="1" x14ac:dyDescent="0.35">
      <c r="C21" s="21" t="s">
        <v>37</v>
      </c>
      <c r="D21" s="59">
        <v>0.14000000000000001</v>
      </c>
      <c r="E21" s="60">
        <v>29</v>
      </c>
      <c r="F21" s="60">
        <v>208</v>
      </c>
      <c r="G21" s="59"/>
      <c r="H21" s="60"/>
      <c r="I21" s="60"/>
      <c r="J21" s="59">
        <v>0.28999999999999998</v>
      </c>
      <c r="K21" s="60">
        <v>60</v>
      </c>
      <c r="L21" s="60">
        <v>208</v>
      </c>
      <c r="M21" s="59"/>
      <c r="N21" s="60"/>
      <c r="O21" s="60"/>
      <c r="P21" s="59">
        <v>0.34</v>
      </c>
      <c r="Q21" s="53">
        <v>70</v>
      </c>
      <c r="R21" s="53">
        <v>208</v>
      </c>
      <c r="S21" s="41"/>
      <c r="T21" s="41"/>
      <c r="U21" s="41"/>
      <c r="V21" s="41">
        <v>0.39</v>
      </c>
      <c r="W21" s="41"/>
      <c r="X21" s="41"/>
    </row>
    <row r="22" spans="1:26" s="21" customFormat="1" x14ac:dyDescent="0.35">
      <c r="A22" s="21" t="s">
        <v>88</v>
      </c>
      <c r="B22" s="21">
        <v>1988</v>
      </c>
      <c r="C22" s="21" t="s">
        <v>13</v>
      </c>
      <c r="D22" s="59">
        <v>0.37</v>
      </c>
      <c r="E22" s="60">
        <v>113</v>
      </c>
      <c r="F22" s="60">
        <v>408</v>
      </c>
      <c r="G22" s="59">
        <v>0.45</v>
      </c>
      <c r="H22" s="60">
        <v>138</v>
      </c>
      <c r="I22" s="60">
        <v>408</v>
      </c>
      <c r="J22" s="59"/>
      <c r="K22" s="60"/>
      <c r="L22" s="60"/>
      <c r="M22" s="59"/>
      <c r="N22" s="60"/>
      <c r="O22" s="60"/>
      <c r="P22" s="59"/>
      <c r="Q22" s="53"/>
      <c r="R22" s="53"/>
      <c r="S22" s="41"/>
      <c r="T22" s="41"/>
      <c r="U22" s="41"/>
      <c r="V22" s="41"/>
      <c r="W22" s="41"/>
      <c r="X22" s="41"/>
    </row>
    <row r="23" spans="1:26" s="21" customFormat="1" x14ac:dyDescent="0.35">
      <c r="A23" s="21" t="s">
        <v>89</v>
      </c>
      <c r="B23" s="21">
        <v>2001</v>
      </c>
      <c r="C23" s="21" t="s">
        <v>13</v>
      </c>
      <c r="D23" s="59">
        <v>0.3</v>
      </c>
      <c r="E23" s="60">
        <v>26</v>
      </c>
      <c r="F23" s="60">
        <v>87</v>
      </c>
      <c r="G23" s="59">
        <v>0.37</v>
      </c>
      <c r="H23" s="60">
        <v>28</v>
      </c>
      <c r="I23" s="60">
        <v>77</v>
      </c>
      <c r="J23" s="59">
        <v>0.42</v>
      </c>
      <c r="K23" s="60">
        <v>20</v>
      </c>
      <c r="L23" s="60">
        <v>49</v>
      </c>
      <c r="M23" s="59">
        <v>0.47</v>
      </c>
      <c r="N23" s="60">
        <v>10</v>
      </c>
      <c r="O23" s="60">
        <v>21</v>
      </c>
      <c r="P23" s="59"/>
      <c r="Q23" s="53"/>
      <c r="R23" s="53"/>
      <c r="S23" s="41"/>
      <c r="T23" s="41"/>
      <c r="U23" s="41"/>
      <c r="V23" s="41"/>
      <c r="W23" s="41"/>
      <c r="X23" s="41"/>
    </row>
    <row r="24" spans="1:26" s="21" customFormat="1" x14ac:dyDescent="0.35">
      <c r="A24" s="21" t="s">
        <v>90</v>
      </c>
      <c r="B24" s="21">
        <v>2006</v>
      </c>
      <c r="C24" s="21" t="s">
        <v>161</v>
      </c>
      <c r="D24" s="59">
        <f>191/497</f>
        <v>0.38430583501006038</v>
      </c>
      <c r="E24" s="60"/>
      <c r="F24" s="60"/>
      <c r="G24" s="59"/>
      <c r="H24" s="60"/>
      <c r="I24" s="60"/>
      <c r="J24" s="59"/>
      <c r="K24" s="60"/>
      <c r="L24" s="60"/>
      <c r="M24" s="59"/>
      <c r="N24" s="60"/>
      <c r="O24" s="60"/>
      <c r="P24" s="59"/>
      <c r="Q24" s="53"/>
      <c r="R24" s="53"/>
      <c r="S24" s="41"/>
      <c r="T24" s="41"/>
      <c r="U24" s="41"/>
      <c r="V24" s="41"/>
      <c r="W24" s="41"/>
      <c r="X24" s="41"/>
    </row>
    <row r="25" spans="1:26" x14ac:dyDescent="0.35">
      <c r="C25" s="2" t="s">
        <v>160</v>
      </c>
      <c r="D25" s="59">
        <f>39/137</f>
        <v>0.28467153284671531</v>
      </c>
      <c r="E25" s="60"/>
      <c r="F25" s="60"/>
      <c r="H25" s="60"/>
      <c r="I25" s="60"/>
      <c r="K25" s="56"/>
      <c r="L25" s="56"/>
      <c r="N25" s="56"/>
      <c r="O25" s="56"/>
      <c r="Q25" s="55"/>
      <c r="R25" s="55"/>
    </row>
    <row r="26" spans="1:26" x14ac:dyDescent="0.35">
      <c r="C26" s="2" t="s">
        <v>13</v>
      </c>
      <c r="D26" s="58">
        <f>98/259</f>
        <v>0.3783783783783784</v>
      </c>
      <c r="E26" s="56"/>
      <c r="F26" s="56"/>
      <c r="H26" s="60"/>
      <c r="I26" s="60"/>
      <c r="K26" s="56"/>
      <c r="L26" s="56"/>
      <c r="N26" s="56"/>
      <c r="O26" s="56"/>
      <c r="Q26" s="55"/>
      <c r="R26" s="55"/>
    </row>
    <row r="27" spans="1:26" x14ac:dyDescent="0.35">
      <c r="C27" s="2" t="s">
        <v>32</v>
      </c>
      <c r="D27" s="58">
        <f>54/101</f>
        <v>0.53465346534653468</v>
      </c>
      <c r="E27" s="56"/>
      <c r="F27" s="56"/>
      <c r="H27" s="60"/>
      <c r="I27" s="60"/>
      <c r="K27" s="56"/>
      <c r="L27" s="56"/>
      <c r="N27" s="56"/>
      <c r="O27" s="56"/>
      <c r="Q27" s="55"/>
      <c r="R27" s="55"/>
    </row>
    <row r="28" spans="1:26" s="21" customFormat="1" x14ac:dyDescent="0.35">
      <c r="A28" s="21" t="s">
        <v>91</v>
      </c>
      <c r="B28" s="21">
        <v>2018</v>
      </c>
      <c r="C28" s="21" t="s">
        <v>189</v>
      </c>
      <c r="D28" s="51">
        <v>0.52669999999999995</v>
      </c>
      <c r="E28" s="60">
        <v>79</v>
      </c>
      <c r="F28" s="60">
        <v>150</v>
      </c>
      <c r="G28" s="51">
        <v>0.61409999999999998</v>
      </c>
      <c r="H28" s="60">
        <v>91</v>
      </c>
      <c r="I28" s="60">
        <v>138</v>
      </c>
      <c r="J28" s="51">
        <v>0.66</v>
      </c>
      <c r="K28" s="60">
        <v>96</v>
      </c>
      <c r="L28" s="60">
        <v>150</v>
      </c>
      <c r="M28" s="51">
        <v>0.69710000000000005</v>
      </c>
      <c r="N28" s="60">
        <v>99</v>
      </c>
      <c r="O28" s="60">
        <v>119</v>
      </c>
      <c r="P28" s="51">
        <v>0.69710000000000005</v>
      </c>
      <c r="Q28" s="53">
        <v>99</v>
      </c>
      <c r="R28" s="53">
        <v>114</v>
      </c>
      <c r="S28" s="41"/>
      <c r="T28" s="41">
        <v>100</v>
      </c>
      <c r="U28" s="41">
        <v>100</v>
      </c>
      <c r="V28" s="41"/>
      <c r="W28" s="41"/>
      <c r="X28" s="41"/>
      <c r="Y28" s="41"/>
      <c r="Z28" s="21" t="s">
        <v>282</v>
      </c>
    </row>
    <row r="29" spans="1:26" x14ac:dyDescent="0.35">
      <c r="A29" s="2" t="s">
        <v>92</v>
      </c>
      <c r="B29" s="2">
        <v>2013</v>
      </c>
      <c r="C29" s="2" t="s">
        <v>122</v>
      </c>
      <c r="D29" s="58">
        <v>0.53</v>
      </c>
      <c r="E29" s="56"/>
      <c r="F29" s="56"/>
      <c r="G29" s="59">
        <v>0.6</v>
      </c>
      <c r="H29" s="60"/>
      <c r="I29" s="60"/>
      <c r="J29" s="58"/>
      <c r="K29" s="56"/>
      <c r="L29" s="56"/>
      <c r="M29" s="58"/>
      <c r="N29" s="56"/>
      <c r="O29" s="56"/>
      <c r="P29" s="58">
        <v>0.75</v>
      </c>
      <c r="Q29" s="55"/>
      <c r="R29" s="55"/>
      <c r="S29" s="38"/>
      <c r="T29" s="38"/>
      <c r="U29" s="38"/>
      <c r="V29" s="38"/>
      <c r="W29" s="38"/>
      <c r="X29" s="38"/>
      <c r="Y29" s="38"/>
      <c r="Z29" s="72" t="s">
        <v>285</v>
      </c>
    </row>
    <row r="30" spans="1:26" x14ac:dyDescent="0.35">
      <c r="C30" s="2" t="s">
        <v>123</v>
      </c>
      <c r="D30" s="58">
        <v>0.48</v>
      </c>
      <c r="E30" s="56"/>
      <c r="F30" s="56"/>
      <c r="G30" s="59">
        <v>0.54</v>
      </c>
      <c r="H30" s="60"/>
      <c r="I30" s="60"/>
      <c r="J30" s="58"/>
      <c r="K30" s="56"/>
      <c r="L30" s="56"/>
      <c r="M30" s="58"/>
      <c r="N30" s="56"/>
      <c r="O30" s="56"/>
      <c r="P30" s="58">
        <v>0.61</v>
      </c>
      <c r="Q30" s="55"/>
      <c r="R30" s="55"/>
      <c r="S30" s="38"/>
      <c r="T30" s="38"/>
      <c r="U30" s="38"/>
      <c r="V30" s="38"/>
      <c r="W30" s="38"/>
      <c r="X30" s="38"/>
      <c r="Y30" s="38"/>
    </row>
    <row r="31" spans="1:26" x14ac:dyDescent="0.35">
      <c r="C31" s="2" t="s">
        <v>260</v>
      </c>
      <c r="D31" s="52">
        <v>0.5</v>
      </c>
      <c r="E31" s="56"/>
      <c r="F31" s="56"/>
      <c r="G31" s="51">
        <v>0.56999999999999995</v>
      </c>
      <c r="H31" s="60"/>
      <c r="I31" s="60"/>
      <c r="K31" s="56"/>
      <c r="L31" s="56"/>
      <c r="N31" s="56"/>
      <c r="O31" s="56"/>
      <c r="Q31" s="55"/>
      <c r="R31" s="55"/>
    </row>
    <row r="32" spans="1:26" x14ac:dyDescent="0.35">
      <c r="A32" s="2" t="s">
        <v>92</v>
      </c>
      <c r="B32" s="2">
        <v>2015</v>
      </c>
      <c r="C32" s="2" t="s">
        <v>190</v>
      </c>
      <c r="D32" s="58">
        <v>0.33</v>
      </c>
      <c r="E32" s="56"/>
      <c r="F32" s="56"/>
      <c r="G32" s="59">
        <v>0.42</v>
      </c>
      <c r="H32" s="60"/>
      <c r="I32" s="60"/>
      <c r="J32" s="58"/>
      <c r="K32" s="56"/>
      <c r="L32" s="56"/>
      <c r="M32" s="58"/>
      <c r="N32" s="56"/>
      <c r="O32" s="56"/>
      <c r="P32" s="58">
        <v>0.51</v>
      </c>
      <c r="Q32" s="55"/>
      <c r="R32" s="55"/>
      <c r="S32" s="38"/>
      <c r="T32" s="38"/>
      <c r="U32" s="38"/>
      <c r="V32" s="38"/>
      <c r="W32" s="38"/>
      <c r="X32" s="38">
        <v>0.59</v>
      </c>
      <c r="Y32" s="38"/>
      <c r="Z32" s="2" t="s">
        <v>285</v>
      </c>
    </row>
    <row r="33" spans="1:26" x14ac:dyDescent="0.35">
      <c r="A33" s="2" t="s">
        <v>93</v>
      </c>
      <c r="B33" s="2">
        <v>2012</v>
      </c>
      <c r="C33" s="2" t="s">
        <v>53</v>
      </c>
      <c r="D33" s="58">
        <v>0.28000000000000003</v>
      </c>
      <c r="E33" s="56"/>
      <c r="F33" s="56"/>
      <c r="G33" s="59"/>
      <c r="H33" s="60"/>
      <c r="I33" s="60"/>
      <c r="J33" s="58"/>
      <c r="K33" s="56"/>
      <c r="L33" s="56"/>
      <c r="M33" s="58"/>
      <c r="N33" s="56"/>
      <c r="O33" s="56"/>
      <c r="P33" s="58"/>
      <c r="Q33" s="55"/>
      <c r="R33" s="55"/>
      <c r="S33" s="38"/>
      <c r="T33" s="38"/>
      <c r="U33" s="38"/>
      <c r="V33" s="38"/>
      <c r="W33" s="38"/>
      <c r="X33" s="38"/>
      <c r="Y33" s="38"/>
      <c r="Z33" s="2" t="s">
        <v>285</v>
      </c>
    </row>
    <row r="34" spans="1:26" x14ac:dyDescent="0.35">
      <c r="C34" s="2" t="s">
        <v>54</v>
      </c>
      <c r="D34" s="58">
        <v>0.08</v>
      </c>
      <c r="E34" s="56"/>
      <c r="F34" s="56"/>
      <c r="G34" s="59"/>
      <c r="H34" s="60"/>
      <c r="I34" s="60"/>
      <c r="J34" s="58"/>
      <c r="K34" s="56"/>
      <c r="L34" s="56"/>
      <c r="M34" s="58"/>
      <c r="N34" s="56"/>
      <c r="O34" s="56"/>
      <c r="P34" s="58"/>
      <c r="Q34" s="55"/>
      <c r="R34" s="55"/>
      <c r="S34" s="38"/>
      <c r="T34" s="38"/>
      <c r="U34" s="38"/>
      <c r="V34" s="38"/>
      <c r="W34" s="38"/>
      <c r="X34" s="38"/>
      <c r="Y34" s="38"/>
    </row>
    <row r="35" spans="1:26" x14ac:dyDescent="0.35">
      <c r="A35" s="2" t="s">
        <v>94</v>
      </c>
      <c r="B35" s="2">
        <v>2005</v>
      </c>
      <c r="C35" s="2" t="s">
        <v>58</v>
      </c>
      <c r="D35" s="58"/>
      <c r="E35" s="56"/>
      <c r="F35" s="56"/>
      <c r="G35" s="59">
        <v>0.32</v>
      </c>
      <c r="H35" s="60"/>
      <c r="I35" s="60"/>
      <c r="J35" s="58"/>
      <c r="K35" s="56"/>
      <c r="L35" s="56"/>
      <c r="M35" s="58"/>
      <c r="N35" s="56"/>
      <c r="O35" s="56"/>
      <c r="P35" s="58">
        <v>0.42</v>
      </c>
      <c r="Q35" s="55"/>
      <c r="R35" s="55"/>
      <c r="S35" s="38"/>
      <c r="T35" s="38"/>
      <c r="U35" s="38"/>
      <c r="V35" s="38"/>
      <c r="W35" s="38">
        <v>0.46</v>
      </c>
      <c r="X35" s="38"/>
      <c r="Y35" s="38"/>
      <c r="Z35" s="2" t="s">
        <v>285</v>
      </c>
    </row>
    <row r="36" spans="1:26" x14ac:dyDescent="0.35">
      <c r="C36" s="2" t="s">
        <v>59</v>
      </c>
      <c r="D36" s="58"/>
      <c r="E36" s="56"/>
      <c r="F36" s="56"/>
      <c r="G36" s="59">
        <v>0.39</v>
      </c>
      <c r="H36" s="60"/>
      <c r="I36" s="60"/>
      <c r="J36" s="58"/>
      <c r="K36" s="56"/>
      <c r="L36" s="56"/>
      <c r="M36" s="58"/>
      <c r="N36" s="56"/>
      <c r="O36" s="56"/>
      <c r="P36" s="58">
        <v>0.51</v>
      </c>
      <c r="Q36" s="55"/>
      <c r="R36" s="55"/>
      <c r="S36" s="38"/>
      <c r="T36" s="38"/>
      <c r="U36" s="38"/>
      <c r="V36" s="38"/>
      <c r="W36" s="38">
        <v>0.52</v>
      </c>
      <c r="X36" s="38"/>
      <c r="Y36" s="38"/>
    </row>
    <row r="37" spans="1:26" x14ac:dyDescent="0.35">
      <c r="E37" s="56"/>
      <c r="F37" s="56"/>
      <c r="G37" s="51">
        <v>0.36</v>
      </c>
      <c r="H37" s="60"/>
      <c r="I37" s="60"/>
      <c r="K37" s="56"/>
      <c r="L37" s="56"/>
      <c r="N37" s="56"/>
      <c r="O37" s="56"/>
      <c r="Q37" s="55"/>
      <c r="R37" s="55"/>
    </row>
    <row r="38" spans="1:26" x14ac:dyDescent="0.35">
      <c r="A38" s="2" t="s">
        <v>95</v>
      </c>
      <c r="B38" s="2">
        <v>1997</v>
      </c>
      <c r="C38" s="2" t="s">
        <v>13</v>
      </c>
      <c r="D38" s="58"/>
      <c r="E38" s="56"/>
      <c r="F38" s="56"/>
      <c r="G38" s="59"/>
      <c r="H38" s="60"/>
      <c r="I38" s="60"/>
      <c r="J38" s="58"/>
      <c r="K38" s="56"/>
      <c r="L38" s="56"/>
      <c r="M38" s="58">
        <v>0.41</v>
      </c>
      <c r="N38" s="56">
        <v>32</v>
      </c>
      <c r="O38" s="56">
        <v>78</v>
      </c>
      <c r="P38" s="58"/>
      <c r="Q38" s="55"/>
      <c r="R38" s="55"/>
      <c r="S38" s="38"/>
      <c r="T38" s="38"/>
      <c r="U38" s="38"/>
      <c r="V38" s="38"/>
      <c r="W38" s="38"/>
      <c r="X38" s="38"/>
      <c r="Y38" s="38">
        <v>0.41</v>
      </c>
      <c r="Z38" s="2" t="s">
        <v>286</v>
      </c>
    </row>
    <row r="39" spans="1:26" x14ac:dyDescent="0.35">
      <c r="C39" s="2" t="s">
        <v>57</v>
      </c>
      <c r="D39" s="58"/>
      <c r="E39" s="56"/>
      <c r="F39" s="56"/>
      <c r="G39" s="59"/>
      <c r="H39" s="60"/>
      <c r="I39" s="60"/>
      <c r="J39" s="58"/>
      <c r="K39" s="56"/>
      <c r="L39" s="56"/>
      <c r="M39" s="58">
        <v>0.15</v>
      </c>
      <c r="N39" s="56">
        <v>12</v>
      </c>
      <c r="O39" s="56">
        <v>78</v>
      </c>
      <c r="P39" s="58"/>
      <c r="Q39" s="55"/>
      <c r="R39" s="55"/>
      <c r="S39" s="38"/>
      <c r="T39" s="38"/>
      <c r="U39" s="38"/>
      <c r="V39" s="38"/>
      <c r="W39" s="38"/>
      <c r="X39" s="38"/>
      <c r="Y39" s="38">
        <v>0.154</v>
      </c>
    </row>
    <row r="40" spans="1:26" x14ac:dyDescent="0.35">
      <c r="C40" s="2" t="s">
        <v>32</v>
      </c>
      <c r="D40" s="58"/>
      <c r="E40" s="56"/>
      <c r="F40" s="56"/>
      <c r="G40" s="59"/>
      <c r="H40" s="60"/>
      <c r="I40" s="60"/>
      <c r="J40" s="58"/>
      <c r="K40" s="56"/>
      <c r="L40" s="56"/>
      <c r="M40" s="58">
        <v>0.128</v>
      </c>
      <c r="N40" s="56">
        <v>10</v>
      </c>
      <c r="O40" s="56">
        <v>78</v>
      </c>
      <c r="P40" s="58"/>
      <c r="Q40" s="55"/>
      <c r="R40" s="55"/>
      <c r="S40" s="38"/>
      <c r="T40" s="38"/>
      <c r="U40" s="38"/>
      <c r="V40" s="38"/>
      <c r="W40" s="38"/>
      <c r="X40" s="38"/>
      <c r="Y40" s="38">
        <v>0.128</v>
      </c>
    </row>
    <row r="41" spans="1:26" x14ac:dyDescent="0.35">
      <c r="C41" s="2" t="s">
        <v>192</v>
      </c>
      <c r="M41" s="52">
        <v>0.69</v>
      </c>
      <c r="N41" s="6">
        <v>54</v>
      </c>
      <c r="O41" s="6">
        <v>78</v>
      </c>
    </row>
    <row r="42" spans="1:26" x14ac:dyDescent="0.35">
      <c r="A42" s="2" t="s">
        <v>96</v>
      </c>
      <c r="B42" s="2">
        <v>1997</v>
      </c>
      <c r="C42" s="2" t="s">
        <v>58</v>
      </c>
      <c r="D42" s="58"/>
      <c r="E42" s="56"/>
      <c r="F42" s="56"/>
      <c r="G42" s="59">
        <v>0.24</v>
      </c>
      <c r="H42" s="60"/>
      <c r="I42" s="60"/>
      <c r="J42" s="58"/>
      <c r="K42" s="56"/>
      <c r="L42" s="56"/>
      <c r="M42" s="58"/>
      <c r="N42" s="56"/>
      <c r="O42" s="56"/>
      <c r="P42" s="58"/>
      <c r="Q42" s="55"/>
      <c r="R42" s="55"/>
      <c r="S42" s="38"/>
      <c r="T42" s="38"/>
      <c r="U42" s="38"/>
      <c r="V42" s="38"/>
      <c r="W42" s="38"/>
      <c r="X42" s="38"/>
      <c r="Y42" s="38"/>
      <c r="Z42" s="2" t="s">
        <v>287</v>
      </c>
    </row>
    <row r="43" spans="1:26" x14ac:dyDescent="0.35">
      <c r="C43" s="2" t="s">
        <v>59</v>
      </c>
      <c r="D43" s="58"/>
      <c r="E43" s="56"/>
      <c r="F43" s="56"/>
      <c r="G43" s="59">
        <v>0.42</v>
      </c>
      <c r="H43" s="60"/>
      <c r="I43" s="60"/>
      <c r="J43" s="58"/>
      <c r="K43" s="56"/>
      <c r="L43" s="56"/>
      <c r="M43" s="58"/>
      <c r="N43" s="56"/>
      <c r="O43" s="56"/>
      <c r="P43" s="58"/>
      <c r="Q43" s="55"/>
      <c r="R43" s="55"/>
      <c r="S43" s="38"/>
      <c r="T43" s="38"/>
      <c r="U43" s="38"/>
      <c r="V43" s="38"/>
      <c r="W43" s="38"/>
      <c r="X43" s="38"/>
      <c r="Y43" s="38"/>
    </row>
    <row r="44" spans="1:26" x14ac:dyDescent="0.35">
      <c r="C44" s="2" t="s">
        <v>260</v>
      </c>
      <c r="E44" s="56"/>
      <c r="F44" s="56"/>
      <c r="G44" s="51">
        <v>0.33</v>
      </c>
      <c r="H44" s="60"/>
      <c r="I44" s="60"/>
      <c r="K44" s="56"/>
      <c r="L44" s="56"/>
      <c r="N44" s="56"/>
      <c r="O44" s="56"/>
      <c r="Q44" s="55"/>
      <c r="R44" s="55"/>
    </row>
    <row r="45" spans="1:26" x14ac:dyDescent="0.35">
      <c r="A45" s="2" t="s">
        <v>97</v>
      </c>
      <c r="B45" s="2">
        <v>2015</v>
      </c>
      <c r="C45" s="2" t="s">
        <v>187</v>
      </c>
      <c r="D45" s="58"/>
      <c r="E45" s="56"/>
      <c r="F45" s="56"/>
      <c r="G45" s="59"/>
      <c r="H45" s="60"/>
      <c r="I45" s="60"/>
      <c r="J45" s="58">
        <v>0.26</v>
      </c>
      <c r="K45" s="56">
        <v>27</v>
      </c>
      <c r="L45" s="56">
        <v>104</v>
      </c>
      <c r="M45" s="58"/>
      <c r="N45" s="56"/>
      <c r="O45" s="56"/>
      <c r="P45" s="58"/>
      <c r="Q45" s="55"/>
      <c r="R45" s="55"/>
      <c r="S45" s="38"/>
      <c r="T45" s="38"/>
      <c r="U45" s="38"/>
      <c r="V45" s="38"/>
      <c r="W45" s="38"/>
      <c r="X45" s="38"/>
      <c r="Y45" s="38"/>
      <c r="Z45" s="2" t="s">
        <v>288</v>
      </c>
    </row>
    <row r="46" spans="1:26" x14ac:dyDescent="0.35">
      <c r="A46" s="2" t="s">
        <v>98</v>
      </c>
      <c r="B46" s="2">
        <v>2003</v>
      </c>
      <c r="C46" s="6" t="s">
        <v>12</v>
      </c>
      <c r="D46" s="58">
        <v>0.28000000000000003</v>
      </c>
      <c r="E46" s="56"/>
      <c r="F46" s="56"/>
      <c r="G46" s="59">
        <v>0.31</v>
      </c>
      <c r="H46" s="60"/>
      <c r="I46" s="60"/>
      <c r="J46" s="58"/>
      <c r="K46" s="56"/>
      <c r="L46" s="56"/>
      <c r="M46" s="58"/>
      <c r="N46" s="56"/>
      <c r="O46" s="56"/>
      <c r="P46" s="58"/>
      <c r="Q46" s="55"/>
      <c r="R46" s="55"/>
      <c r="S46" s="38"/>
      <c r="T46" s="38"/>
      <c r="U46" s="38"/>
      <c r="V46" s="38"/>
      <c r="W46" s="38"/>
      <c r="X46" s="38"/>
      <c r="Y46" s="38"/>
      <c r="Z46" s="2" t="s">
        <v>285</v>
      </c>
    </row>
    <row r="47" spans="1:26" x14ac:dyDescent="0.35">
      <c r="A47" s="2" t="s">
        <v>99</v>
      </c>
      <c r="B47" s="2">
        <v>1991</v>
      </c>
      <c r="C47" s="2" t="s">
        <v>13</v>
      </c>
      <c r="D47" s="58">
        <v>0.33</v>
      </c>
      <c r="E47" s="56"/>
      <c r="F47" s="56"/>
      <c r="G47" s="59">
        <v>0.4</v>
      </c>
      <c r="H47" s="60"/>
      <c r="I47" s="60"/>
      <c r="J47" s="58"/>
      <c r="K47" s="56"/>
      <c r="L47" s="56"/>
      <c r="M47" s="58"/>
      <c r="N47" s="56"/>
      <c r="O47" s="56"/>
      <c r="P47" s="58"/>
      <c r="Q47" s="55"/>
      <c r="R47" s="55"/>
      <c r="S47" s="38"/>
      <c r="T47" s="38"/>
      <c r="U47" s="38"/>
      <c r="V47" s="38"/>
      <c r="W47" s="38"/>
      <c r="X47" s="38"/>
      <c r="Y47" s="38"/>
      <c r="Z47" s="2" t="s">
        <v>287</v>
      </c>
    </row>
    <row r="48" spans="1:26" x14ac:dyDescent="0.35">
      <c r="A48" s="2" t="s">
        <v>99</v>
      </c>
      <c r="B48" s="2">
        <v>1992</v>
      </c>
      <c r="C48" s="2" t="s">
        <v>56</v>
      </c>
      <c r="D48" s="58"/>
      <c r="E48" s="56"/>
      <c r="F48" s="56"/>
      <c r="G48" s="59"/>
      <c r="H48" s="60"/>
      <c r="I48" s="60"/>
      <c r="J48" s="58"/>
      <c r="K48" s="56"/>
      <c r="L48" s="56"/>
      <c r="M48" s="58"/>
      <c r="N48" s="56"/>
      <c r="O48" s="56"/>
      <c r="P48" s="58"/>
      <c r="Q48" s="55"/>
      <c r="R48" s="55"/>
      <c r="S48" s="38"/>
      <c r="T48" s="38"/>
      <c r="U48" s="38"/>
      <c r="V48" s="38"/>
      <c r="W48" s="38"/>
      <c r="X48" s="38"/>
      <c r="Y48" s="38"/>
      <c r="Z48" s="2" t="s">
        <v>289</v>
      </c>
    </row>
    <row r="49" spans="17:18" x14ac:dyDescent="0.35">
      <c r="Q49" s="55"/>
      <c r="R49" s="55"/>
    </row>
    <row r="50" spans="17:18" x14ac:dyDescent="0.35">
      <c r="Q50" s="55"/>
      <c r="R50" s="5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4525-4A1E-4780-AB84-49E94C0A48C2}">
  <dimension ref="A1:L42"/>
  <sheetViews>
    <sheetView zoomScale="47" zoomScaleNormal="47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9" sqref="E9"/>
    </sheetView>
  </sheetViews>
  <sheetFormatPr defaultColWidth="8.81640625" defaultRowHeight="14.5" x14ac:dyDescent="0.35"/>
  <cols>
    <col min="1" max="1" width="14.81640625" style="2" customWidth="1"/>
    <col min="2" max="2" width="5.453125" style="2" customWidth="1"/>
    <col min="3" max="3" width="19.7265625" style="2" customWidth="1"/>
    <col min="4" max="4" width="24" customWidth="1"/>
    <col min="5" max="5" width="12.453125" style="26" customWidth="1"/>
    <col min="6" max="6" width="14.26953125" style="21" customWidth="1"/>
    <col min="7" max="7" width="6.81640625" style="21" customWidth="1"/>
    <col min="8" max="8" width="7.6328125" style="21" customWidth="1"/>
    <col min="9" max="9" width="29.81640625" style="21" customWidth="1"/>
    <col min="10" max="10" width="18.36328125" style="2" customWidth="1"/>
    <col min="11" max="11" width="11.1796875" style="2" customWidth="1"/>
    <col min="12" max="12" width="31.6328125" style="2" customWidth="1"/>
    <col min="13" max="16384" width="8.81640625" style="2"/>
  </cols>
  <sheetData>
    <row r="1" spans="1:12" s="34" customFormat="1" x14ac:dyDescent="0.35">
      <c r="A1" s="69" t="s">
        <v>10</v>
      </c>
      <c r="C1" s="70"/>
      <c r="E1" s="71" t="s">
        <v>1</v>
      </c>
      <c r="F1" s="69"/>
      <c r="G1" s="69"/>
      <c r="H1" s="69"/>
      <c r="I1" s="69"/>
      <c r="J1" s="69"/>
      <c r="K1" s="70"/>
      <c r="L1" s="33" t="s">
        <v>78</v>
      </c>
    </row>
    <row r="2" spans="1:12" s="34" customFormat="1" x14ac:dyDescent="0.35">
      <c r="A2" s="69" t="s">
        <v>0</v>
      </c>
      <c r="B2" s="33" t="s">
        <v>105</v>
      </c>
      <c r="C2" s="69" t="s">
        <v>31</v>
      </c>
      <c r="D2" s="33" t="s">
        <v>149</v>
      </c>
      <c r="E2" s="71" t="s">
        <v>11</v>
      </c>
      <c r="F2" s="69" t="s">
        <v>12</v>
      </c>
      <c r="G2" s="69" t="s">
        <v>263</v>
      </c>
      <c r="H2" s="69" t="s">
        <v>264</v>
      </c>
      <c r="I2" s="69" t="s">
        <v>262</v>
      </c>
      <c r="J2" s="69" t="s">
        <v>40</v>
      </c>
      <c r="K2" s="69" t="s">
        <v>114</v>
      </c>
    </row>
    <row r="3" spans="1:12" x14ac:dyDescent="0.35">
      <c r="A3" s="9" t="s">
        <v>24</v>
      </c>
      <c r="B3" s="2">
        <v>1986</v>
      </c>
      <c r="C3" s="9" t="s">
        <v>13</v>
      </c>
      <c r="E3" s="24">
        <v>0.26</v>
      </c>
      <c r="F3" s="41">
        <v>0.54</v>
      </c>
      <c r="G3" s="53">
        <v>84</v>
      </c>
      <c r="H3" s="53">
        <v>156</v>
      </c>
      <c r="I3" s="53">
        <v>231</v>
      </c>
      <c r="J3" s="38">
        <v>2</v>
      </c>
    </row>
    <row r="4" spans="1:12" x14ac:dyDescent="0.35">
      <c r="A4" s="9"/>
      <c r="C4" s="9" t="s">
        <v>27</v>
      </c>
      <c r="E4" s="24">
        <v>0.61</v>
      </c>
      <c r="F4" s="41">
        <v>0.8</v>
      </c>
      <c r="G4" s="53"/>
      <c r="H4" s="53"/>
      <c r="I4" s="53"/>
      <c r="J4" s="38">
        <v>1.3</v>
      </c>
    </row>
    <row r="5" spans="1:12" x14ac:dyDescent="0.35">
      <c r="A5" s="9" t="s">
        <v>80</v>
      </c>
      <c r="B5" s="2">
        <v>1995</v>
      </c>
      <c r="C5" s="9" t="s">
        <v>13</v>
      </c>
      <c r="D5" t="s">
        <v>152</v>
      </c>
      <c r="E5" s="24">
        <v>0.49</v>
      </c>
      <c r="F5" s="41">
        <f>32/82</f>
        <v>0.3902439024390244</v>
      </c>
      <c r="G5" s="53">
        <v>32</v>
      </c>
      <c r="H5" s="53">
        <v>82</v>
      </c>
      <c r="I5" s="53">
        <v>147</v>
      </c>
      <c r="J5" s="38">
        <v>0.8</v>
      </c>
    </row>
    <row r="6" spans="1:12" x14ac:dyDescent="0.35">
      <c r="D6" t="s">
        <v>153</v>
      </c>
      <c r="F6" s="41">
        <f>15/39</f>
        <v>0.38461538461538464</v>
      </c>
      <c r="G6" s="53"/>
      <c r="H6" s="53"/>
      <c r="I6" s="53"/>
      <c r="J6" s="38">
        <f>F6/E5</f>
        <v>0.78492935635792782</v>
      </c>
    </row>
    <row r="7" spans="1:12" x14ac:dyDescent="0.35">
      <c r="D7" t="s">
        <v>154</v>
      </c>
      <c r="F7" s="41">
        <f>4/12</f>
        <v>0.33333333333333331</v>
      </c>
      <c r="G7" s="53"/>
      <c r="H7" s="53"/>
      <c r="I7" s="53"/>
      <c r="J7" s="38">
        <f>F7/E5</f>
        <v>0.68027210884353739</v>
      </c>
    </row>
    <row r="8" spans="1:12" x14ac:dyDescent="0.35">
      <c r="D8" t="s">
        <v>155</v>
      </c>
      <c r="F8" s="41">
        <f>13/31</f>
        <v>0.41935483870967744</v>
      </c>
      <c r="G8" s="53"/>
      <c r="H8" s="53"/>
      <c r="I8" s="53"/>
      <c r="J8" s="38">
        <f>F8/E5</f>
        <v>0.85582620144832133</v>
      </c>
    </row>
    <row r="9" spans="1:12" x14ac:dyDescent="0.35">
      <c r="A9" s="9" t="s">
        <v>81</v>
      </c>
      <c r="B9" s="2">
        <v>2014</v>
      </c>
      <c r="C9" s="9" t="s">
        <v>13</v>
      </c>
      <c r="E9" s="24"/>
      <c r="F9" s="41"/>
      <c r="G9" s="53"/>
      <c r="H9" s="53"/>
      <c r="I9" s="53"/>
      <c r="J9" s="38"/>
      <c r="K9" s="9">
        <v>1.37</v>
      </c>
    </row>
    <row r="10" spans="1:12" x14ac:dyDescent="0.35">
      <c r="A10" s="9" t="s">
        <v>83</v>
      </c>
      <c r="B10" s="2">
        <v>2016</v>
      </c>
      <c r="C10" s="9" t="s">
        <v>13</v>
      </c>
      <c r="E10" s="24">
        <v>0.32800000000000001</v>
      </c>
      <c r="F10" s="41">
        <v>0.65800000000000003</v>
      </c>
      <c r="G10" s="53">
        <v>50</v>
      </c>
      <c r="H10" s="53">
        <v>76</v>
      </c>
      <c r="I10" s="53">
        <v>134</v>
      </c>
      <c r="J10" s="38">
        <v>2</v>
      </c>
      <c r="L10" s="2" t="s">
        <v>115</v>
      </c>
    </row>
    <row r="11" spans="1:12" x14ac:dyDescent="0.35">
      <c r="A11" s="9" t="s">
        <v>84</v>
      </c>
      <c r="B11" s="2">
        <v>1981</v>
      </c>
      <c r="C11" s="9" t="s">
        <v>13</v>
      </c>
      <c r="E11" s="24"/>
      <c r="F11" s="41">
        <f>17/25</f>
        <v>0.68</v>
      </c>
      <c r="G11" s="53">
        <v>17</v>
      </c>
      <c r="H11" s="53">
        <v>25</v>
      </c>
      <c r="I11" s="53">
        <v>63</v>
      </c>
      <c r="J11" s="38"/>
      <c r="K11" s="9"/>
    </row>
    <row r="12" spans="1:12" x14ac:dyDescent="0.35">
      <c r="A12" s="9" t="s">
        <v>45</v>
      </c>
      <c r="B12" s="2">
        <v>2000</v>
      </c>
      <c r="C12" s="9" t="s">
        <v>13</v>
      </c>
      <c r="E12" s="24">
        <v>0.16700000000000001</v>
      </c>
      <c r="F12" s="41">
        <v>0.75</v>
      </c>
      <c r="G12" s="53">
        <v>12</v>
      </c>
      <c r="H12" s="53">
        <v>16</v>
      </c>
      <c r="I12" s="53">
        <v>76</v>
      </c>
      <c r="J12" s="38">
        <v>4.5</v>
      </c>
      <c r="K12" s="9"/>
    </row>
    <row r="13" spans="1:12" x14ac:dyDescent="0.35">
      <c r="A13" s="9" t="s">
        <v>117</v>
      </c>
      <c r="B13" s="2">
        <v>1993</v>
      </c>
      <c r="C13" s="9" t="s">
        <v>13</v>
      </c>
      <c r="E13" s="24"/>
      <c r="F13" s="41"/>
      <c r="G13" s="53"/>
      <c r="H13" s="53"/>
      <c r="I13" s="53"/>
      <c r="J13" s="38"/>
      <c r="K13" s="9"/>
      <c r="L13" s="2" t="s">
        <v>113</v>
      </c>
    </row>
    <row r="14" spans="1:12" s="21" customFormat="1" x14ac:dyDescent="0.35">
      <c r="A14" s="21" t="s">
        <v>87</v>
      </c>
      <c r="B14" s="21">
        <v>1990</v>
      </c>
      <c r="C14" s="27" t="s">
        <v>13</v>
      </c>
      <c r="E14" s="25"/>
      <c r="F14" s="41">
        <v>0.55000000000000004</v>
      </c>
      <c r="G14" s="53" t="s">
        <v>265</v>
      </c>
      <c r="H14" s="53" t="s">
        <v>265</v>
      </c>
      <c r="I14" s="53" t="s">
        <v>265</v>
      </c>
      <c r="J14" s="41"/>
      <c r="K14" s="21">
        <v>1.93</v>
      </c>
      <c r="L14" s="21" t="s">
        <v>116</v>
      </c>
    </row>
    <row r="15" spans="1:12" s="21" customFormat="1" x14ac:dyDescent="0.35">
      <c r="A15" s="21" t="s">
        <v>88</v>
      </c>
      <c r="B15" s="21">
        <v>1988</v>
      </c>
      <c r="C15" s="21" t="s">
        <v>13</v>
      </c>
      <c r="E15" s="25">
        <v>0.42</v>
      </c>
      <c r="F15" s="41">
        <v>0.49</v>
      </c>
      <c r="G15" s="53">
        <v>77</v>
      </c>
      <c r="H15" s="53">
        <v>158</v>
      </c>
      <c r="I15" s="53">
        <v>295</v>
      </c>
      <c r="J15" s="41">
        <v>1.2</v>
      </c>
    </row>
    <row r="16" spans="1:12" s="21" customFormat="1" x14ac:dyDescent="0.35">
      <c r="A16" s="21" t="s">
        <v>89</v>
      </c>
      <c r="B16" s="21">
        <v>2001</v>
      </c>
      <c r="C16" s="21" t="s">
        <v>13</v>
      </c>
      <c r="D16" s="21" t="s">
        <v>150</v>
      </c>
      <c r="E16" s="25"/>
      <c r="F16" s="41">
        <f>20/39</f>
        <v>0.51282051282051277</v>
      </c>
      <c r="G16" s="53"/>
      <c r="H16" s="53"/>
      <c r="I16" s="53"/>
      <c r="J16" s="41">
        <v>1.39</v>
      </c>
    </row>
    <row r="17" spans="1:12" s="21" customFormat="1" x14ac:dyDescent="0.35">
      <c r="D17" s="21" t="s">
        <v>151</v>
      </c>
      <c r="E17" s="47"/>
      <c r="F17" s="41">
        <f>6/17</f>
        <v>0.35294117647058826</v>
      </c>
      <c r="G17" s="53"/>
      <c r="H17" s="53"/>
      <c r="I17" s="53"/>
      <c r="J17" s="41"/>
    </row>
    <row r="18" spans="1:12" s="21" customFormat="1" x14ac:dyDescent="0.35">
      <c r="D18" s="21" t="s">
        <v>72</v>
      </c>
      <c r="F18" s="21">
        <v>0.46</v>
      </c>
      <c r="G18" s="53">
        <v>26</v>
      </c>
      <c r="H18" s="53">
        <v>56</v>
      </c>
      <c r="I18" s="53">
        <v>129</v>
      </c>
      <c r="J18" s="41">
        <v>1.04</v>
      </c>
    </row>
    <row r="19" spans="1:12" x14ac:dyDescent="0.35">
      <c r="A19" s="2" t="s">
        <v>91</v>
      </c>
      <c r="B19" s="2">
        <v>2018</v>
      </c>
      <c r="C19" s="2" t="s">
        <v>193</v>
      </c>
      <c r="D19" t="s">
        <v>194</v>
      </c>
      <c r="E19"/>
      <c r="F19" s="8"/>
      <c r="G19" s="54"/>
      <c r="H19" s="54"/>
      <c r="I19" s="54"/>
      <c r="K19" s="50">
        <v>1.8</v>
      </c>
    </row>
    <row r="20" spans="1:12" x14ac:dyDescent="0.35">
      <c r="D20" s="2" t="s">
        <v>196</v>
      </c>
      <c r="F20" s="41"/>
      <c r="G20" s="53"/>
      <c r="H20" s="53"/>
      <c r="I20" s="53"/>
      <c r="J20" s="38"/>
      <c r="K20" s="2">
        <v>1.4</v>
      </c>
    </row>
    <row r="21" spans="1:12" x14ac:dyDescent="0.35">
      <c r="D21" s="2" t="s">
        <v>198</v>
      </c>
      <c r="E21" s="2"/>
      <c r="G21" s="53"/>
      <c r="H21" s="53"/>
      <c r="I21" s="53"/>
      <c r="K21" s="2">
        <v>0.8</v>
      </c>
    </row>
    <row r="22" spans="1:12" x14ac:dyDescent="0.35">
      <c r="C22" s="2" t="s">
        <v>13</v>
      </c>
      <c r="D22" s="2" t="s">
        <v>194</v>
      </c>
      <c r="E22"/>
      <c r="F22" s="8"/>
      <c r="G22" s="54"/>
      <c r="H22" s="54"/>
      <c r="I22" s="54"/>
      <c r="K22" s="2">
        <v>1.9</v>
      </c>
    </row>
    <row r="23" spans="1:12" x14ac:dyDescent="0.35">
      <c r="D23" s="2" t="s">
        <v>196</v>
      </c>
      <c r="E23" s="2"/>
      <c r="G23" s="53"/>
      <c r="H23" s="53"/>
      <c r="I23" s="53"/>
      <c r="K23" s="2">
        <v>1</v>
      </c>
    </row>
    <row r="24" spans="1:12" x14ac:dyDescent="0.35">
      <c r="C24" s="2" t="s">
        <v>125</v>
      </c>
      <c r="D24" s="2" t="s">
        <v>196</v>
      </c>
      <c r="E24"/>
      <c r="F24" s="8"/>
      <c r="G24" s="54"/>
      <c r="H24" s="54"/>
      <c r="I24" s="54"/>
      <c r="K24" s="2">
        <v>1.8</v>
      </c>
    </row>
    <row r="25" spans="1:12" x14ac:dyDescent="0.35">
      <c r="D25" s="2" t="s">
        <v>198</v>
      </c>
      <c r="E25"/>
      <c r="F25" s="8"/>
      <c r="G25" s="54"/>
      <c r="H25" s="54"/>
      <c r="I25" s="54"/>
      <c r="K25" s="2">
        <v>0.5</v>
      </c>
    </row>
    <row r="26" spans="1:12" x14ac:dyDescent="0.35">
      <c r="A26" s="2" t="s">
        <v>92</v>
      </c>
      <c r="B26" s="2">
        <v>2013</v>
      </c>
      <c r="C26" s="2" t="s">
        <v>202</v>
      </c>
      <c r="D26" s="2" t="s">
        <v>203</v>
      </c>
      <c r="F26" s="41"/>
      <c r="G26" s="53"/>
      <c r="H26" s="53"/>
      <c r="I26" s="53"/>
      <c r="K26" s="2">
        <v>1.36</v>
      </c>
      <c r="L26" s="2" t="s">
        <v>204</v>
      </c>
    </row>
    <row r="27" spans="1:12" x14ac:dyDescent="0.35">
      <c r="A27" s="2" t="s">
        <v>205</v>
      </c>
      <c r="B27" s="2">
        <v>2015</v>
      </c>
      <c r="C27" s="2" t="s">
        <v>202</v>
      </c>
      <c r="D27" s="2" t="s">
        <v>150</v>
      </c>
      <c r="F27" s="41"/>
      <c r="G27" s="53"/>
      <c r="H27" s="53"/>
      <c r="I27" s="53"/>
      <c r="K27" s="2">
        <v>1.49</v>
      </c>
      <c r="L27" s="2" t="s">
        <v>206</v>
      </c>
    </row>
    <row r="28" spans="1:12" x14ac:dyDescent="0.35">
      <c r="A28" s="2" t="s">
        <v>93</v>
      </c>
      <c r="B28" s="2">
        <v>2012</v>
      </c>
      <c r="C28" s="2" t="s">
        <v>53</v>
      </c>
      <c r="E28" s="26">
        <v>0.64</v>
      </c>
      <c r="F28" s="21" t="s">
        <v>60</v>
      </c>
      <c r="I28" s="53"/>
    </row>
    <row r="29" spans="1:12" x14ac:dyDescent="0.35">
      <c r="C29" s="2" t="s">
        <v>54</v>
      </c>
      <c r="E29" s="26">
        <v>0.75</v>
      </c>
      <c r="F29" s="21" t="s">
        <v>61</v>
      </c>
      <c r="I29" s="53"/>
    </row>
    <row r="30" spans="1:12" x14ac:dyDescent="0.35">
      <c r="A30" s="2" t="s">
        <v>207</v>
      </c>
      <c r="B30" s="2">
        <v>1997</v>
      </c>
      <c r="C30" s="2" t="s">
        <v>208</v>
      </c>
      <c r="D30" s="2" t="s">
        <v>209</v>
      </c>
      <c r="E30" s="26">
        <v>0.23</v>
      </c>
      <c r="F30" s="21">
        <v>0.78</v>
      </c>
      <c r="I30" s="53"/>
      <c r="J30" s="2">
        <v>3.4</v>
      </c>
    </row>
    <row r="31" spans="1:12" x14ac:dyDescent="0.35">
      <c r="A31" s="2" t="s">
        <v>210</v>
      </c>
      <c r="B31" s="2">
        <v>1997</v>
      </c>
      <c r="C31" s="2" t="s">
        <v>37</v>
      </c>
      <c r="D31" s="2" t="s">
        <v>150</v>
      </c>
      <c r="I31" s="53"/>
      <c r="J31" s="2">
        <v>0.92</v>
      </c>
    </row>
    <row r="32" spans="1:12" x14ac:dyDescent="0.35">
      <c r="D32" s="2" t="s">
        <v>211</v>
      </c>
      <c r="J32" s="2">
        <v>0.95</v>
      </c>
    </row>
    <row r="33" spans="1:12" x14ac:dyDescent="0.35">
      <c r="A33" s="2" t="s">
        <v>98</v>
      </c>
      <c r="B33" s="2">
        <v>2003</v>
      </c>
      <c r="C33" s="2" t="s">
        <v>202</v>
      </c>
      <c r="D33" t="s">
        <v>12</v>
      </c>
      <c r="J33" s="2">
        <v>4.5</v>
      </c>
      <c r="L33" s="2" t="s">
        <v>206</v>
      </c>
    </row>
    <row r="34" spans="1:12" x14ac:dyDescent="0.35">
      <c r="D34" t="s">
        <v>212</v>
      </c>
      <c r="J34" s="2">
        <v>2.8</v>
      </c>
      <c r="L34" s="2" t="s">
        <v>206</v>
      </c>
    </row>
    <row r="35" spans="1:12" x14ac:dyDescent="0.35">
      <c r="D35" t="s">
        <v>213</v>
      </c>
      <c r="J35" s="2">
        <v>2.2000000000000002</v>
      </c>
      <c r="L35" s="2" t="s">
        <v>214</v>
      </c>
    </row>
    <row r="36" spans="1:12" x14ac:dyDescent="0.35">
      <c r="D36" t="s">
        <v>215</v>
      </c>
      <c r="J36" s="2">
        <v>1.6</v>
      </c>
    </row>
    <row r="37" spans="1:12" x14ac:dyDescent="0.35">
      <c r="D37" t="s">
        <v>216</v>
      </c>
      <c r="J37" s="2">
        <v>1</v>
      </c>
    </row>
    <row r="38" spans="1:12" x14ac:dyDescent="0.35">
      <c r="D38" t="s">
        <v>217</v>
      </c>
      <c r="J38" s="2">
        <v>0.9</v>
      </c>
    </row>
    <row r="39" spans="1:12" x14ac:dyDescent="0.35">
      <c r="A39" s="2" t="s">
        <v>99</v>
      </c>
      <c r="B39" s="2">
        <v>1991</v>
      </c>
      <c r="C39" s="2" t="s">
        <v>56</v>
      </c>
      <c r="D39" t="s">
        <v>203</v>
      </c>
      <c r="E39" s="26">
        <v>0.12</v>
      </c>
      <c r="F39" s="21">
        <v>0.81</v>
      </c>
      <c r="J39" s="2">
        <v>6.75</v>
      </c>
    </row>
    <row r="40" spans="1:12" x14ac:dyDescent="0.35">
      <c r="D40" s="2" t="s">
        <v>218</v>
      </c>
      <c r="E40" s="2">
        <v>0.12</v>
      </c>
      <c r="F40" s="21">
        <v>0.39</v>
      </c>
      <c r="J40" s="2">
        <v>3.25</v>
      </c>
    </row>
    <row r="41" spans="1:12" x14ac:dyDescent="0.35">
      <c r="A41" s="2" t="s">
        <v>99</v>
      </c>
      <c r="B41" s="2">
        <v>1992</v>
      </c>
      <c r="C41" s="2" t="s">
        <v>56</v>
      </c>
      <c r="D41" t="s">
        <v>150</v>
      </c>
      <c r="E41" s="26">
        <v>0.12</v>
      </c>
      <c r="F41" s="21">
        <v>0.83</v>
      </c>
      <c r="J41" s="2">
        <v>6.92</v>
      </c>
      <c r="L41" s="2" t="s">
        <v>219</v>
      </c>
    </row>
    <row r="42" spans="1:12" x14ac:dyDescent="0.35">
      <c r="D42" t="s">
        <v>220</v>
      </c>
      <c r="E42" s="26">
        <v>0.12</v>
      </c>
      <c r="F42" s="21">
        <v>0.41</v>
      </c>
      <c r="J42" s="2">
        <v>3.42</v>
      </c>
      <c r="L42" s="2" t="s">
        <v>219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BFCA-4805-4C48-863D-D6AC3233B104}">
  <dimension ref="A1:J26"/>
  <sheetViews>
    <sheetView zoomScale="51" zoomScaleNormal="51" workbookViewId="0">
      <selection activeCell="D3" sqref="D3"/>
    </sheetView>
  </sheetViews>
  <sheetFormatPr defaultColWidth="8.81640625" defaultRowHeight="14.5" x14ac:dyDescent="0.35"/>
  <cols>
    <col min="1" max="1" width="13.6328125" style="2" customWidth="1"/>
    <col min="2" max="2" width="5.6328125" style="2" customWidth="1"/>
    <col min="3" max="3" width="27.1796875" style="2" customWidth="1"/>
    <col min="4" max="4" width="30.1796875" style="2" customWidth="1"/>
    <col min="5" max="5" width="15.453125" style="2" customWidth="1"/>
    <col min="6" max="6" width="19.6328125" style="2" customWidth="1"/>
    <col min="7" max="7" width="22.1796875" style="2" customWidth="1"/>
    <col min="8" max="8" width="6.1796875" style="2" customWidth="1"/>
    <col min="9" max="9" width="12.6328125" style="2" customWidth="1"/>
    <col min="10" max="16384" width="8.81640625" style="2"/>
  </cols>
  <sheetData>
    <row r="1" spans="1:10" s="29" customFormat="1" x14ac:dyDescent="0.35">
      <c r="A1" s="28" t="s">
        <v>50</v>
      </c>
      <c r="B1" s="28"/>
      <c r="C1" s="28"/>
      <c r="E1" s="28" t="s">
        <v>1</v>
      </c>
      <c r="I1" s="28" t="s">
        <v>118</v>
      </c>
    </row>
    <row r="2" spans="1:10" s="29" customFormat="1" x14ac:dyDescent="0.35">
      <c r="A2" s="28" t="s">
        <v>0</v>
      </c>
      <c r="B2" s="28" t="s">
        <v>105</v>
      </c>
      <c r="C2" s="28" t="s">
        <v>31</v>
      </c>
      <c r="D2" s="28" t="s">
        <v>225</v>
      </c>
      <c r="E2" s="28" t="s">
        <v>49</v>
      </c>
      <c r="F2" s="28" t="s">
        <v>50</v>
      </c>
      <c r="G2" s="28" t="s">
        <v>40</v>
      </c>
      <c r="H2" s="28" t="s">
        <v>164</v>
      </c>
      <c r="J2" s="28" t="s">
        <v>78</v>
      </c>
    </row>
    <row r="3" spans="1:10" x14ac:dyDescent="0.35">
      <c r="A3" s="2" t="s">
        <v>117</v>
      </c>
      <c r="B3" s="2">
        <v>1993</v>
      </c>
      <c r="C3" s="2" t="s">
        <v>13</v>
      </c>
      <c r="E3" s="38"/>
      <c r="F3" s="38">
        <v>0.27</v>
      </c>
      <c r="G3" s="38"/>
      <c r="H3" s="38"/>
      <c r="I3" s="38"/>
    </row>
    <row r="4" spans="1:10" x14ac:dyDescent="0.35">
      <c r="A4" s="2" t="s">
        <v>88</v>
      </c>
      <c r="B4" s="2">
        <v>1988</v>
      </c>
      <c r="D4" s="2" t="s">
        <v>121</v>
      </c>
      <c r="E4" s="38">
        <v>0.44</v>
      </c>
      <c r="F4" s="38">
        <v>0.79</v>
      </c>
      <c r="G4" s="38">
        <v>1.8</v>
      </c>
      <c r="H4" s="38"/>
      <c r="I4" s="38"/>
    </row>
    <row r="5" spans="1:10" x14ac:dyDescent="0.35">
      <c r="A5" s="2" t="s">
        <v>89</v>
      </c>
      <c r="B5" s="2">
        <v>2001</v>
      </c>
      <c r="D5" s="2" t="s">
        <v>156</v>
      </c>
      <c r="E5" s="38"/>
      <c r="F5" s="38">
        <f>8/9</f>
        <v>0.88888888888888884</v>
      </c>
      <c r="G5" s="38">
        <v>2.1</v>
      </c>
      <c r="H5" s="38"/>
      <c r="I5" s="38"/>
    </row>
    <row r="6" spans="1:10" x14ac:dyDescent="0.35">
      <c r="A6" s="2" t="s">
        <v>90</v>
      </c>
      <c r="B6" s="2">
        <v>2006</v>
      </c>
      <c r="D6" s="2" t="s">
        <v>163</v>
      </c>
      <c r="E6" s="38"/>
      <c r="F6" s="38"/>
      <c r="G6" s="38"/>
      <c r="H6" s="38">
        <v>1.87</v>
      </c>
      <c r="I6" s="38"/>
    </row>
    <row r="7" spans="1:10" x14ac:dyDescent="0.35">
      <c r="A7" s="2" t="s">
        <v>91</v>
      </c>
      <c r="B7" s="2">
        <v>2018</v>
      </c>
      <c r="C7" t="s">
        <v>37</v>
      </c>
      <c r="D7" t="s">
        <v>226</v>
      </c>
      <c r="E7" t="s">
        <v>195</v>
      </c>
      <c r="F7" t="s">
        <v>227</v>
      </c>
      <c r="G7" s="38"/>
      <c r="H7" s="38"/>
      <c r="I7" s="38">
        <v>2.1</v>
      </c>
    </row>
    <row r="8" spans="1:10" x14ac:dyDescent="0.35">
      <c r="D8" s="2" t="s">
        <v>228</v>
      </c>
      <c r="E8" s="2" t="s">
        <v>195</v>
      </c>
      <c r="F8" s="2" t="s">
        <v>201</v>
      </c>
      <c r="I8" s="2">
        <v>0.5</v>
      </c>
    </row>
    <row r="9" spans="1:10" x14ac:dyDescent="0.35">
      <c r="C9" t="s">
        <v>229</v>
      </c>
      <c r="D9" t="s">
        <v>226</v>
      </c>
      <c r="E9" t="s">
        <v>195</v>
      </c>
      <c r="F9" t="s">
        <v>200</v>
      </c>
      <c r="G9" s="38"/>
      <c r="H9" s="38"/>
      <c r="I9" s="38">
        <v>1.9</v>
      </c>
    </row>
    <row r="10" spans="1:10" x14ac:dyDescent="0.35">
      <c r="A10" s="2" t="s">
        <v>92</v>
      </c>
      <c r="B10" s="2">
        <v>2013</v>
      </c>
      <c r="C10" s="2" t="s">
        <v>202</v>
      </c>
      <c r="D10" s="2" t="s">
        <v>69</v>
      </c>
      <c r="E10" s="38"/>
      <c r="F10" s="38"/>
      <c r="G10" s="38"/>
      <c r="H10" s="38"/>
      <c r="I10" s="38">
        <v>1.53</v>
      </c>
      <c r="J10" s="2" t="s">
        <v>221</v>
      </c>
    </row>
    <row r="11" spans="1:10" x14ac:dyDescent="0.35">
      <c r="A11" s="2" t="s">
        <v>222</v>
      </c>
      <c r="B11" s="2">
        <v>2015</v>
      </c>
      <c r="C11" s="2" t="s">
        <v>187</v>
      </c>
      <c r="D11" s="2" t="s">
        <v>223</v>
      </c>
      <c r="E11" s="38"/>
      <c r="F11" s="38"/>
      <c r="G11" s="38"/>
      <c r="H11" s="38">
        <v>9.3800000000000008</v>
      </c>
      <c r="I11" s="38"/>
      <c r="J11" s="2" t="s">
        <v>224</v>
      </c>
    </row>
    <row r="18" spans="1:2" x14ac:dyDescent="0.35">
      <c r="A18" s="6"/>
      <c r="B18" s="6"/>
    </row>
    <row r="19" spans="1:2" x14ac:dyDescent="0.35">
      <c r="A19" s="6"/>
      <c r="B19" s="6"/>
    </row>
    <row r="20" spans="1:2" x14ac:dyDescent="0.35">
      <c r="A20" s="6"/>
      <c r="B20" s="6"/>
    </row>
    <row r="21" spans="1:2" x14ac:dyDescent="0.35">
      <c r="A21" s="6"/>
      <c r="B21" s="6"/>
    </row>
    <row r="22" spans="1:2" x14ac:dyDescent="0.35">
      <c r="A22" s="6"/>
      <c r="B22" s="6"/>
    </row>
    <row r="23" spans="1:2" x14ac:dyDescent="0.35">
      <c r="A23" s="6"/>
      <c r="B23" s="6"/>
    </row>
    <row r="24" spans="1:2" x14ac:dyDescent="0.35">
      <c r="A24" s="6"/>
      <c r="B24" s="6"/>
    </row>
    <row r="25" spans="1:2" x14ac:dyDescent="0.35">
      <c r="A25" s="6"/>
      <c r="B25" s="6"/>
    </row>
    <row r="26" spans="1:2" x14ac:dyDescent="0.35">
      <c r="A26" s="6"/>
      <c r="B2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6B00-6FB9-4255-BAD3-FEB3ECC4F706}">
  <dimension ref="A1:I14"/>
  <sheetViews>
    <sheetView zoomScale="54" zoomScaleNormal="54" workbookViewId="0">
      <selection activeCell="C28" sqref="C28"/>
    </sheetView>
  </sheetViews>
  <sheetFormatPr defaultColWidth="8.81640625" defaultRowHeight="14.5" x14ac:dyDescent="0.35"/>
  <cols>
    <col min="1" max="1" width="13.6328125" customWidth="1"/>
    <col min="2" max="2" width="8" customWidth="1"/>
    <col min="3" max="3" width="24.90625" customWidth="1"/>
    <col min="4" max="4" width="23.54296875" customWidth="1"/>
    <col min="5" max="5" width="20.453125" customWidth="1"/>
    <col min="6" max="6" width="26.453125" customWidth="1"/>
    <col min="7" max="7" width="6.1796875" customWidth="1"/>
  </cols>
  <sheetData>
    <row r="1" spans="1:9" s="45" customFormat="1" x14ac:dyDescent="0.35">
      <c r="A1" s="48" t="s">
        <v>139</v>
      </c>
      <c r="B1" s="49"/>
      <c r="C1" s="49"/>
      <c r="D1" s="49"/>
      <c r="E1" s="49"/>
      <c r="F1" s="49"/>
      <c r="G1" s="49"/>
      <c r="H1" s="49"/>
      <c r="I1" s="49"/>
    </row>
    <row r="2" spans="1:9" s="10" customFormat="1" x14ac:dyDescent="0.35">
      <c r="A2" s="48" t="s">
        <v>14</v>
      </c>
      <c r="B2" s="48" t="s">
        <v>105</v>
      </c>
      <c r="C2" s="48" t="s">
        <v>23</v>
      </c>
      <c r="D2" s="48" t="s">
        <v>31</v>
      </c>
      <c r="E2" s="48" t="s">
        <v>30</v>
      </c>
      <c r="F2" s="48" t="s">
        <v>29</v>
      </c>
      <c r="G2" s="48" t="s">
        <v>26</v>
      </c>
      <c r="H2" s="48" t="s">
        <v>118</v>
      </c>
      <c r="I2" s="48" t="s">
        <v>78</v>
      </c>
    </row>
    <row r="3" spans="1:9" x14ac:dyDescent="0.35">
      <c r="A3" s="2" t="s">
        <v>24</v>
      </c>
      <c r="B3" s="2">
        <v>1986</v>
      </c>
      <c r="C3" s="2" t="s">
        <v>28</v>
      </c>
      <c r="D3" s="2" t="s">
        <v>13</v>
      </c>
      <c r="E3" s="38">
        <v>0.43</v>
      </c>
      <c r="F3" s="38">
        <v>0.72</v>
      </c>
      <c r="G3" s="38">
        <v>1.7</v>
      </c>
      <c r="H3" s="38"/>
      <c r="I3" s="2"/>
    </row>
    <row r="4" spans="1:9" x14ac:dyDescent="0.35">
      <c r="A4" s="2"/>
      <c r="B4" s="2"/>
      <c r="C4" s="2"/>
      <c r="D4" s="2" t="s">
        <v>32</v>
      </c>
      <c r="E4" s="38">
        <v>0.76</v>
      </c>
      <c r="F4" s="38">
        <v>0.84</v>
      </c>
      <c r="G4" s="38">
        <v>1.1000000000000001</v>
      </c>
      <c r="H4" s="38"/>
      <c r="I4" s="2"/>
    </row>
    <row r="5" spans="1:9" x14ac:dyDescent="0.35">
      <c r="A5" s="2" t="s">
        <v>117</v>
      </c>
      <c r="B5" s="2">
        <v>1993</v>
      </c>
      <c r="C5" s="2" t="s">
        <v>28</v>
      </c>
      <c r="D5" s="2" t="s">
        <v>13</v>
      </c>
      <c r="E5" s="38"/>
      <c r="F5" s="38">
        <v>0.27</v>
      </c>
      <c r="G5" s="38"/>
      <c r="H5" s="38"/>
      <c r="I5" s="2"/>
    </row>
    <row r="6" spans="1:9" x14ac:dyDescent="0.35">
      <c r="A6" s="2" t="s">
        <v>87</v>
      </c>
      <c r="B6" s="2">
        <v>1990</v>
      </c>
      <c r="C6" s="2" t="s">
        <v>28</v>
      </c>
      <c r="D6" s="2" t="s">
        <v>72</v>
      </c>
      <c r="E6" s="38"/>
      <c r="F6" s="38"/>
      <c r="G6" s="38"/>
      <c r="H6" s="38">
        <v>1.79</v>
      </c>
      <c r="I6" s="2"/>
    </row>
    <row r="7" spans="1:9" x14ac:dyDescent="0.35">
      <c r="A7" s="2"/>
      <c r="B7" s="2"/>
      <c r="C7" s="2"/>
      <c r="D7" s="2" t="s">
        <v>32</v>
      </c>
      <c r="E7" s="38"/>
      <c r="F7" s="38"/>
      <c r="G7" s="38"/>
      <c r="H7" s="38">
        <v>2.09</v>
      </c>
      <c r="I7" s="2"/>
    </row>
    <row r="8" spans="1:9" x14ac:dyDescent="0.35">
      <c r="A8" s="2"/>
      <c r="B8" s="2"/>
      <c r="C8" s="2"/>
      <c r="D8" s="2" t="s">
        <v>13</v>
      </c>
      <c r="E8" s="38"/>
      <c r="F8" s="38">
        <v>0.25800000000000001</v>
      </c>
      <c r="G8" s="38"/>
      <c r="H8" s="38">
        <v>1.62</v>
      </c>
      <c r="I8" s="2"/>
    </row>
    <row r="9" spans="1:9" x14ac:dyDescent="0.35">
      <c r="A9" s="2" t="s">
        <v>89</v>
      </c>
      <c r="B9" s="2">
        <v>2001</v>
      </c>
      <c r="C9" s="2" t="s">
        <v>157</v>
      </c>
      <c r="D9" s="2" t="s">
        <v>13</v>
      </c>
      <c r="E9" s="38"/>
      <c r="F9" s="38">
        <f>5/7</f>
        <v>0.7142857142857143</v>
      </c>
      <c r="G9" s="38">
        <v>2.1800000000000002</v>
      </c>
      <c r="H9" s="38"/>
      <c r="I9" s="2"/>
    </row>
    <row r="10" spans="1:9" x14ac:dyDescent="0.35">
      <c r="A10" s="2" t="s">
        <v>230</v>
      </c>
      <c r="B10" s="2">
        <v>2018</v>
      </c>
      <c r="C10" t="s">
        <v>231</v>
      </c>
      <c r="D10" t="s">
        <v>232</v>
      </c>
      <c r="E10" t="s">
        <v>195</v>
      </c>
      <c r="F10" t="s">
        <v>233</v>
      </c>
      <c r="H10">
        <v>1.7</v>
      </c>
      <c r="I10" s="2"/>
    </row>
    <row r="11" spans="1:9" x14ac:dyDescent="0.35">
      <c r="D11" s="2" t="s">
        <v>125</v>
      </c>
      <c r="E11" t="s">
        <v>195</v>
      </c>
      <c r="F11" t="s">
        <v>197</v>
      </c>
      <c r="H11">
        <v>1.4</v>
      </c>
      <c r="I11" s="2"/>
    </row>
    <row r="12" spans="1:9" x14ac:dyDescent="0.35">
      <c r="A12" s="2" t="s">
        <v>93</v>
      </c>
      <c r="B12" s="2">
        <v>2012</v>
      </c>
      <c r="C12" s="2" t="s">
        <v>62</v>
      </c>
      <c r="D12" s="2"/>
      <c r="E12" s="38"/>
      <c r="F12" s="38"/>
      <c r="G12" s="38">
        <v>4.5999999999999996</v>
      </c>
      <c r="I12" t="s">
        <v>234</v>
      </c>
    </row>
    <row r="13" spans="1:9" x14ac:dyDescent="0.35">
      <c r="A13" s="2" t="s">
        <v>99</v>
      </c>
      <c r="B13" s="2">
        <v>1991</v>
      </c>
      <c r="C13" s="2" t="s">
        <v>63</v>
      </c>
      <c r="D13" s="2" t="s">
        <v>13</v>
      </c>
      <c r="E13" s="38">
        <v>0.27</v>
      </c>
      <c r="F13" s="38">
        <v>0.55000000000000004</v>
      </c>
      <c r="G13" s="38">
        <v>2.04</v>
      </c>
    </row>
    <row r="14" spans="1:9" x14ac:dyDescent="0.35">
      <c r="A14" s="2"/>
      <c r="B14" s="2"/>
      <c r="C14" s="2"/>
      <c r="D14" s="2"/>
      <c r="E14" s="38"/>
      <c r="F14" s="38"/>
      <c r="G14" s="38"/>
      <c r="H14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7799-BB6A-4B41-876D-67815FDEA3B3}">
  <dimension ref="A1:L24"/>
  <sheetViews>
    <sheetView zoomScale="53" zoomScaleNormal="53" workbookViewId="0">
      <selection activeCell="C11" sqref="C11"/>
    </sheetView>
  </sheetViews>
  <sheetFormatPr defaultColWidth="8.81640625" defaultRowHeight="14.5" x14ac:dyDescent="0.35"/>
  <cols>
    <col min="1" max="1" width="19.6328125" customWidth="1"/>
    <col min="2" max="2" width="12.1796875" customWidth="1"/>
    <col min="3" max="3" width="26.81640625" customWidth="1"/>
    <col min="4" max="4" width="22.81640625" customWidth="1"/>
    <col min="5" max="5" width="8.453125" customWidth="1"/>
    <col min="6" max="6" width="9.90625" customWidth="1"/>
    <col min="7" max="7" width="18.36328125" customWidth="1"/>
    <col min="8" max="8" width="12.81640625" customWidth="1"/>
    <col min="9" max="9" width="9.81640625" customWidth="1"/>
    <col min="14" max="14" width="22.36328125" customWidth="1"/>
    <col min="15" max="15" width="21.1796875" customWidth="1"/>
    <col min="16" max="16" width="23.6328125" customWidth="1"/>
  </cols>
  <sheetData>
    <row r="1" spans="1:12" s="11" customFormat="1" x14ac:dyDescent="0.35">
      <c r="A1" s="11" t="s">
        <v>138</v>
      </c>
    </row>
    <row r="2" spans="1:12" s="12" customFormat="1" x14ac:dyDescent="0.35">
      <c r="A2" s="11" t="s">
        <v>14</v>
      </c>
      <c r="B2" s="11" t="s">
        <v>105</v>
      </c>
      <c r="C2" s="11" t="s">
        <v>31</v>
      </c>
      <c r="D2" s="11" t="s">
        <v>33</v>
      </c>
      <c r="E2" s="11" t="s">
        <v>263</v>
      </c>
      <c r="F2" s="11" t="s">
        <v>264</v>
      </c>
      <c r="G2" s="11" t="s">
        <v>34</v>
      </c>
      <c r="H2" s="11" t="s">
        <v>263</v>
      </c>
      <c r="I2" s="11" t="s">
        <v>264</v>
      </c>
      <c r="J2" s="11" t="s">
        <v>26</v>
      </c>
      <c r="K2" s="11" t="s">
        <v>118</v>
      </c>
      <c r="L2" s="11" t="s">
        <v>78</v>
      </c>
    </row>
    <row r="3" spans="1:12" x14ac:dyDescent="0.35">
      <c r="A3" t="s">
        <v>24</v>
      </c>
      <c r="B3">
        <v>1986</v>
      </c>
      <c r="C3" s="2" t="s">
        <v>13</v>
      </c>
      <c r="D3" s="38">
        <v>0.6</v>
      </c>
      <c r="E3" s="55">
        <v>101</v>
      </c>
      <c r="F3" s="55">
        <v>168</v>
      </c>
      <c r="G3" s="38">
        <v>0.4</v>
      </c>
      <c r="H3" s="9">
        <v>67</v>
      </c>
      <c r="I3" s="9">
        <v>168</v>
      </c>
      <c r="J3" s="38">
        <v>0.7</v>
      </c>
      <c r="K3" s="2"/>
    </row>
    <row r="4" spans="1:12" x14ac:dyDescent="0.35">
      <c r="A4" t="s">
        <v>80</v>
      </c>
      <c r="B4">
        <v>1995</v>
      </c>
      <c r="C4" s="2" t="s">
        <v>13</v>
      </c>
      <c r="D4" s="38">
        <v>0.37</v>
      </c>
      <c r="E4" s="55"/>
      <c r="F4" s="55"/>
      <c r="G4" s="38">
        <v>0.48</v>
      </c>
      <c r="H4" s="9"/>
      <c r="I4" s="9"/>
      <c r="J4" s="38">
        <v>1.29</v>
      </c>
      <c r="K4" s="2"/>
    </row>
    <row r="5" spans="1:12" x14ac:dyDescent="0.35">
      <c r="A5" t="s">
        <v>82</v>
      </c>
      <c r="B5">
        <v>1992</v>
      </c>
      <c r="C5" s="2" t="s">
        <v>13</v>
      </c>
      <c r="D5" s="38">
        <v>4.2999999999999997E-2</v>
      </c>
      <c r="E5" s="55"/>
      <c r="F5" s="55"/>
      <c r="G5" s="38">
        <v>0.56000000000000005</v>
      </c>
      <c r="H5" s="9"/>
      <c r="I5" s="9"/>
      <c r="J5" s="38">
        <v>13</v>
      </c>
      <c r="K5" s="2"/>
    </row>
    <row r="6" spans="1:12" x14ac:dyDescent="0.35">
      <c r="A6" t="s">
        <v>45</v>
      </c>
      <c r="B6">
        <v>2000</v>
      </c>
      <c r="C6" s="2" t="s">
        <v>13</v>
      </c>
      <c r="D6" s="38">
        <v>0.11</v>
      </c>
      <c r="E6" s="55"/>
      <c r="F6" s="55"/>
      <c r="G6" s="38">
        <v>0.45</v>
      </c>
      <c r="H6" s="9"/>
      <c r="I6" s="9"/>
      <c r="J6" s="38">
        <v>4.0999999999999996</v>
      </c>
      <c r="K6" s="2"/>
    </row>
    <row r="7" spans="1:12" x14ac:dyDescent="0.35">
      <c r="A7" t="s">
        <v>117</v>
      </c>
      <c r="B7">
        <v>1993</v>
      </c>
      <c r="C7" s="2" t="s">
        <v>13</v>
      </c>
      <c r="D7" s="38">
        <v>0.19</v>
      </c>
      <c r="E7" s="55"/>
      <c r="F7" s="55"/>
      <c r="G7" s="38">
        <v>0.4</v>
      </c>
      <c r="H7" s="9"/>
      <c r="I7" s="9"/>
      <c r="J7" s="38">
        <v>2.1</v>
      </c>
      <c r="K7" s="2"/>
    </row>
    <row r="8" spans="1:12" s="8" customFormat="1" x14ac:dyDescent="0.35">
      <c r="A8" t="s">
        <v>88</v>
      </c>
      <c r="B8">
        <v>1988</v>
      </c>
      <c r="C8" s="2" t="s">
        <v>13</v>
      </c>
      <c r="D8" s="38">
        <v>0.43</v>
      </c>
      <c r="E8" s="55"/>
      <c r="F8" s="55"/>
      <c r="G8" s="38">
        <v>0.46</v>
      </c>
      <c r="H8" s="9"/>
      <c r="I8" s="9"/>
      <c r="J8" s="38">
        <v>1</v>
      </c>
      <c r="K8" s="2"/>
      <c r="L8"/>
    </row>
    <row r="9" spans="1:12" x14ac:dyDescent="0.35">
      <c r="A9" t="s">
        <v>235</v>
      </c>
      <c r="B9">
        <v>2018</v>
      </c>
      <c r="C9" t="s">
        <v>37</v>
      </c>
      <c r="D9" t="s">
        <v>195</v>
      </c>
      <c r="E9" s="68"/>
      <c r="F9" s="68"/>
      <c r="G9" t="s">
        <v>236</v>
      </c>
      <c r="H9" s="66"/>
      <c r="I9" s="66"/>
      <c r="K9" s="2">
        <v>0.6</v>
      </c>
    </row>
    <row r="10" spans="1:12" x14ac:dyDescent="0.35">
      <c r="C10" t="s">
        <v>13</v>
      </c>
      <c r="D10" t="s">
        <v>195</v>
      </c>
      <c r="E10" s="68"/>
      <c r="F10" s="68"/>
      <c r="G10" t="s">
        <v>199</v>
      </c>
      <c r="H10" s="66"/>
      <c r="I10" s="66"/>
      <c r="K10" s="2">
        <v>0.8</v>
      </c>
    </row>
    <row r="11" spans="1:12" x14ac:dyDescent="0.35">
      <c r="C11" t="s">
        <v>237</v>
      </c>
      <c r="D11" t="s">
        <v>195</v>
      </c>
      <c r="E11" s="68"/>
      <c r="F11" s="68"/>
      <c r="G11" t="s">
        <v>238</v>
      </c>
      <c r="H11" s="66"/>
      <c r="I11" s="66"/>
      <c r="K11" s="2">
        <v>0.3</v>
      </c>
    </row>
    <row r="12" spans="1:12" x14ac:dyDescent="0.35">
      <c r="A12" t="s">
        <v>92</v>
      </c>
      <c r="B12">
        <v>2013</v>
      </c>
      <c r="C12" s="2" t="s">
        <v>202</v>
      </c>
      <c r="D12" s="2"/>
      <c r="E12" s="55"/>
      <c r="F12" s="55"/>
      <c r="G12" s="2"/>
      <c r="H12" s="9"/>
      <c r="I12" s="9"/>
      <c r="J12" s="2"/>
      <c r="K12" s="2">
        <v>0.94</v>
      </c>
      <c r="L12" t="s">
        <v>239</v>
      </c>
    </row>
    <row r="13" spans="1:12" x14ac:dyDescent="0.35">
      <c r="A13" t="s">
        <v>210</v>
      </c>
      <c r="B13">
        <v>1997</v>
      </c>
      <c r="C13" t="s">
        <v>240</v>
      </c>
      <c r="E13" s="68"/>
      <c r="F13" s="68"/>
      <c r="H13" s="66"/>
      <c r="I13" s="66"/>
      <c r="J13" s="2">
        <v>1.22</v>
      </c>
    </row>
    <row r="14" spans="1:12" x14ac:dyDescent="0.35">
      <c r="E14" s="68"/>
      <c r="F14" s="68"/>
      <c r="H14" s="66"/>
      <c r="I14" s="66"/>
    </row>
    <row r="15" spans="1:12" x14ac:dyDescent="0.35">
      <c r="A15" s="1"/>
      <c r="B15" s="1"/>
      <c r="C15" s="2"/>
      <c r="D15" s="2"/>
      <c r="E15" s="55"/>
      <c r="F15" s="55"/>
      <c r="G15" s="2"/>
      <c r="H15" s="9"/>
      <c r="I15" s="9"/>
      <c r="J15" s="2"/>
      <c r="K15" s="2"/>
    </row>
    <row r="16" spans="1:12" x14ac:dyDescent="0.35">
      <c r="A16" s="1"/>
      <c r="B16" s="1"/>
      <c r="E16" s="68"/>
      <c r="F16" s="68"/>
      <c r="H16" s="66"/>
      <c r="I16" s="66"/>
    </row>
    <row r="17" spans="1:10" x14ac:dyDescent="0.35">
      <c r="A17" s="67" t="s">
        <v>27</v>
      </c>
      <c r="B17" s="1"/>
      <c r="E17" s="68"/>
      <c r="F17" s="68"/>
    </row>
    <row r="18" spans="1:10" x14ac:dyDescent="0.35">
      <c r="A18" s="67" t="s">
        <v>24</v>
      </c>
      <c r="B18">
        <v>1986</v>
      </c>
      <c r="C18" s="52" t="s">
        <v>27</v>
      </c>
      <c r="D18" s="38">
        <v>0.8</v>
      </c>
      <c r="E18" s="68"/>
      <c r="F18" s="68"/>
      <c r="G18" s="38">
        <v>0.76</v>
      </c>
      <c r="J18" s="38">
        <v>0.95</v>
      </c>
    </row>
    <row r="19" spans="1:10" x14ac:dyDescent="0.35">
      <c r="E19" s="68"/>
      <c r="F19" s="68"/>
    </row>
    <row r="20" spans="1:10" x14ac:dyDescent="0.35">
      <c r="E20" s="68"/>
      <c r="F20" s="68"/>
    </row>
    <row r="21" spans="1:10" x14ac:dyDescent="0.35">
      <c r="E21" s="68"/>
      <c r="F21" s="68"/>
    </row>
    <row r="22" spans="1:10" x14ac:dyDescent="0.35">
      <c r="E22" s="68"/>
      <c r="F22" s="68"/>
    </row>
    <row r="23" spans="1:10" x14ac:dyDescent="0.35">
      <c r="E23" s="68"/>
      <c r="F23" s="68"/>
    </row>
    <row r="24" spans="1:10" x14ac:dyDescent="0.35">
      <c r="E24" s="68"/>
      <c r="F24" s="68"/>
    </row>
  </sheetData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8C30B-5B80-4C02-995C-2E4560CA0F94}">
  <dimension ref="A1:J18"/>
  <sheetViews>
    <sheetView zoomScale="60" zoomScaleNormal="60" workbookViewId="0">
      <selection activeCell="E18" sqref="E18"/>
    </sheetView>
  </sheetViews>
  <sheetFormatPr defaultColWidth="8.81640625" defaultRowHeight="14.5" x14ac:dyDescent="0.35"/>
  <cols>
    <col min="1" max="1" width="13.81640625" customWidth="1"/>
    <col min="2" max="2" width="7.36328125" customWidth="1"/>
    <col min="3" max="3" width="20" customWidth="1"/>
    <col min="4" max="4" width="16.1796875" customWidth="1"/>
    <col min="5" max="5" width="15.453125" customWidth="1"/>
    <col min="6" max="6" width="8.81640625" customWidth="1"/>
  </cols>
  <sheetData>
    <row r="1" spans="1:10" s="15" customFormat="1" x14ac:dyDescent="0.35">
      <c r="A1" s="14" t="s">
        <v>137</v>
      </c>
      <c r="B1" s="14"/>
    </row>
    <row r="2" spans="1:10" s="15" customFormat="1" x14ac:dyDescent="0.35">
      <c r="A2" s="43" t="s">
        <v>14</v>
      </c>
      <c r="B2" s="43" t="s">
        <v>105</v>
      </c>
      <c r="C2" s="43" t="s">
        <v>241</v>
      </c>
      <c r="D2" s="43" t="s">
        <v>128</v>
      </c>
      <c r="E2" s="14" t="s">
        <v>242</v>
      </c>
      <c r="F2" s="43" t="s">
        <v>127</v>
      </c>
      <c r="G2" s="43" t="s">
        <v>26</v>
      </c>
      <c r="H2" s="43" t="s">
        <v>118</v>
      </c>
      <c r="I2" s="43" t="s">
        <v>78</v>
      </c>
      <c r="J2" s="44"/>
    </row>
    <row r="3" spans="1:10" x14ac:dyDescent="0.35">
      <c r="A3" s="2" t="s">
        <v>80</v>
      </c>
      <c r="B3" s="2">
        <v>1995</v>
      </c>
      <c r="C3" s="2"/>
      <c r="D3" s="2"/>
      <c r="E3" s="2"/>
      <c r="F3" s="2">
        <v>0.54</v>
      </c>
      <c r="G3" s="2"/>
      <c r="H3" s="2"/>
      <c r="I3" s="2"/>
      <c r="J3" s="2"/>
    </row>
    <row r="4" spans="1:10" x14ac:dyDescent="0.35">
      <c r="A4" s="2" t="s">
        <v>81</v>
      </c>
      <c r="B4" s="2">
        <v>2014</v>
      </c>
      <c r="C4" s="2"/>
      <c r="F4" s="2"/>
      <c r="G4" s="2"/>
      <c r="H4" s="2">
        <v>1.28</v>
      </c>
      <c r="I4" s="2"/>
      <c r="J4" s="2"/>
    </row>
    <row r="5" spans="1:10" x14ac:dyDescent="0.35">
      <c r="A5" s="2" t="s">
        <v>83</v>
      </c>
      <c r="B5" s="2">
        <v>2016</v>
      </c>
      <c r="C5" s="2"/>
      <c r="D5" s="2">
        <v>0.5</v>
      </c>
      <c r="E5" s="2"/>
      <c r="F5" s="2">
        <v>0.67</v>
      </c>
      <c r="G5" s="2">
        <v>1.34</v>
      </c>
      <c r="H5" s="2"/>
      <c r="I5" s="2"/>
      <c r="J5" s="2"/>
    </row>
    <row r="6" spans="1:10" x14ac:dyDescent="0.35">
      <c r="A6" s="2" t="s">
        <v>87</v>
      </c>
      <c r="B6" s="2">
        <v>1990</v>
      </c>
      <c r="C6" s="2"/>
      <c r="D6" s="2"/>
      <c r="E6" s="2"/>
      <c r="F6" s="2"/>
      <c r="G6" s="2"/>
      <c r="H6" s="2"/>
      <c r="I6" s="2"/>
      <c r="J6" s="2"/>
    </row>
    <row r="7" spans="1:10" s="8" customFormat="1" x14ac:dyDescent="0.35">
      <c r="A7" s="2" t="s">
        <v>88</v>
      </c>
      <c r="B7" s="2">
        <v>1988</v>
      </c>
      <c r="C7" s="2"/>
      <c r="D7" s="2">
        <v>0.4</v>
      </c>
      <c r="E7" s="2"/>
      <c r="F7" s="2">
        <v>0.56000000000000005</v>
      </c>
      <c r="G7" s="2">
        <v>1.4</v>
      </c>
      <c r="H7" s="2"/>
      <c r="I7" s="2" t="s">
        <v>126</v>
      </c>
      <c r="J7" s="21"/>
    </row>
    <row r="8" spans="1:10" s="8" customFormat="1" x14ac:dyDescent="0.35">
      <c r="A8" s="2" t="s">
        <v>89</v>
      </c>
      <c r="B8" s="2">
        <v>2001</v>
      </c>
      <c r="C8" s="2"/>
      <c r="D8" s="2"/>
      <c r="E8" s="2"/>
      <c r="F8" s="2"/>
      <c r="G8" s="2"/>
      <c r="H8" s="2"/>
      <c r="I8" s="2" t="s">
        <v>158</v>
      </c>
      <c r="J8" s="21"/>
    </row>
    <row r="9" spans="1:10" x14ac:dyDescent="0.35">
      <c r="A9" t="s">
        <v>230</v>
      </c>
      <c r="B9">
        <v>2018</v>
      </c>
      <c r="C9" t="s">
        <v>37</v>
      </c>
      <c r="D9" t="s">
        <v>195</v>
      </c>
      <c r="E9" t="s">
        <v>243</v>
      </c>
      <c r="F9" t="s">
        <v>244</v>
      </c>
      <c r="H9">
        <v>1.1000000000000001</v>
      </c>
      <c r="I9" t="s">
        <v>245</v>
      </c>
      <c r="J9" s="2"/>
    </row>
    <row r="10" spans="1:10" x14ac:dyDescent="0.35">
      <c r="C10" t="s">
        <v>13</v>
      </c>
      <c r="D10" t="s">
        <v>195</v>
      </c>
      <c r="E10" t="s">
        <v>246</v>
      </c>
      <c r="I10" s="2"/>
      <c r="J10" s="2"/>
    </row>
    <row r="11" spans="1:10" x14ac:dyDescent="0.35">
      <c r="C11" t="s">
        <v>247</v>
      </c>
      <c r="D11" t="s">
        <v>195</v>
      </c>
      <c r="F11" t="s">
        <v>248</v>
      </c>
      <c r="H11">
        <v>1.2</v>
      </c>
      <c r="I11" s="2" t="s">
        <v>249</v>
      </c>
      <c r="J11" s="2"/>
    </row>
    <row r="12" spans="1:10" x14ac:dyDescent="0.35">
      <c r="A12" s="2" t="s">
        <v>92</v>
      </c>
      <c r="B12" s="2">
        <v>2013</v>
      </c>
      <c r="C12" s="2" t="s">
        <v>202</v>
      </c>
      <c r="D12" s="2"/>
      <c r="E12" s="2"/>
      <c r="F12" s="2"/>
      <c r="G12" s="2"/>
      <c r="H12" s="2">
        <v>1.27</v>
      </c>
      <c r="I12" s="2"/>
      <c r="J12" s="2"/>
    </row>
    <row r="13" spans="1:10" x14ac:dyDescent="0.35">
      <c r="A13" t="s">
        <v>205</v>
      </c>
      <c r="B13" s="2">
        <v>2015</v>
      </c>
      <c r="C13" t="s">
        <v>202</v>
      </c>
      <c r="H13" s="2">
        <v>1.37</v>
      </c>
      <c r="I13" s="2" t="s">
        <v>250</v>
      </c>
      <c r="J13" s="2"/>
    </row>
    <row r="14" spans="1:10" x14ac:dyDescent="0.35">
      <c r="A14" t="s">
        <v>207</v>
      </c>
      <c r="B14" s="2">
        <v>1997</v>
      </c>
      <c r="C14" t="s">
        <v>56</v>
      </c>
      <c r="D14">
        <v>0.38</v>
      </c>
      <c r="F14" s="2">
        <v>0.83</v>
      </c>
      <c r="G14">
        <v>2.17</v>
      </c>
      <c r="H14" s="2"/>
      <c r="I14" s="2"/>
      <c r="J14" s="2"/>
    </row>
    <row r="15" spans="1:10" x14ac:dyDescent="0.35">
      <c r="H15" s="2"/>
      <c r="I15" s="2"/>
      <c r="J15" s="2"/>
    </row>
    <row r="16" spans="1:10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9893-EEE2-420A-8C84-DF355026E879}">
  <dimension ref="A1:J21"/>
  <sheetViews>
    <sheetView zoomScale="52" zoomScaleNormal="52" workbookViewId="0">
      <selection activeCell="F19" sqref="F19"/>
    </sheetView>
  </sheetViews>
  <sheetFormatPr defaultColWidth="8.81640625" defaultRowHeight="14.5" x14ac:dyDescent="0.35"/>
  <cols>
    <col min="1" max="1" width="13" style="2" customWidth="1"/>
    <col min="2" max="2" width="6.6328125" style="2" customWidth="1"/>
    <col min="3" max="3" width="24.453125" style="2" customWidth="1"/>
    <col min="4" max="4" width="9.1796875" style="2" customWidth="1"/>
    <col min="5" max="5" width="34.08984375" style="2" customWidth="1"/>
    <col min="6" max="6" width="31.6328125" style="2" customWidth="1"/>
    <col min="7" max="7" width="6.1796875" style="2" customWidth="1"/>
    <col min="8" max="8" width="5.6328125" style="2" customWidth="1"/>
    <col min="9" max="16384" width="8.81640625" style="2"/>
  </cols>
  <sheetData>
    <row r="1" spans="1:10" s="31" customFormat="1" x14ac:dyDescent="0.35">
      <c r="A1" s="30" t="s">
        <v>136</v>
      </c>
    </row>
    <row r="2" spans="1:10" s="31" customFormat="1" x14ac:dyDescent="0.35">
      <c r="A2" s="30" t="s">
        <v>14</v>
      </c>
      <c r="B2" s="30" t="s">
        <v>105</v>
      </c>
      <c r="C2" s="30" t="s">
        <v>35</v>
      </c>
      <c r="D2" s="30" t="s">
        <v>124</v>
      </c>
      <c r="E2" s="30" t="s">
        <v>16</v>
      </c>
      <c r="F2" s="30" t="s">
        <v>36</v>
      </c>
      <c r="G2" s="30" t="s">
        <v>26</v>
      </c>
      <c r="H2" s="30" t="s">
        <v>118</v>
      </c>
      <c r="I2" s="30" t="s">
        <v>78</v>
      </c>
      <c r="J2" s="30"/>
    </row>
    <row r="3" spans="1:10" x14ac:dyDescent="0.35">
      <c r="A3" s="2" t="s">
        <v>24</v>
      </c>
      <c r="B3" s="2">
        <v>1986</v>
      </c>
      <c r="C3" s="2" t="s">
        <v>13</v>
      </c>
      <c r="E3" s="38">
        <v>0.4</v>
      </c>
      <c r="F3" s="38">
        <v>0.56999999999999995</v>
      </c>
      <c r="G3" s="38">
        <v>1.425</v>
      </c>
      <c r="H3" s="38"/>
    </row>
    <row r="4" spans="1:10" x14ac:dyDescent="0.35">
      <c r="C4" s="2" t="s">
        <v>32</v>
      </c>
      <c r="E4" s="38">
        <v>0.64</v>
      </c>
      <c r="F4" s="38">
        <v>0.86</v>
      </c>
      <c r="G4" s="38">
        <v>1.34</v>
      </c>
      <c r="H4" s="38"/>
    </row>
    <row r="5" spans="1:10" x14ac:dyDescent="0.35">
      <c r="A5" s="2" t="s">
        <v>80</v>
      </c>
      <c r="B5" s="2">
        <v>1995</v>
      </c>
      <c r="C5" s="2" t="s">
        <v>13</v>
      </c>
      <c r="E5" s="38">
        <v>0.44</v>
      </c>
      <c r="F5" s="38"/>
      <c r="G5" s="38"/>
      <c r="H5" s="38"/>
    </row>
    <row r="6" spans="1:10" x14ac:dyDescent="0.35">
      <c r="A6" s="2" t="s">
        <v>81</v>
      </c>
      <c r="B6" s="2">
        <v>2014</v>
      </c>
      <c r="C6" s="2" t="s">
        <v>13</v>
      </c>
      <c r="E6" s="38"/>
      <c r="F6" s="38"/>
      <c r="G6" s="38"/>
      <c r="H6" s="38">
        <v>1.69</v>
      </c>
    </row>
    <row r="7" spans="1:10" x14ac:dyDescent="0.35">
      <c r="A7" s="2" t="s">
        <v>83</v>
      </c>
      <c r="B7" s="2">
        <v>2016</v>
      </c>
      <c r="C7" s="2" t="s">
        <v>13</v>
      </c>
      <c r="E7" s="38">
        <v>0.45600000000000002</v>
      </c>
      <c r="F7" s="38">
        <v>0.57599999999999996</v>
      </c>
      <c r="G7" s="38">
        <v>1.26</v>
      </c>
      <c r="H7" s="38"/>
    </row>
    <row r="8" spans="1:10" x14ac:dyDescent="0.35">
      <c r="A8" s="2" t="s">
        <v>117</v>
      </c>
      <c r="B8" s="2">
        <v>1993</v>
      </c>
      <c r="C8" s="2" t="s">
        <v>13</v>
      </c>
      <c r="D8" s="2" t="s">
        <v>70</v>
      </c>
      <c r="E8" s="38">
        <v>0.2</v>
      </c>
      <c r="F8" s="38">
        <v>8.3000000000000004E-2</v>
      </c>
      <c r="G8" s="38">
        <v>0.4</v>
      </c>
      <c r="H8" s="38"/>
    </row>
    <row r="9" spans="1:10" x14ac:dyDescent="0.35">
      <c r="D9" s="2" t="s">
        <v>71</v>
      </c>
      <c r="E9" s="38">
        <v>0.34</v>
      </c>
      <c r="F9" s="38">
        <v>0.46</v>
      </c>
      <c r="G9" s="38">
        <v>1.35</v>
      </c>
      <c r="H9" s="38"/>
    </row>
    <row r="10" spans="1:10" x14ac:dyDescent="0.35">
      <c r="D10" s="2" t="s">
        <v>72</v>
      </c>
      <c r="E10" s="38">
        <v>0.27</v>
      </c>
      <c r="F10" s="38">
        <v>0.24</v>
      </c>
      <c r="G10" s="38">
        <v>0.89</v>
      </c>
      <c r="H10" s="38"/>
    </row>
    <row r="11" spans="1:10" x14ac:dyDescent="0.35">
      <c r="A11" s="2" t="s">
        <v>87</v>
      </c>
      <c r="B11" s="2">
        <v>1982</v>
      </c>
      <c r="C11" s="2" t="s">
        <v>13</v>
      </c>
      <c r="E11" s="38"/>
      <c r="F11" s="38"/>
      <c r="G11" s="38">
        <v>1</v>
      </c>
      <c r="H11" s="38"/>
      <c r="I11" s="2" t="s">
        <v>129</v>
      </c>
    </row>
    <row r="12" spans="1:10" x14ac:dyDescent="0.35">
      <c r="A12" s="2" t="s">
        <v>87</v>
      </c>
      <c r="B12" s="2">
        <v>1990</v>
      </c>
      <c r="C12" s="2" t="s">
        <v>13</v>
      </c>
      <c r="E12" s="38"/>
      <c r="F12" s="38"/>
      <c r="G12" s="38">
        <v>1.05</v>
      </c>
      <c r="H12" s="38"/>
    </row>
    <row r="13" spans="1:10" x14ac:dyDescent="0.35">
      <c r="A13" s="2" t="s">
        <v>88</v>
      </c>
      <c r="B13" s="2">
        <v>1988</v>
      </c>
      <c r="C13" s="2" t="s">
        <v>13</v>
      </c>
      <c r="I13" s="2" t="s">
        <v>141</v>
      </c>
    </row>
    <row r="14" spans="1:10" x14ac:dyDescent="0.35">
      <c r="A14" s="32" t="s">
        <v>92</v>
      </c>
      <c r="B14" s="2">
        <v>2013</v>
      </c>
      <c r="C14" s="2" t="s">
        <v>202</v>
      </c>
      <c r="E14" s="38"/>
      <c r="F14" s="38" t="s">
        <v>251</v>
      </c>
      <c r="G14" s="38"/>
      <c r="H14" s="38"/>
      <c r="I14" s="2" t="s">
        <v>250</v>
      </c>
    </row>
    <row r="15" spans="1:10" x14ac:dyDescent="0.35">
      <c r="A15" s="32" t="s">
        <v>205</v>
      </c>
      <c r="B15" s="2">
        <v>2015</v>
      </c>
      <c r="C15" s="2" t="s">
        <v>202</v>
      </c>
      <c r="E15" s="38"/>
      <c r="F15" s="38" t="s">
        <v>252</v>
      </c>
      <c r="G15" s="38"/>
      <c r="H15" s="38"/>
      <c r="I15" s="2" t="s">
        <v>253</v>
      </c>
    </row>
    <row r="16" spans="1:10" x14ac:dyDescent="0.35">
      <c r="A16" s="32" t="s">
        <v>210</v>
      </c>
      <c r="B16" s="2">
        <v>1997</v>
      </c>
      <c r="C16" s="2" t="s">
        <v>240</v>
      </c>
      <c r="E16" s="38"/>
      <c r="F16" s="38" t="s">
        <v>254</v>
      </c>
      <c r="G16" s="38"/>
      <c r="H16" s="38"/>
    </row>
    <row r="17" spans="1:8" x14ac:dyDescent="0.35">
      <c r="A17" s="32" t="s">
        <v>99</v>
      </c>
      <c r="B17" s="2">
        <v>1992</v>
      </c>
      <c r="C17" s="2" t="s">
        <v>13</v>
      </c>
      <c r="E17" s="38">
        <v>0.78</v>
      </c>
      <c r="F17" s="38">
        <v>0.87</v>
      </c>
      <c r="G17" s="38">
        <v>1.1000000000000001</v>
      </c>
      <c r="H17" s="38"/>
    </row>
    <row r="18" spans="1:8" x14ac:dyDescent="0.35">
      <c r="E18" s="38"/>
      <c r="F18" s="38"/>
      <c r="G18" s="38"/>
      <c r="H18" s="38"/>
    </row>
    <row r="19" spans="1:8" x14ac:dyDescent="0.35">
      <c r="E19" s="38"/>
      <c r="F19" s="38"/>
      <c r="G19" s="38"/>
      <c r="H19" s="38"/>
    </row>
    <row r="20" spans="1:8" x14ac:dyDescent="0.35">
      <c r="E20" s="38"/>
      <c r="F20" s="38"/>
      <c r="G20" s="38"/>
      <c r="H20" s="38"/>
    </row>
    <row r="21" spans="1:8" x14ac:dyDescent="0.35">
      <c r="E21" s="38"/>
      <c r="F21" s="38"/>
      <c r="G21" s="38"/>
      <c r="H21" s="3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2DE49-E565-4AEA-B692-EA906EEFEE0F}">
  <dimension ref="A1:H24"/>
  <sheetViews>
    <sheetView zoomScale="64" zoomScaleNormal="64" workbookViewId="0">
      <selection activeCell="K27" sqref="K27"/>
    </sheetView>
  </sheetViews>
  <sheetFormatPr defaultColWidth="8.81640625" defaultRowHeight="14.5" x14ac:dyDescent="0.35"/>
  <cols>
    <col min="1" max="1" width="14.81640625" customWidth="1"/>
    <col min="2" max="2" width="7.453125" customWidth="1"/>
    <col min="3" max="3" width="22.6328125" customWidth="1"/>
    <col min="4" max="4" width="25.1796875" customWidth="1"/>
    <col min="5" max="5" width="6.81640625" customWidth="1"/>
    <col min="6" max="6" width="6.453125" customWidth="1"/>
  </cols>
  <sheetData>
    <row r="1" spans="1:8" s="17" customFormat="1" x14ac:dyDescent="0.35">
      <c r="A1" s="16" t="s">
        <v>135</v>
      </c>
      <c r="B1" s="16"/>
    </row>
    <row r="2" spans="1:8" s="17" customFormat="1" x14ac:dyDescent="0.35">
      <c r="A2" s="16" t="s">
        <v>14</v>
      </c>
      <c r="B2" s="16"/>
      <c r="C2" s="16" t="s">
        <v>255</v>
      </c>
      <c r="D2" s="16" t="s">
        <v>46</v>
      </c>
      <c r="E2" s="16" t="s">
        <v>48</v>
      </c>
      <c r="F2" s="16" t="s">
        <v>26</v>
      </c>
      <c r="G2" s="16" t="s">
        <v>118</v>
      </c>
      <c r="H2" s="16" t="s">
        <v>78</v>
      </c>
    </row>
    <row r="3" spans="1:8" x14ac:dyDescent="0.35">
      <c r="A3" s="2" t="s">
        <v>80</v>
      </c>
      <c r="B3" s="2">
        <v>1995</v>
      </c>
      <c r="C3" s="2"/>
      <c r="D3" s="38">
        <v>0.47</v>
      </c>
      <c r="E3" s="38"/>
      <c r="F3" s="38"/>
      <c r="G3" s="38"/>
      <c r="H3" s="2"/>
    </row>
    <row r="4" spans="1:8" x14ac:dyDescent="0.35">
      <c r="A4" s="2" t="s">
        <v>45</v>
      </c>
      <c r="B4" s="2">
        <v>2000</v>
      </c>
      <c r="C4" s="2"/>
      <c r="D4" s="38">
        <v>0.6</v>
      </c>
      <c r="E4" s="38"/>
      <c r="F4" s="38"/>
      <c r="G4" s="38"/>
      <c r="H4" s="2"/>
    </row>
    <row r="5" spans="1:8" x14ac:dyDescent="0.35">
      <c r="A5" s="2" t="s">
        <v>117</v>
      </c>
      <c r="B5" s="2">
        <v>1993</v>
      </c>
      <c r="C5" s="2"/>
      <c r="D5" s="38">
        <v>0.3</v>
      </c>
      <c r="E5" s="38"/>
      <c r="F5" s="38"/>
      <c r="G5" s="38"/>
      <c r="H5" s="2"/>
    </row>
    <row r="6" spans="1:8" x14ac:dyDescent="0.35">
      <c r="A6" s="2" t="s">
        <v>87</v>
      </c>
      <c r="B6" s="2">
        <v>1990</v>
      </c>
      <c r="C6" s="2"/>
      <c r="D6" s="38">
        <v>0.45</v>
      </c>
      <c r="E6" s="38"/>
      <c r="F6" s="38"/>
      <c r="G6" s="38"/>
      <c r="H6" s="2" t="s">
        <v>119</v>
      </c>
    </row>
    <row r="7" spans="1:8" x14ac:dyDescent="0.35">
      <c r="A7" s="2" t="s">
        <v>88</v>
      </c>
      <c r="B7" s="2">
        <v>1988</v>
      </c>
      <c r="C7" s="2"/>
      <c r="D7" s="2"/>
      <c r="E7" s="2"/>
      <c r="F7" s="2"/>
      <c r="G7" s="2"/>
      <c r="H7" s="2" t="s">
        <v>142</v>
      </c>
    </row>
    <row r="8" spans="1:8" s="8" customFormat="1" x14ac:dyDescent="0.35">
      <c r="A8" s="2" t="s">
        <v>89</v>
      </c>
      <c r="B8" s="2">
        <v>2001</v>
      </c>
      <c r="C8" s="2"/>
      <c r="D8" s="38">
        <f>2/3</f>
        <v>0.66666666666666663</v>
      </c>
      <c r="E8" s="38"/>
      <c r="F8" s="38">
        <v>2.06</v>
      </c>
      <c r="G8" s="38"/>
      <c r="H8" s="2"/>
    </row>
    <row r="9" spans="1:8" x14ac:dyDescent="0.35">
      <c r="A9" t="s">
        <v>230</v>
      </c>
      <c r="B9" s="2">
        <v>2018</v>
      </c>
      <c r="C9" t="s">
        <v>37</v>
      </c>
      <c r="D9" t="s">
        <v>199</v>
      </c>
      <c r="E9" t="s">
        <v>195</v>
      </c>
      <c r="F9" s="38"/>
      <c r="G9" s="38">
        <v>0.8</v>
      </c>
      <c r="H9" s="2"/>
    </row>
    <row r="10" spans="1:8" x14ac:dyDescent="0.35">
      <c r="C10" t="s">
        <v>56</v>
      </c>
      <c r="D10" t="s">
        <v>199</v>
      </c>
      <c r="E10" t="s">
        <v>195</v>
      </c>
      <c r="F10" s="38"/>
      <c r="G10" s="38">
        <v>0.8</v>
      </c>
      <c r="H10" s="2"/>
    </row>
    <row r="11" spans="1:8" x14ac:dyDescent="0.35">
      <c r="C11" t="s">
        <v>256</v>
      </c>
      <c r="D11" t="s">
        <v>257</v>
      </c>
      <c r="E11" t="s">
        <v>195</v>
      </c>
      <c r="F11" s="2"/>
      <c r="G11" s="2">
        <v>0.7</v>
      </c>
      <c r="H11" s="2"/>
    </row>
    <row r="12" spans="1:8" x14ac:dyDescent="0.35">
      <c r="A12" s="32" t="s">
        <v>92</v>
      </c>
      <c r="B12" s="32">
        <v>2013</v>
      </c>
      <c r="C12" s="2" t="s">
        <v>202</v>
      </c>
      <c r="D12" s="38"/>
      <c r="E12" s="38"/>
      <c r="F12" s="38"/>
      <c r="G12" s="38">
        <v>1.1499999999999999</v>
      </c>
      <c r="H12" s="2"/>
    </row>
    <row r="13" spans="1:8" x14ac:dyDescent="0.35">
      <c r="A13" s="32" t="s">
        <v>99</v>
      </c>
      <c r="B13" s="32">
        <v>1991</v>
      </c>
      <c r="C13" s="32" t="s">
        <v>56</v>
      </c>
      <c r="D13" s="38">
        <v>0.44</v>
      </c>
      <c r="E13" s="38">
        <v>0.4</v>
      </c>
      <c r="F13" s="38">
        <v>0.9</v>
      </c>
      <c r="H13" s="2"/>
    </row>
    <row r="14" spans="1:8" x14ac:dyDescent="0.35">
      <c r="H14" s="2"/>
    </row>
    <row r="15" spans="1:8" x14ac:dyDescent="0.35">
      <c r="H15" s="2"/>
    </row>
    <row r="16" spans="1:8" x14ac:dyDescent="0.35">
      <c r="A16" s="2"/>
      <c r="B16" s="2"/>
      <c r="C16" s="2"/>
      <c r="D16" s="2"/>
      <c r="E16" s="2"/>
      <c r="F16" s="2"/>
      <c r="G16" s="2"/>
      <c r="H16" s="2"/>
    </row>
    <row r="17" spans="1:8" x14ac:dyDescent="0.35">
      <c r="A17" s="2"/>
      <c r="B17" s="2"/>
      <c r="C17" s="2"/>
      <c r="D17" s="2"/>
      <c r="E17" s="2"/>
      <c r="F17" s="2"/>
      <c r="G17" s="2"/>
      <c r="H17" s="2"/>
    </row>
    <row r="18" spans="1:8" x14ac:dyDescent="0.35">
      <c r="A18" s="2"/>
      <c r="B18" s="2"/>
      <c r="C18" s="2"/>
      <c r="D18" s="2"/>
      <c r="E18" s="2"/>
      <c r="F18" s="2"/>
      <c r="G18" s="2"/>
      <c r="H18" s="2"/>
    </row>
    <row r="19" spans="1:8" x14ac:dyDescent="0.35">
      <c r="A19" s="2"/>
      <c r="B19" s="2"/>
      <c r="C19" s="2"/>
      <c r="D19" s="2"/>
      <c r="E19" s="2"/>
      <c r="F19" s="2"/>
      <c r="G19" s="2"/>
      <c r="H19" s="2"/>
    </row>
    <row r="20" spans="1:8" x14ac:dyDescent="0.35">
      <c r="A20" s="2"/>
      <c r="B20" s="2"/>
      <c r="C20" s="2"/>
      <c r="D20" s="2"/>
      <c r="E20" s="2"/>
      <c r="F20" s="2"/>
      <c r="G20" s="2"/>
      <c r="H20" s="2"/>
    </row>
    <row r="21" spans="1:8" x14ac:dyDescent="0.35">
      <c r="A21" s="2"/>
      <c r="B21" s="2"/>
      <c r="C21" s="2"/>
      <c r="D21" s="2"/>
      <c r="E21" s="2"/>
      <c r="F21" s="2"/>
      <c r="G21" s="2"/>
      <c r="H21" s="2"/>
    </row>
    <row r="22" spans="1:8" x14ac:dyDescent="0.35">
      <c r="A22" s="2"/>
      <c r="B22" s="2"/>
      <c r="C22" s="2"/>
      <c r="D22" s="2"/>
      <c r="E22" s="2"/>
      <c r="F22" s="2"/>
      <c r="G22" s="2"/>
      <c r="H22" s="2"/>
    </row>
    <row r="23" spans="1:8" x14ac:dyDescent="0.35">
      <c r="A23" s="2"/>
      <c r="B23" s="2"/>
      <c r="C23" s="2"/>
      <c r="D23" s="2"/>
      <c r="E23" s="2"/>
      <c r="F23" s="2"/>
      <c r="G23" s="2"/>
      <c r="H23" s="2"/>
    </row>
    <row r="24" spans="1:8" x14ac:dyDescent="0.35">
      <c r="A24" s="2"/>
      <c r="B24" s="2"/>
      <c r="C24" s="2"/>
      <c r="D24" s="2"/>
      <c r="E24" s="2"/>
      <c r="F24" s="2"/>
      <c r="G24" s="2"/>
      <c r="H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 Characteristics</vt:lpstr>
      <vt:lpstr>Recurrence Risk</vt:lpstr>
      <vt:lpstr>EEG Abnormalities</vt:lpstr>
      <vt:lpstr>Abnormal Imaging</vt:lpstr>
      <vt:lpstr>Neurological Abnormality</vt:lpstr>
      <vt:lpstr>AED therapy after first seizure</vt:lpstr>
      <vt:lpstr>Seizures in Sleep</vt:lpstr>
      <vt:lpstr>Generalised v focal onset</vt:lpstr>
      <vt:lpstr>Family History</vt:lpstr>
      <vt:lpstr>Past history febrile seizures</vt:lpstr>
      <vt:lpstr>Status or cluster presentation</vt:lpstr>
      <vt:lpstr>Age</vt:lpstr>
      <vt:lpstr>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Ryden</dc:creator>
  <cp:lastModifiedBy>Lauren Ryden</cp:lastModifiedBy>
  <dcterms:created xsi:type="dcterms:W3CDTF">2020-08-15T00:40:25Z</dcterms:created>
  <dcterms:modified xsi:type="dcterms:W3CDTF">2020-09-30T22:19:12Z</dcterms:modified>
</cp:coreProperties>
</file>