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ML RESEARCH/Ongoing Project/USPTO_LLM/Training_Info/"/>
    </mc:Choice>
  </mc:AlternateContent>
  <xr:revisionPtr revIDLastSave="0" documentId="13_ncr:1_{B8EEFAFA-EE7A-8A4A-BAC5-F63A80AE26BD}" xr6:coauthVersionLast="47" xr6:coauthVersionMax="47" xr10:uidLastSave="{00000000-0000-0000-0000-000000000000}"/>
  <bookViews>
    <workbookView xWindow="6160" yWindow="740" windowWidth="23240" windowHeight="17300" xr2:uid="{3101E488-B11D-0740-99E9-7450715F5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8" i="1"/>
  <c r="C13" i="1"/>
  <c r="C11" i="1"/>
  <c r="C19" i="1"/>
  <c r="C14" i="1"/>
  <c r="C17" i="1"/>
  <c r="C12" i="1"/>
  <c r="C8" i="1"/>
  <c r="C6" i="1"/>
  <c r="C9" i="1"/>
  <c r="C7" i="1"/>
  <c r="C15" i="1"/>
  <c r="F19" i="1"/>
  <c r="F17" i="1"/>
  <c r="F18" i="1"/>
  <c r="F16" i="1"/>
  <c r="F13" i="1"/>
  <c r="F11" i="1"/>
  <c r="F14" i="1"/>
  <c r="F12" i="1"/>
  <c r="F8" i="1"/>
  <c r="F6" i="1"/>
  <c r="F9" i="1"/>
  <c r="F7" i="1"/>
  <c r="D14" i="1"/>
  <c r="D12" i="1"/>
  <c r="D18" i="1"/>
  <c r="D16" i="1"/>
  <c r="E11" i="1"/>
  <c r="D13" i="1"/>
  <c r="D11" i="1"/>
  <c r="D8" i="1"/>
  <c r="D6" i="1"/>
  <c r="D7" i="1"/>
  <c r="D9" i="1"/>
  <c r="D19" i="1"/>
  <c r="D17" i="1"/>
  <c r="E19" i="1"/>
  <c r="E18" i="1"/>
  <c r="E17" i="1"/>
  <c r="E16" i="1"/>
  <c r="E9" i="1"/>
  <c r="E8" i="1"/>
  <c r="E14" i="1"/>
  <c r="E13" i="1"/>
  <c r="E12" i="1"/>
  <c r="E7" i="1"/>
  <c r="E6" i="1"/>
</calcChain>
</file>

<file path=xl/sharedStrings.xml><?xml version="1.0" encoding="utf-8"?>
<sst xmlns="http://schemas.openxmlformats.org/spreadsheetml/2006/main" count="31" uniqueCount="18">
  <si>
    <t>GPT4</t>
  </si>
  <si>
    <t>gpt-4-0613</t>
  </si>
  <si>
    <t>gpt-4-1106-preview</t>
  </si>
  <si>
    <t>gpt-4-0125-preview</t>
  </si>
  <si>
    <t>GPT3.5</t>
  </si>
  <si>
    <t>gpt-3.5-turbo-0125</t>
  </si>
  <si>
    <t>USPTO_full</t>
  </si>
  <si>
    <t>Dataset</t>
  </si>
  <si>
    <t>LLM Type</t>
  </si>
  <si>
    <t>1st-round</t>
  </si>
  <si>
    <t>API calls</t>
  </si>
  <si>
    <t>2nd-round</t>
  </si>
  <si>
    <t>Total</t>
  </si>
  <si>
    <t>Success Rate
(Before Pattern Repair)</t>
  </si>
  <si>
    <t>Success Rate
(After Pattern Repair)</t>
  </si>
  <si>
    <t>Reactions 
per Request</t>
  </si>
  <si>
    <t>Valid HeteroGraphs
per API call
(Before Pattern Repair)</t>
  </si>
  <si>
    <t>Valid HeteroGraphs 
per API call
(After Pattern Repair)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</si>
</sst>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wrapText="1"/>
    </xf>
    <xf numFmtId="2" fontId="0" fillId="0" borderId="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A546-10C7-164D-8259-317BE0DD4256}">
  <dimension ref="A1:F19"/>
  <sheetViews>
    <sheetView showGridLines="0" tabSelected="1" zoomScale="81" workbookViewId="0">
      <selection activeCell="I16" sqref="I16"/>
    </sheetView>
  </sheetViews>
  <sheetFormatPr baseColWidth="10" defaultRowHeight="16" x14ac:dyDescent="0.2"/>
  <cols>
    <col min="1" max="1" width="12.1640625" style="3" customWidth="1"/>
    <col min="2" max="2" width="20.5" style="2" customWidth="1"/>
    <col min="3" max="3" width="12.5" style="1" customWidth="1"/>
    <col min="4" max="4" width="19" style="1" customWidth="1"/>
    <col min="5" max="5" width="17.6640625" style="1" customWidth="1"/>
    <col min="6" max="6" width="16.1640625" style="1" customWidth="1"/>
    <col min="7" max="7" width="14.83203125" customWidth="1"/>
    <col min="8" max="8" width="16.1640625" customWidth="1"/>
  </cols>
  <sheetData>
    <row r="1" spans="1:6" x14ac:dyDescent="0.2">
      <c r="A1" s="12"/>
      <c r="B1" s="14"/>
      <c r="C1" s="21" t="s">
        <v>0</v>
      </c>
      <c r="D1" s="21"/>
      <c r="E1" s="21"/>
      <c r="F1" s="10" t="s">
        <v>4</v>
      </c>
    </row>
    <row r="2" spans="1:6" x14ac:dyDescent="0.2">
      <c r="A2" s="6"/>
      <c r="B2" s="6" t="s">
        <v>8</v>
      </c>
      <c r="C2" s="4" t="s">
        <v>1</v>
      </c>
      <c r="D2" s="4" t="s">
        <v>2</v>
      </c>
      <c r="E2" s="4" t="s">
        <v>3</v>
      </c>
      <c r="F2" s="9" t="s">
        <v>5</v>
      </c>
    </row>
    <row r="3" spans="1:6" x14ac:dyDescent="0.2">
      <c r="A3" s="12"/>
      <c r="B3" s="12" t="s">
        <v>7</v>
      </c>
      <c r="C3" s="1" t="s">
        <v>6</v>
      </c>
      <c r="D3" s="1" t="s">
        <v>6</v>
      </c>
      <c r="E3" s="1" t="s">
        <v>6</v>
      </c>
      <c r="F3" s="11" t="s">
        <v>6</v>
      </c>
    </row>
    <row r="4" spans="1:6" ht="34" x14ac:dyDescent="0.2">
      <c r="A4" s="6"/>
      <c r="B4" s="13" t="s">
        <v>15</v>
      </c>
      <c r="C4" s="4">
        <v>3</v>
      </c>
      <c r="D4" s="4">
        <v>3</v>
      </c>
      <c r="E4" s="4">
        <v>3</v>
      </c>
      <c r="F4" s="9">
        <v>3</v>
      </c>
    </row>
    <row r="5" spans="1:6" x14ac:dyDescent="0.2">
      <c r="A5" s="22" t="s">
        <v>9</v>
      </c>
      <c r="B5" s="15" t="s">
        <v>10</v>
      </c>
      <c r="C5" s="4">
        <v>1030</v>
      </c>
      <c r="D5" s="4">
        <v>2000</v>
      </c>
      <c r="E5" s="4">
        <v>2000</v>
      </c>
      <c r="F5" s="9">
        <v>800</v>
      </c>
    </row>
    <row r="6" spans="1:6" ht="34" x14ac:dyDescent="0.2">
      <c r="A6" s="23"/>
      <c r="B6" s="16" t="s">
        <v>13</v>
      </c>
      <c r="C6" s="17">
        <f>2062/(1030*3)</f>
        <v>0.66731391585760513</v>
      </c>
      <c r="D6" s="17">
        <f>3880/6000</f>
        <v>0.64666666666666661</v>
      </c>
      <c r="E6" s="17">
        <f>3969/6000</f>
        <v>0.66149999999999998</v>
      </c>
      <c r="F6" s="18">
        <f>772/(800*3)</f>
        <v>0.32166666666666666</v>
      </c>
    </row>
    <row r="7" spans="1:6" ht="34" x14ac:dyDescent="0.2">
      <c r="A7" s="23"/>
      <c r="B7" s="16" t="s">
        <v>14</v>
      </c>
      <c r="C7" s="17">
        <f>2722/(1030*3)</f>
        <v>0.88090614886731389</v>
      </c>
      <c r="D7" s="17">
        <f>5061/6000</f>
        <v>0.84350000000000003</v>
      </c>
      <c r="E7" s="17">
        <f>5143/6000</f>
        <v>0.85716666666666663</v>
      </c>
      <c r="F7" s="18">
        <f>1252/(800*3)</f>
        <v>0.52166666666666661</v>
      </c>
    </row>
    <row r="8" spans="1:6" ht="51" x14ac:dyDescent="0.2">
      <c r="A8" s="23"/>
      <c r="B8" s="16" t="s">
        <v>16</v>
      </c>
      <c r="C8" s="17">
        <f>2062/1030</f>
        <v>2.0019417475728156</v>
      </c>
      <c r="D8" s="17">
        <f>3880/2000</f>
        <v>1.94</v>
      </c>
      <c r="E8" s="17">
        <f>3969/2000</f>
        <v>1.9844999999999999</v>
      </c>
      <c r="F8" s="18">
        <f>772/800</f>
        <v>0.96499999999999997</v>
      </c>
    </row>
    <row r="9" spans="1:6" ht="51" x14ac:dyDescent="0.2">
      <c r="A9" s="24"/>
      <c r="B9" s="8" t="s">
        <v>17</v>
      </c>
      <c r="C9" s="19">
        <f>2722/1030</f>
        <v>2.6427184466019416</v>
      </c>
      <c r="D9" s="19">
        <f>5061/2000</f>
        <v>2.5305</v>
      </c>
      <c r="E9" s="19">
        <f>5143/2000</f>
        <v>2.5714999999999999</v>
      </c>
      <c r="F9" s="20">
        <f>1252/800</f>
        <v>1.5649999999999999</v>
      </c>
    </row>
    <row r="10" spans="1:6" x14ac:dyDescent="0.2">
      <c r="A10" s="22" t="s">
        <v>11</v>
      </c>
      <c r="B10" s="7" t="s">
        <v>10</v>
      </c>
      <c r="C10" s="5">
        <v>434</v>
      </c>
      <c r="D10" s="5">
        <v>233</v>
      </c>
      <c r="E10" s="5">
        <v>285</v>
      </c>
      <c r="F10" s="10">
        <v>525</v>
      </c>
    </row>
    <row r="11" spans="1:6" ht="34" x14ac:dyDescent="0.2">
      <c r="A11" s="23"/>
      <c r="B11" s="16" t="s">
        <v>13</v>
      </c>
      <c r="C11" s="17">
        <f>340/(434*3)</f>
        <v>0.26113671274961597</v>
      </c>
      <c r="D11" s="17">
        <f>137/(233*3)</f>
        <v>0.19599427753934193</v>
      </c>
      <c r="E11" s="17">
        <f>202/(285*3)</f>
        <v>0.23625730994152047</v>
      </c>
      <c r="F11" s="18">
        <f>211/(525*3)</f>
        <v>0.13396825396825396</v>
      </c>
    </row>
    <row r="12" spans="1:6" ht="34" x14ac:dyDescent="0.2">
      <c r="A12" s="23"/>
      <c r="B12" s="16" t="s">
        <v>14</v>
      </c>
      <c r="C12" s="17">
        <f>668/(434*3)</f>
        <v>0.51305683563748083</v>
      </c>
      <c r="D12" s="17">
        <f>215/(233*3)</f>
        <v>0.30758226037195996</v>
      </c>
      <c r="E12" s="17">
        <f>272/855</f>
        <v>0.31812865497076026</v>
      </c>
      <c r="F12" s="18">
        <f>563/(525*3)</f>
        <v>0.35746031746031748</v>
      </c>
    </row>
    <row r="13" spans="1:6" ht="51" x14ac:dyDescent="0.2">
      <c r="A13" s="23"/>
      <c r="B13" s="16" t="s">
        <v>16</v>
      </c>
      <c r="C13" s="17">
        <f>340/434</f>
        <v>0.78341013824884798</v>
      </c>
      <c r="D13" s="17">
        <f>137/233</f>
        <v>0.58798283261802575</v>
      </c>
      <c r="E13" s="17">
        <f>202/285</f>
        <v>0.70877192982456139</v>
      </c>
      <c r="F13" s="18">
        <f>211/525</f>
        <v>0.40190476190476193</v>
      </c>
    </row>
    <row r="14" spans="1:6" ht="51" x14ac:dyDescent="0.2">
      <c r="A14" s="24"/>
      <c r="B14" s="8" t="s">
        <v>17</v>
      </c>
      <c r="C14" s="19">
        <f>668/434</f>
        <v>1.5391705069124424</v>
      </c>
      <c r="D14" s="19">
        <f>215/233</f>
        <v>0.92274678111587982</v>
      </c>
      <c r="E14" s="19">
        <f>272/285</f>
        <v>0.95438596491228067</v>
      </c>
      <c r="F14" s="20">
        <f>563/(525)</f>
        <v>1.0723809523809524</v>
      </c>
    </row>
    <row r="15" spans="1:6" x14ac:dyDescent="0.2">
      <c r="A15" s="22" t="s">
        <v>12</v>
      </c>
      <c r="B15" s="7" t="s">
        <v>10</v>
      </c>
      <c r="C15" s="5">
        <f>1030+434</f>
        <v>1464</v>
      </c>
      <c r="D15" s="5">
        <v>2233</v>
      </c>
      <c r="E15" s="5">
        <v>2285</v>
      </c>
      <c r="F15" s="10">
        <v>1325</v>
      </c>
    </row>
    <row r="16" spans="1:6" ht="34" x14ac:dyDescent="0.2">
      <c r="A16" s="23"/>
      <c r="B16" s="16" t="s">
        <v>13</v>
      </c>
      <c r="C16" s="17">
        <f>(2062+340)/(1030*3)</f>
        <v>0.77734627831715208</v>
      </c>
      <c r="D16" s="17">
        <f>4017/6000</f>
        <v>0.66949999999999998</v>
      </c>
      <c r="E16" s="17">
        <f>4171/6000</f>
        <v>0.69516666666666671</v>
      </c>
      <c r="F16" s="18">
        <f>(772+211)/(800*3)</f>
        <v>0.40958333333333335</v>
      </c>
    </row>
    <row r="17" spans="1:6" ht="34" x14ac:dyDescent="0.2">
      <c r="A17" s="23"/>
      <c r="B17" s="16" t="s">
        <v>14</v>
      </c>
      <c r="C17" s="17">
        <f>(2062+668)/(1030*3)</f>
        <v>0.88349514563106801</v>
      </c>
      <c r="D17" s="17">
        <f>(1367+1408+2632)/6000</f>
        <v>0.90116666666666667</v>
      </c>
      <c r="E17" s="17">
        <f>5415/6000</f>
        <v>0.90249999999999997</v>
      </c>
      <c r="F17" s="18">
        <f>(1252+563)/(800*3)</f>
        <v>0.75624999999999998</v>
      </c>
    </row>
    <row r="18" spans="1:6" ht="51" x14ac:dyDescent="0.2">
      <c r="A18" s="23"/>
      <c r="B18" s="16" t="s">
        <v>16</v>
      </c>
      <c r="C18" s="17">
        <f>(2062+340)/1464</f>
        <v>1.6407103825136613</v>
      </c>
      <c r="D18" s="17">
        <f>4017/2233</f>
        <v>1.7989252127183162</v>
      </c>
      <c r="E18" s="17">
        <f>4171/2285</f>
        <v>1.825382932166302</v>
      </c>
      <c r="F18" s="18">
        <f>(772+211)/1325</f>
        <v>0.74188679245283018</v>
      </c>
    </row>
    <row r="19" spans="1:6" ht="51" x14ac:dyDescent="0.2">
      <c r="A19" s="24"/>
      <c r="B19" s="8" t="s">
        <v>17</v>
      </c>
      <c r="C19" s="19">
        <f>(2062+668)/1464</f>
        <v>1.8647540983606556</v>
      </c>
      <c r="D19" s="19">
        <f>5407/2233</f>
        <v>2.4214061800268696</v>
      </c>
      <c r="E19" s="19">
        <f>5415/2285</f>
        <v>2.3698030634573306</v>
      </c>
      <c r="F19" s="20">
        <f>(1252+563)/1325</f>
        <v>1.3698113207547169</v>
      </c>
    </row>
  </sheetData>
  <mergeCells count="4">
    <mergeCell ref="C1:E1"/>
    <mergeCell ref="A5:A9"/>
    <mergeCell ref="A10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舒凯 龚</dc:creator>
  <cp:lastModifiedBy>舒凯 龚</cp:lastModifiedBy>
  <dcterms:created xsi:type="dcterms:W3CDTF">2024-04-22T07:21:22Z</dcterms:created>
  <dcterms:modified xsi:type="dcterms:W3CDTF">2024-04-25T00:07:00Z</dcterms:modified>
</cp:coreProperties>
</file>