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386E852-B2A3-4C2A-AE21-A3FAD11C4A31}" xr6:coauthVersionLast="47" xr6:coauthVersionMax="47" xr10:uidLastSave="{00000000-0000-0000-0000-000000000000}"/>
  <bookViews>
    <workbookView xWindow="-108" yWindow="-108" windowWidth="23256" windowHeight="12456" tabRatio="522" activeTab="8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 Sp2" sheetId="27" r:id="rId5"/>
    <sheet name="Sp3" sheetId="28" r:id="rId6"/>
    <sheet name="Sp4" sheetId="29" r:id="rId7"/>
    <sheet name="Sp5 " sheetId="31" r:id="rId8"/>
    <sheet name="Sp6" sheetId="30" r:id="rId9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4">' Sp2'!$D$11</definedName>
    <definedName name="DoneDays" localSheetId="3">'Sp1'!$D$11</definedName>
    <definedName name="DoneDays" localSheetId="5">'Sp3'!$D$11</definedName>
    <definedName name="DoneDays" localSheetId="6">'Sp4'!$D$11</definedName>
    <definedName name="DoneDays" localSheetId="7">'Sp5 '!$D$11</definedName>
    <definedName name="DoneDays" localSheetId="8">'Sp6'!$D$11</definedName>
    <definedName name="DoneDays">#REF!</definedName>
    <definedName name="ImplementationDays" localSheetId="4">' Sp2'!$B$9</definedName>
    <definedName name="ImplementationDays" localSheetId="3">'Sp1'!$B$9</definedName>
    <definedName name="ImplementationDays" localSheetId="5">'Sp3'!$B$9</definedName>
    <definedName name="ImplementationDays" localSheetId="6">'Sp4'!$B$9</definedName>
    <definedName name="ImplementationDays" localSheetId="7">'Sp5 '!$B$9</definedName>
    <definedName name="ImplementationDays" localSheetId="8">'Sp6'!$B$9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ProductBacklog">'Product Backlog'!$A$4:$G$163</definedName>
    <definedName name="RealizedSpeed">OFFSET('PB Burndown'!$D$27,1,0,'PB Burndown'!$G$3,1)</definedName>
    <definedName name="RealValues" localSheetId="4">OFFSET(' Sp2'!$F$10,0,0,1,' Sp2'!DoneDays)</definedName>
    <definedName name="RealValues" localSheetId="3">OFFSET('Sp1'!$F$10,0,0,1,'Sp1'!DoneDays)</definedName>
    <definedName name="RealValues" localSheetId="5">OFFSET('Sp3'!$F$10,0,0,1,'Sp3'!DoneDays)</definedName>
    <definedName name="RealValues" localSheetId="6">OFFSET('Sp4'!$F$10,0,0,1,'Sp4'!DoneDays)</definedName>
    <definedName name="RealValues" localSheetId="7">OFFSET('Sp5 '!$F$10,0,0,1,'Sp5 '!DoneDays)</definedName>
    <definedName name="RealValues" localSheetId="8">OFFSET('Sp6'!$F$10,0,0,1,'Sp6'!DoneDays)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4">' Sp2'!$A$14:$AD$63</definedName>
    <definedName name="SprintTasks" localSheetId="3">'Sp1'!$A$14:$AD$63</definedName>
    <definedName name="SprintTasks" localSheetId="5">'Sp3'!$A$14:$AD$63</definedName>
    <definedName name="SprintTasks" localSheetId="6">'Sp4'!$A$14:$AD$63</definedName>
    <definedName name="SprintTasks" localSheetId="7">'Sp5 '!$A$14:$AD$63</definedName>
    <definedName name="SprintTasks" localSheetId="8">'Sp6'!$A$14:$AD$63</definedName>
    <definedName name="SprintTasks">#REF!</definedName>
    <definedName name="Status">'Product Backlog'!$C$5:$C$163</definedName>
    <definedName name="StoryName">'Product Backlog'!$B$5:$B$163</definedName>
    <definedName name="TaskRows" localSheetId="4">' Sp2'!$B$11</definedName>
    <definedName name="TaskRows" localSheetId="3">'Sp1'!$B$11</definedName>
    <definedName name="TaskRows" localSheetId="5">'Sp3'!$B$11</definedName>
    <definedName name="TaskRows" localSheetId="6">'Sp4'!$B$11</definedName>
    <definedName name="TaskRows" localSheetId="7">'Sp5 '!$B$11</definedName>
    <definedName name="TaskRows" localSheetId="8">'Sp6'!$B$11</definedName>
    <definedName name="TaskRows">#REF!</definedName>
    <definedName name="TaskStatus" localSheetId="4">' Sp2'!$D$14:$D$58</definedName>
    <definedName name="TaskStatus" localSheetId="3">'Sp1'!$D$14:$D$58</definedName>
    <definedName name="TaskStatus" localSheetId="5">'Sp3'!$D$14:$D$58</definedName>
    <definedName name="TaskStatus" localSheetId="6">'Sp4'!$D$14:$D$58</definedName>
    <definedName name="TaskStatus" localSheetId="7">'Sp5 '!$D$14:$D$58</definedName>
    <definedName name="TaskStatus" localSheetId="8">'Sp6'!$D$14:$D$58</definedName>
    <definedName name="TaskStatus">#REF!</definedName>
    <definedName name="TaskStoryID" localSheetId="4">' Sp2'!$B$14:$B$53</definedName>
    <definedName name="TaskStoryID" localSheetId="3">'Sp1'!$B$14:$B$53</definedName>
    <definedName name="TaskStoryID" localSheetId="5">'Sp3'!$B$14:$B$53</definedName>
    <definedName name="TaskStoryID" localSheetId="6">'Sp4'!$B$14:$B$53</definedName>
    <definedName name="TaskStoryID" localSheetId="7">'Sp5 '!$B$14:$B$53</definedName>
    <definedName name="TaskStoryID" localSheetId="8">'Sp6'!$B$14:$B$53</definedName>
    <definedName name="TaskStoryID">#REF!</definedName>
    <definedName name="TotalEffort" localSheetId="4">' Sp2'!$E$10</definedName>
    <definedName name="TotalEffort" localSheetId="3">'Sp1'!$E$10</definedName>
    <definedName name="TotalEffort" localSheetId="5">'Sp3'!$E$10</definedName>
    <definedName name="TotalEffort" localSheetId="6">'Sp4'!$E$10</definedName>
    <definedName name="TotalEffort" localSheetId="7">'Sp5 '!$E$10</definedName>
    <definedName name="TotalEffort" localSheetId="8">'Sp6'!$E$10</definedName>
    <definedName name="TotalEffort">#REF!</definedName>
    <definedName name="TrendDays" localSheetId="4">' Sp2'!$D$13</definedName>
    <definedName name="TrendDays" localSheetId="3">'Sp1'!$D$13</definedName>
    <definedName name="TrendDays" localSheetId="5">'Sp3'!$D$13</definedName>
    <definedName name="TrendDays" localSheetId="6">'Sp4'!$D$13</definedName>
    <definedName name="TrendDays" localSheetId="7">'Sp5 '!$D$13</definedName>
    <definedName name="TrendDays" localSheetId="8">'Sp6'!$D$13</definedName>
    <definedName name="TrendDays">#REF!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0" l="1"/>
  <c r="D64" i="31"/>
  <c r="F63" i="31"/>
  <c r="D63" i="31"/>
  <c r="F62" i="31"/>
  <c r="D62" i="31"/>
  <c r="F61" i="31"/>
  <c r="D61" i="31"/>
  <c r="F60" i="31"/>
  <c r="D60" i="31"/>
  <c r="F59" i="31"/>
  <c r="D59" i="31"/>
  <c r="F58" i="31"/>
  <c r="D58" i="31"/>
  <c r="F57" i="31"/>
  <c r="D57" i="31"/>
  <c r="F56" i="31"/>
  <c r="D56" i="31"/>
  <c r="F55" i="31"/>
  <c r="D55" i="31"/>
  <c r="F54" i="31"/>
  <c r="D54" i="31"/>
  <c r="F53" i="31"/>
  <c r="D53" i="31"/>
  <c r="F52" i="31"/>
  <c r="D52" i="31"/>
  <c r="F51" i="31"/>
  <c r="D51" i="31"/>
  <c r="F50" i="31"/>
  <c r="D50" i="31"/>
  <c r="F49" i="31"/>
  <c r="D49" i="31"/>
  <c r="F48" i="31"/>
  <c r="D48" i="31"/>
  <c r="F47" i="31"/>
  <c r="D47" i="31"/>
  <c r="F46" i="31"/>
  <c r="D46" i="31"/>
  <c r="F45" i="31"/>
  <c r="D45" i="31"/>
  <c r="F44" i="31"/>
  <c r="D44" i="31"/>
  <c r="F43" i="31"/>
  <c r="D43" i="31"/>
  <c r="F42" i="31"/>
  <c r="D42" i="31"/>
  <c r="F41" i="31"/>
  <c r="D41" i="31"/>
  <c r="F18" i="31"/>
  <c r="F17" i="31"/>
  <c r="H14" i="31"/>
  <c r="I14" i="31" s="1"/>
  <c r="G14" i="31"/>
  <c r="G63" i="31" s="1"/>
  <c r="B11" i="31"/>
  <c r="AB10" i="31" s="1"/>
  <c r="W10" i="31"/>
  <c r="D64" i="30"/>
  <c r="F63" i="30"/>
  <c r="D63" i="30"/>
  <c r="F62" i="30"/>
  <c r="D62" i="30"/>
  <c r="F61" i="30"/>
  <c r="D61" i="30"/>
  <c r="F60" i="30"/>
  <c r="D60" i="30"/>
  <c r="F59" i="30"/>
  <c r="D59" i="30"/>
  <c r="F58" i="30"/>
  <c r="D58" i="30"/>
  <c r="F57" i="30"/>
  <c r="D57" i="30"/>
  <c r="F56" i="30"/>
  <c r="D56" i="30"/>
  <c r="F55" i="30"/>
  <c r="D55" i="30"/>
  <c r="F54" i="30"/>
  <c r="D54" i="30"/>
  <c r="F53" i="30"/>
  <c r="D53" i="30"/>
  <c r="F52" i="30"/>
  <c r="D52" i="30"/>
  <c r="F51" i="30"/>
  <c r="D51" i="30"/>
  <c r="F50" i="30"/>
  <c r="D50" i="30"/>
  <c r="F49" i="30"/>
  <c r="D49" i="30"/>
  <c r="F48" i="30"/>
  <c r="D48" i="30"/>
  <c r="F47" i="30"/>
  <c r="D47" i="30"/>
  <c r="F46" i="30"/>
  <c r="D46" i="30"/>
  <c r="F45" i="30"/>
  <c r="D45" i="30"/>
  <c r="F44" i="30"/>
  <c r="D44" i="30"/>
  <c r="F43" i="30"/>
  <c r="D43" i="30"/>
  <c r="F42" i="30"/>
  <c r="D42" i="30"/>
  <c r="F41" i="30"/>
  <c r="D41" i="30"/>
  <c r="G14" i="30"/>
  <c r="B11" i="30"/>
  <c r="AB10" i="30"/>
  <c r="D64" i="29"/>
  <c r="F63" i="29"/>
  <c r="D63" i="29"/>
  <c r="F62" i="29"/>
  <c r="D62" i="29"/>
  <c r="F61" i="29"/>
  <c r="D61" i="29"/>
  <c r="F60" i="29"/>
  <c r="D60" i="29"/>
  <c r="F59" i="29"/>
  <c r="D59" i="29"/>
  <c r="F58" i="29"/>
  <c r="D58" i="29"/>
  <c r="F57" i="29"/>
  <c r="D57" i="29"/>
  <c r="F56" i="29"/>
  <c r="D56" i="29"/>
  <c r="F55" i="29"/>
  <c r="D55" i="29"/>
  <c r="F54" i="29"/>
  <c r="D54" i="29"/>
  <c r="F53" i="29"/>
  <c r="D53" i="29"/>
  <c r="F52" i="29"/>
  <c r="D52" i="29"/>
  <c r="F51" i="29"/>
  <c r="D51" i="29"/>
  <c r="F50" i="29"/>
  <c r="D50" i="29"/>
  <c r="F49" i="29"/>
  <c r="D49" i="29"/>
  <c r="F48" i="29"/>
  <c r="D48" i="29"/>
  <c r="F47" i="29"/>
  <c r="D47" i="29"/>
  <c r="F46" i="29"/>
  <c r="D46" i="29"/>
  <c r="F45" i="29"/>
  <c r="D45" i="29"/>
  <c r="F44" i="29"/>
  <c r="D44" i="29"/>
  <c r="F43" i="29"/>
  <c r="D43" i="29"/>
  <c r="F42" i="29"/>
  <c r="D42" i="29"/>
  <c r="F41" i="29"/>
  <c r="D41" i="29"/>
  <c r="F17" i="29"/>
  <c r="F16" i="29"/>
  <c r="F15" i="29"/>
  <c r="G14" i="29"/>
  <c r="H14" i="29" s="1"/>
  <c r="G63" i="29"/>
  <c r="B11" i="29"/>
  <c r="F19" i="28"/>
  <c r="D64" i="28"/>
  <c r="F63" i="28"/>
  <c r="D63" i="28"/>
  <c r="F62" i="28"/>
  <c r="D62" i="28"/>
  <c r="F61" i="28"/>
  <c r="D61" i="28"/>
  <c r="F60" i="28"/>
  <c r="D60" i="28"/>
  <c r="F59" i="28"/>
  <c r="D59" i="28"/>
  <c r="F58" i="28"/>
  <c r="D58" i="28"/>
  <c r="F57" i="28"/>
  <c r="D57" i="28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18" i="28"/>
  <c r="F17" i="28"/>
  <c r="G14" i="28"/>
  <c r="B11" i="28"/>
  <c r="AB10" i="28" s="1"/>
  <c r="D64" i="27"/>
  <c r="H63" i="27"/>
  <c r="F63" i="27"/>
  <c r="D63" i="27"/>
  <c r="F62" i="27"/>
  <c r="D62" i="27"/>
  <c r="F61" i="27"/>
  <c r="D61" i="27"/>
  <c r="F60" i="27"/>
  <c r="D60" i="27"/>
  <c r="F59" i="27"/>
  <c r="D59" i="27"/>
  <c r="F58" i="27"/>
  <c r="D58" i="27"/>
  <c r="F57" i="27"/>
  <c r="D57" i="27"/>
  <c r="F56" i="27"/>
  <c r="D56" i="27"/>
  <c r="F55" i="27"/>
  <c r="D55" i="27"/>
  <c r="F54" i="27"/>
  <c r="D54" i="27"/>
  <c r="F53" i="27"/>
  <c r="D53" i="27"/>
  <c r="F52" i="27"/>
  <c r="D52" i="27"/>
  <c r="F51" i="27"/>
  <c r="D51" i="27"/>
  <c r="F50" i="27"/>
  <c r="D50" i="27"/>
  <c r="F49" i="27"/>
  <c r="D49" i="27"/>
  <c r="F48" i="27"/>
  <c r="D48" i="27"/>
  <c r="F47" i="27"/>
  <c r="D47" i="27"/>
  <c r="F46" i="27"/>
  <c r="D46" i="27"/>
  <c r="F45" i="27"/>
  <c r="D45" i="27"/>
  <c r="F44" i="27"/>
  <c r="D44" i="27"/>
  <c r="F43" i="27"/>
  <c r="D43" i="27"/>
  <c r="F42" i="27"/>
  <c r="D42" i="27"/>
  <c r="F41" i="27"/>
  <c r="D41" i="27"/>
  <c r="I14" i="27"/>
  <c r="I62" i="27" s="1"/>
  <c r="H62" i="27"/>
  <c r="G14" i="27"/>
  <c r="G63" i="27"/>
  <c r="B11" i="27"/>
  <c r="AB10" i="27"/>
  <c r="F15" i="19"/>
  <c r="C5" i="7"/>
  <c r="G4" i="20"/>
  <c r="B17" i="7"/>
  <c r="D17" i="7" s="1"/>
  <c r="G17" i="7" s="1"/>
  <c r="D16" i="7"/>
  <c r="G16" i="7" s="1"/>
  <c r="F17" i="19"/>
  <c r="F16" i="19"/>
  <c r="E4" i="7"/>
  <c r="F28" i="20"/>
  <c r="G28" i="20" s="1"/>
  <c r="G14" i="19"/>
  <c r="H14" i="19"/>
  <c r="B18" i="7"/>
  <c r="B19" i="7" s="1"/>
  <c r="D19" i="7" s="1"/>
  <c r="G19" i="7" s="1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E29" i="20" s="1"/>
  <c r="H28" i="20"/>
  <c r="E31" i="7"/>
  <c r="B11" i="19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E10" i="7"/>
  <c r="E9" i="7"/>
  <c r="E8" i="7"/>
  <c r="E7" i="7"/>
  <c r="E6" i="7"/>
  <c r="C4" i="7"/>
  <c r="C6" i="7"/>
  <c r="D6" i="7"/>
  <c r="C7" i="7"/>
  <c r="D7" i="7" s="1"/>
  <c r="C8" i="7"/>
  <c r="D8" i="7" s="1"/>
  <c r="C9" i="7"/>
  <c r="D9" i="7" s="1"/>
  <c r="C10" i="7"/>
  <c r="D10" i="7"/>
  <c r="D18" i="7"/>
  <c r="G18" i="7" s="1"/>
  <c r="D10" i="20"/>
  <c r="P39" i="20" s="1"/>
  <c r="G5" i="20"/>
  <c r="B20" i="7"/>
  <c r="D20" i="7" s="1"/>
  <c r="G20" i="7" s="1"/>
  <c r="B21" i="7"/>
  <c r="B22" i="7" s="1"/>
  <c r="A22" i="7"/>
  <c r="E22" i="7" s="1"/>
  <c r="G63" i="19"/>
  <c r="H63" i="19"/>
  <c r="G62" i="19"/>
  <c r="Q10" i="19"/>
  <c r="W10" i="19"/>
  <c r="AB10" i="19"/>
  <c r="V10" i="19"/>
  <c r="AA10" i="19"/>
  <c r="T10" i="19"/>
  <c r="U10" i="19"/>
  <c r="P10" i="19"/>
  <c r="Z10" i="19"/>
  <c r="S10" i="19"/>
  <c r="G63" i="30"/>
  <c r="G62" i="30"/>
  <c r="H14" i="30"/>
  <c r="Z10" i="30"/>
  <c r="Z10" i="29"/>
  <c r="V10" i="29"/>
  <c r="R10" i="29"/>
  <c r="Y10" i="29"/>
  <c r="U10" i="29"/>
  <c r="Q10" i="29"/>
  <c r="E10" i="29"/>
  <c r="G11" i="29" s="1"/>
  <c r="AB10" i="29"/>
  <c r="X10" i="29"/>
  <c r="T10" i="29"/>
  <c r="P10" i="29"/>
  <c r="S10" i="29"/>
  <c r="W10" i="29"/>
  <c r="AA10" i="29"/>
  <c r="G62" i="29"/>
  <c r="R10" i="28"/>
  <c r="T10" i="28"/>
  <c r="V10" i="28"/>
  <c r="Y10" i="28"/>
  <c r="Q10" i="28"/>
  <c r="X10" i="28"/>
  <c r="F10" i="28"/>
  <c r="P10" i="28"/>
  <c r="U10" i="28"/>
  <c r="Z10" i="28"/>
  <c r="G10" i="28"/>
  <c r="S10" i="28"/>
  <c r="W10" i="28"/>
  <c r="AA10" i="28"/>
  <c r="G63" i="28"/>
  <c r="H14" i="28"/>
  <c r="G62" i="28"/>
  <c r="S10" i="27"/>
  <c r="W10" i="27"/>
  <c r="X10" i="27"/>
  <c r="AA10" i="27"/>
  <c r="T10" i="27"/>
  <c r="U10" i="27"/>
  <c r="Y10" i="27"/>
  <c r="G62" i="27"/>
  <c r="R10" i="27"/>
  <c r="V10" i="27"/>
  <c r="Z10" i="27"/>
  <c r="H62" i="30"/>
  <c r="I14" i="30"/>
  <c r="I63" i="30" s="1"/>
  <c r="H63" i="30"/>
  <c r="I14" i="28"/>
  <c r="I62" i="28" s="1"/>
  <c r="H62" i="28"/>
  <c r="H63" i="28"/>
  <c r="I62" i="30"/>
  <c r="J14" i="30"/>
  <c r="J63" i="30" s="1"/>
  <c r="I63" i="28"/>
  <c r="J14" i="28"/>
  <c r="K14" i="30"/>
  <c r="K63" i="30" s="1"/>
  <c r="J62" i="30"/>
  <c r="K14" i="28"/>
  <c r="K62" i="30"/>
  <c r="L14" i="30"/>
  <c r="M14" i="30" s="1"/>
  <c r="K63" i="28"/>
  <c r="L62" i="30"/>
  <c r="L63" i="30"/>
  <c r="V10" i="30"/>
  <c r="T10" i="30"/>
  <c r="Y10" i="30"/>
  <c r="S10" i="30"/>
  <c r="X10" i="30"/>
  <c r="R10" i="30"/>
  <c r="L11" i="30"/>
  <c r="P10" i="30"/>
  <c r="U10" i="30"/>
  <c r="AA10" i="30"/>
  <c r="Q10" i="30"/>
  <c r="W10" i="30"/>
  <c r="P10" i="31"/>
  <c r="J14" i="27"/>
  <c r="K14" i="27" s="1"/>
  <c r="I63" i="27"/>
  <c r="Q10" i="31"/>
  <c r="U10" i="31"/>
  <c r="Y10" i="31"/>
  <c r="G62" i="31"/>
  <c r="I63" i="31"/>
  <c r="R10" i="31"/>
  <c r="V10" i="31"/>
  <c r="Z10" i="31"/>
  <c r="I11" i="28"/>
  <c r="F11" i="30"/>
  <c r="K11" i="30"/>
  <c r="G11" i="30"/>
  <c r="H11" i="19"/>
  <c r="I11" i="30"/>
  <c r="M11" i="30"/>
  <c r="H11" i="30"/>
  <c r="H11" i="28"/>
  <c r="G11" i="19"/>
  <c r="F11" i="27"/>
  <c r="F11" i="19"/>
  <c r="J11" i="30"/>
  <c r="H11" i="27"/>
  <c r="J11" i="27"/>
  <c r="G11" i="27"/>
  <c r="I11" i="27"/>
  <c r="J11" i="28"/>
  <c r="G11" i="28"/>
  <c r="F11" i="28"/>
  <c r="J63" i="27"/>
  <c r="J62" i="27"/>
  <c r="H11" i="31"/>
  <c r="G11" i="31"/>
  <c r="F11" i="31"/>
  <c r="I11" i="31"/>
  <c r="K63" i="27"/>
  <c r="F29" i="20"/>
  <c r="G29" i="20" s="1"/>
  <c r="K11" i="27" l="1"/>
  <c r="L14" i="27"/>
  <c r="K62" i="27"/>
  <c r="M63" i="30"/>
  <c r="M62" i="30"/>
  <c r="D21" i="7"/>
  <c r="G21" i="7" s="1"/>
  <c r="N14" i="30"/>
  <c r="B23" i="7"/>
  <c r="D22" i="7"/>
  <c r="B5" i="7"/>
  <c r="D5" i="7" s="1"/>
  <c r="D4" i="7"/>
  <c r="I14" i="19"/>
  <c r="H62" i="19"/>
  <c r="K11" i="28"/>
  <c r="K62" i="28"/>
  <c r="L14" i="28"/>
  <c r="J62" i="28"/>
  <c r="J63" i="28"/>
  <c r="R10" i="19"/>
  <c r="X10" i="19"/>
  <c r="Y10" i="19"/>
  <c r="H63" i="29"/>
  <c r="H62" i="29"/>
  <c r="I14" i="29"/>
  <c r="I62" i="31"/>
  <c r="J14" i="31"/>
  <c r="T10" i="31"/>
  <c r="X10" i="31"/>
  <c r="H62" i="31"/>
  <c r="H63" i="31"/>
  <c r="AA10" i="31"/>
  <c r="S10" i="31"/>
  <c r="K28" i="20"/>
  <c r="I29" i="20"/>
  <c r="H29" i="20" s="1"/>
  <c r="G6" i="20"/>
  <c r="D8" i="20" s="1"/>
  <c r="B30" i="20"/>
  <c r="E30" i="20" s="1"/>
  <c r="P51" i="20"/>
  <c r="P46" i="20"/>
  <c r="P29" i="20"/>
  <c r="P37" i="20"/>
  <c r="P34" i="20"/>
  <c r="P41" i="20"/>
  <c r="P30" i="20"/>
  <c r="P36" i="20"/>
  <c r="D11" i="20"/>
  <c r="P28" i="20"/>
  <c r="P43" i="20"/>
  <c r="P48" i="20"/>
  <c r="P38" i="20"/>
  <c r="P40" i="20"/>
  <c r="P31" i="20"/>
  <c r="P45" i="20"/>
  <c r="P47" i="20"/>
  <c r="P42" i="20"/>
  <c r="P49" i="20"/>
  <c r="P33" i="20"/>
  <c r="P32" i="20"/>
  <c r="P44" i="20"/>
  <c r="P50" i="20"/>
  <c r="P35" i="20"/>
  <c r="H11" i="29"/>
  <c r="I11" i="29"/>
  <c r="F11" i="29"/>
  <c r="I63" i="19" l="1"/>
  <c r="J14" i="19"/>
  <c r="I11" i="19"/>
  <c r="I62" i="19"/>
  <c r="N63" i="30"/>
  <c r="N62" i="30"/>
  <c r="O14" i="30"/>
  <c r="N11" i="30"/>
  <c r="D23" i="7"/>
  <c r="B24" i="7"/>
  <c r="A23" i="7"/>
  <c r="E23" i="7" s="1"/>
  <c r="L11" i="27"/>
  <c r="L62" i="27"/>
  <c r="M14" i="27"/>
  <c r="L63" i="27"/>
  <c r="L62" i="28"/>
  <c r="M14" i="28"/>
  <c r="L63" i="28"/>
  <c r="L11" i="28"/>
  <c r="J62" i="31"/>
  <c r="J11" i="31"/>
  <c r="J63" i="31"/>
  <c r="K14" i="31"/>
  <c r="I63" i="29"/>
  <c r="I62" i="29"/>
  <c r="J14" i="29"/>
  <c r="K29" i="20"/>
  <c r="F30" i="20"/>
  <c r="G30" i="20" s="1"/>
  <c r="B31" i="20"/>
  <c r="B32" i="20" s="1"/>
  <c r="B33" i="20" s="1"/>
  <c r="I30" i="20"/>
  <c r="Q40" i="20"/>
  <c r="Q34" i="20"/>
  <c r="Q32" i="20"/>
  <c r="Q43" i="20"/>
  <c r="Q38" i="20"/>
  <c r="Q28" i="20"/>
  <c r="Q46" i="20"/>
  <c r="Q51" i="20"/>
  <c r="Q31" i="20"/>
  <c r="Q42" i="20"/>
  <c r="Q50" i="20"/>
  <c r="Q45" i="20"/>
  <c r="Q39" i="20"/>
  <c r="Q33" i="20"/>
  <c r="Q48" i="20"/>
  <c r="Q49" i="20"/>
  <c r="Q36" i="20"/>
  <c r="Q37" i="20"/>
  <c r="Q35" i="20"/>
  <c r="Q29" i="20"/>
  <c r="Q47" i="20"/>
  <c r="Q41" i="20"/>
  <c r="Q30" i="20"/>
  <c r="Q44" i="20"/>
  <c r="B25" i="7" l="1"/>
  <c r="D24" i="7"/>
  <c r="A24" i="7"/>
  <c r="E24" i="7" s="1"/>
  <c r="J11" i="19"/>
  <c r="J62" i="19"/>
  <c r="K14" i="19"/>
  <c r="J63" i="19"/>
  <c r="J63" i="29"/>
  <c r="K14" i="29"/>
  <c r="J62" i="29"/>
  <c r="J11" i="29"/>
  <c r="M11" i="27"/>
  <c r="N14" i="27"/>
  <c r="M63" i="27"/>
  <c r="M62" i="27"/>
  <c r="M62" i="28"/>
  <c r="N14" i="28"/>
  <c r="M11" i="28"/>
  <c r="M63" i="28"/>
  <c r="K62" i="31"/>
  <c r="K63" i="31"/>
  <c r="L14" i="31"/>
  <c r="K11" i="31"/>
  <c r="O63" i="30"/>
  <c r="P14" i="30"/>
  <c r="O62" i="30"/>
  <c r="O11" i="30"/>
  <c r="K30" i="20"/>
  <c r="I31" i="20"/>
  <c r="H31" i="20" s="1"/>
  <c r="F31" i="20"/>
  <c r="G31" i="20" s="1"/>
  <c r="N38" i="20"/>
  <c r="L38" i="20" s="1"/>
  <c r="N33" i="20"/>
  <c r="L33" i="20" s="1"/>
  <c r="N46" i="20"/>
  <c r="L46" i="20" s="1"/>
  <c r="N41" i="20"/>
  <c r="L41" i="20" s="1"/>
  <c r="N48" i="20"/>
  <c r="L48" i="20" s="1"/>
  <c r="N43" i="20"/>
  <c r="L43" i="20" s="1"/>
  <c r="N31" i="20"/>
  <c r="L31" i="20" s="1"/>
  <c r="N36" i="20"/>
  <c r="L36" i="20" s="1"/>
  <c r="N37" i="20"/>
  <c r="L37" i="20" s="1"/>
  <c r="H30" i="20"/>
  <c r="N28" i="20"/>
  <c r="L28" i="20" s="1"/>
  <c r="M28" i="20" s="1"/>
  <c r="N34" i="20"/>
  <c r="L34" i="20" s="1"/>
  <c r="N47" i="20"/>
  <c r="L47" i="20" s="1"/>
  <c r="N51" i="20"/>
  <c r="L51" i="20" s="1"/>
  <c r="N29" i="20"/>
  <c r="L29" i="20" s="1"/>
  <c r="N50" i="20"/>
  <c r="L50" i="20" s="1"/>
  <c r="N49" i="20"/>
  <c r="L49" i="20" s="1"/>
  <c r="M49" i="20" s="1"/>
  <c r="N35" i="20"/>
  <c r="L35" i="20" s="1"/>
  <c r="N32" i="20"/>
  <c r="L32" i="20" s="1"/>
  <c r="M32" i="20" s="1"/>
  <c r="N45" i="20"/>
  <c r="L45" i="20" s="1"/>
  <c r="N42" i="20"/>
  <c r="L42" i="20" s="1"/>
  <c r="N44" i="20"/>
  <c r="L44" i="20" s="1"/>
  <c r="M44" i="20" s="1"/>
  <c r="N39" i="20"/>
  <c r="L39" i="20" s="1"/>
  <c r="N30" i="20"/>
  <c r="L30" i="20" s="1"/>
  <c r="N40" i="20"/>
  <c r="L40" i="20" s="1"/>
  <c r="E31" i="20"/>
  <c r="E32" i="20" s="1"/>
  <c r="E33" i="20" s="1"/>
  <c r="B34" i="20"/>
  <c r="L62" i="31" l="1"/>
  <c r="L11" i="31"/>
  <c r="M14" i="31"/>
  <c r="L63" i="31"/>
  <c r="L14" i="19"/>
  <c r="K62" i="19"/>
  <c r="K63" i="19"/>
  <c r="K11" i="19"/>
  <c r="P63" i="30"/>
  <c r="Q14" i="30"/>
  <c r="P62" i="30"/>
  <c r="P11" i="30"/>
  <c r="O14" i="28"/>
  <c r="N63" i="28"/>
  <c r="N11" i="28"/>
  <c r="N62" i="28"/>
  <c r="N63" i="27"/>
  <c r="O14" i="27"/>
  <c r="N11" i="27"/>
  <c r="N62" i="27"/>
  <c r="L14" i="29"/>
  <c r="K63" i="29"/>
  <c r="K62" i="29"/>
  <c r="K11" i="29"/>
  <c r="A25" i="7"/>
  <c r="E25" i="7" s="1"/>
  <c r="B26" i="7"/>
  <c r="D25" i="7"/>
  <c r="M45" i="20"/>
  <c r="M48" i="20"/>
  <c r="M39" i="20"/>
  <c r="M50" i="20"/>
  <c r="M36" i="20"/>
  <c r="M41" i="20"/>
  <c r="M31" i="20"/>
  <c r="M46" i="20"/>
  <c r="M51" i="20"/>
  <c r="M40" i="20"/>
  <c r="M35" i="20"/>
  <c r="M37" i="20"/>
  <c r="M29" i="20"/>
  <c r="D12" i="20" s="1"/>
  <c r="M33" i="20"/>
  <c r="I32" i="20"/>
  <c r="H32" i="20" s="1"/>
  <c r="F32" i="20"/>
  <c r="G32" i="20" s="1"/>
  <c r="M47" i="20"/>
  <c r="M42" i="20"/>
  <c r="K31" i="20"/>
  <c r="M43" i="20"/>
  <c r="M30" i="20"/>
  <c r="B35" i="20"/>
  <c r="E34" i="20"/>
  <c r="M34" i="20"/>
  <c r="M38" i="20"/>
  <c r="M11" i="31" l="1"/>
  <c r="M62" i="31"/>
  <c r="M63" i="31"/>
  <c r="N14" i="31"/>
  <c r="D26" i="7"/>
  <c r="B27" i="7"/>
  <c r="A26" i="7"/>
  <c r="E26" i="7" s="1"/>
  <c r="O11" i="27"/>
  <c r="O63" i="27"/>
  <c r="P14" i="27"/>
  <c r="O62" i="27"/>
  <c r="Q63" i="30"/>
  <c r="R14" i="30"/>
  <c r="Q62" i="30"/>
  <c r="Q11" i="30"/>
  <c r="M14" i="29"/>
  <c r="L62" i="29"/>
  <c r="L63" i="29"/>
  <c r="L11" i="29"/>
  <c r="P14" i="28"/>
  <c r="O63" i="28"/>
  <c r="O62" i="28"/>
  <c r="O11" i="28"/>
  <c r="L63" i="19"/>
  <c r="L62" i="19"/>
  <c r="M14" i="19"/>
  <c r="L11" i="19"/>
  <c r="I33" i="20"/>
  <c r="F33" i="20"/>
  <c r="G33" i="20" s="1"/>
  <c r="D22" i="20"/>
  <c r="K32" i="20"/>
  <c r="G9" i="20"/>
  <c r="E35" i="20"/>
  <c r="I35" i="20"/>
  <c r="H35" i="20" s="1"/>
  <c r="B36" i="20"/>
  <c r="F35" i="20"/>
  <c r="P63" i="28" l="1"/>
  <c r="P11" i="28"/>
  <c r="Q14" i="28"/>
  <c r="P62" i="28"/>
  <c r="M63" i="29"/>
  <c r="N14" i="29"/>
  <c r="M62" i="29"/>
  <c r="M11" i="29"/>
  <c r="N11" i="31"/>
  <c r="N63" i="31"/>
  <c r="N62" i="31"/>
  <c r="O14" i="31"/>
  <c r="Q14" i="27"/>
  <c r="P11" i="27"/>
  <c r="P62" i="27"/>
  <c r="P63" i="27"/>
  <c r="A27" i="7"/>
  <c r="E27" i="7" s="1"/>
  <c r="D27" i="7"/>
  <c r="B28" i="7"/>
  <c r="H33" i="20"/>
  <c r="I34" i="20"/>
  <c r="H34" i="20" s="1"/>
  <c r="F34" i="20"/>
  <c r="M63" i="19"/>
  <c r="M62" i="19"/>
  <c r="N14" i="19"/>
  <c r="M11" i="19"/>
  <c r="R11" i="30"/>
  <c r="R62" i="30"/>
  <c r="R63" i="30"/>
  <c r="S14" i="30"/>
  <c r="K33" i="20"/>
  <c r="G35" i="20"/>
  <c r="K35" i="20"/>
  <c r="F36" i="20"/>
  <c r="E36" i="20"/>
  <c r="I36" i="20"/>
  <c r="H36" i="20" s="1"/>
  <c r="B37" i="20"/>
  <c r="D28" i="7" l="1"/>
  <c r="B29" i="7"/>
  <c r="A28" i="7"/>
  <c r="E28" i="7" s="1"/>
  <c r="Q11" i="28"/>
  <c r="Q63" i="28"/>
  <c r="Q62" i="28"/>
  <c r="R14" i="28"/>
  <c r="S11" i="30"/>
  <c r="S62" i="30"/>
  <c r="S63" i="30"/>
  <c r="T14" i="30"/>
  <c r="K34" i="20"/>
  <c r="G34" i="20"/>
  <c r="N63" i="29"/>
  <c r="O14" i="29"/>
  <c r="N62" i="29"/>
  <c r="N11" i="29"/>
  <c r="O62" i="31"/>
  <c r="P14" i="31"/>
  <c r="O63" i="31"/>
  <c r="O11" i="31"/>
  <c r="N63" i="19"/>
  <c r="O14" i="19"/>
  <c r="N62" i="19"/>
  <c r="N11" i="19"/>
  <c r="Q62" i="27"/>
  <c r="Q63" i="27"/>
  <c r="Q11" i="27"/>
  <c r="R14" i="27"/>
  <c r="K36" i="20"/>
  <c r="G36" i="20"/>
  <c r="E37" i="20"/>
  <c r="I37" i="20"/>
  <c r="H37" i="20" s="1"/>
  <c r="F37" i="20"/>
  <c r="B38" i="20"/>
  <c r="O63" i="19" l="1"/>
  <c r="P14" i="19"/>
  <c r="O11" i="19"/>
  <c r="O62" i="19"/>
  <c r="P63" i="31"/>
  <c r="Q14" i="31"/>
  <c r="P11" i="31"/>
  <c r="P62" i="31"/>
  <c r="O63" i="29"/>
  <c r="O62" i="29"/>
  <c r="P14" i="29"/>
  <c r="O11" i="29"/>
  <c r="T63" i="30"/>
  <c r="U14" i="30"/>
  <c r="T62" i="30"/>
  <c r="T11" i="30"/>
  <c r="R11" i="28"/>
  <c r="R62" i="28"/>
  <c r="R63" i="28"/>
  <c r="S14" i="28"/>
  <c r="D29" i="7"/>
  <c r="B30" i="7"/>
  <c r="A29" i="7"/>
  <c r="E29" i="7" s="1"/>
  <c r="R63" i="27"/>
  <c r="R11" i="27"/>
  <c r="S14" i="27"/>
  <c r="R62" i="27"/>
  <c r="B39" i="20"/>
  <c r="F38" i="20"/>
  <c r="I38" i="20"/>
  <c r="H38" i="20" s="1"/>
  <c r="E38" i="20"/>
  <c r="K37" i="20"/>
  <c r="G37" i="20"/>
  <c r="S62" i="28" l="1"/>
  <c r="T14" i="28"/>
  <c r="S63" i="28"/>
  <c r="S11" i="28"/>
  <c r="P11" i="29"/>
  <c r="P63" i="29"/>
  <c r="P62" i="29"/>
  <c r="Q14" i="29"/>
  <c r="D30" i="7"/>
  <c r="A30" i="7"/>
  <c r="E30" i="7" s="1"/>
  <c r="U63" i="30"/>
  <c r="V14" i="30"/>
  <c r="U62" i="30"/>
  <c r="U11" i="30"/>
  <c r="R14" i="31"/>
  <c r="Q62" i="31"/>
  <c r="Q63" i="31"/>
  <c r="Q11" i="31"/>
  <c r="Q14" i="19"/>
  <c r="P63" i="19"/>
  <c r="P11" i="19"/>
  <c r="P62" i="19"/>
  <c r="S63" i="27"/>
  <c r="T14" i="27"/>
  <c r="S62" i="27"/>
  <c r="S11" i="27"/>
  <c r="G38" i="20"/>
  <c r="K38" i="20"/>
  <c r="F39" i="20"/>
  <c r="B40" i="20"/>
  <c r="I39" i="20"/>
  <c r="H39" i="20" s="1"/>
  <c r="E39" i="20"/>
  <c r="G3" i="20"/>
  <c r="T62" i="27" l="1"/>
  <c r="T11" i="27"/>
  <c r="T63" i="27"/>
  <c r="U14" i="27"/>
  <c r="V11" i="30"/>
  <c r="V63" i="30"/>
  <c r="W14" i="30"/>
  <c r="V62" i="30"/>
  <c r="Q11" i="19"/>
  <c r="Q63" i="19"/>
  <c r="R14" i="19"/>
  <c r="Q62" i="19"/>
  <c r="R11" i="31"/>
  <c r="R63" i="31"/>
  <c r="R62" i="31"/>
  <c r="S14" i="31"/>
  <c r="Q62" i="29"/>
  <c r="R14" i="29"/>
  <c r="Q63" i="29"/>
  <c r="Q11" i="29"/>
  <c r="T63" i="28"/>
  <c r="T11" i="28"/>
  <c r="U14" i="28"/>
  <c r="T62" i="28"/>
  <c r="G20" i="20"/>
  <c r="G19" i="20"/>
  <c r="D9" i="20"/>
  <c r="D18" i="20"/>
  <c r="D20" i="20"/>
  <c r="D21" i="20"/>
  <c r="K39" i="20"/>
  <c r="G39" i="20"/>
  <c r="F40" i="20"/>
  <c r="E40" i="20"/>
  <c r="I40" i="20"/>
  <c r="H40" i="20" s="1"/>
  <c r="B41" i="20"/>
  <c r="S62" i="31" l="1"/>
  <c r="S63" i="31"/>
  <c r="T14" i="31"/>
  <c r="S11" i="31"/>
  <c r="U11" i="27"/>
  <c r="U63" i="27"/>
  <c r="U62" i="27"/>
  <c r="V14" i="27"/>
  <c r="V14" i="28"/>
  <c r="U63" i="28"/>
  <c r="U62" i="28"/>
  <c r="U11" i="28"/>
  <c r="R62" i="19"/>
  <c r="S14" i="19"/>
  <c r="R11" i="19"/>
  <c r="R63" i="19"/>
  <c r="W11" i="30"/>
  <c r="W62" i="30"/>
  <c r="W63" i="30"/>
  <c r="X14" i="30"/>
  <c r="R62" i="29"/>
  <c r="S14" i="29"/>
  <c r="R63" i="29"/>
  <c r="R11" i="29"/>
  <c r="G40" i="20"/>
  <c r="K40" i="20"/>
  <c r="F41" i="20"/>
  <c r="I41" i="20"/>
  <c r="H41" i="20" s="1"/>
  <c r="B42" i="20"/>
  <c r="E41" i="20"/>
  <c r="O47" i="20"/>
  <c r="O37" i="20"/>
  <c r="O46" i="20"/>
  <c r="O39" i="20"/>
  <c r="O50" i="20"/>
  <c r="D19" i="20"/>
  <c r="O41" i="20"/>
  <c r="O38" i="20"/>
  <c r="O44" i="20"/>
  <c r="O34" i="20"/>
  <c r="O35" i="20"/>
  <c r="O32" i="20"/>
  <c r="O40" i="20"/>
  <c r="O28" i="20"/>
  <c r="D23" i="20"/>
  <c r="O36" i="20"/>
  <c r="D24" i="20"/>
  <c r="O31" i="20"/>
  <c r="O33" i="20"/>
  <c r="O51" i="20"/>
  <c r="O30" i="20"/>
  <c r="O48" i="20"/>
  <c r="O49" i="20"/>
  <c r="O43" i="20"/>
  <c r="O45" i="20"/>
  <c r="O42" i="20"/>
  <c r="O29" i="20"/>
  <c r="X63" i="30" l="1"/>
  <c r="Y14" i="30"/>
  <c r="X62" i="30"/>
  <c r="X11" i="30"/>
  <c r="T62" i="31"/>
  <c r="T11" i="31"/>
  <c r="U14" i="31"/>
  <c r="T63" i="31"/>
  <c r="S62" i="29"/>
  <c r="T14" i="29"/>
  <c r="S63" i="29"/>
  <c r="S11" i="29"/>
  <c r="T14" i="19"/>
  <c r="S11" i="19"/>
  <c r="S62" i="19"/>
  <c r="S63" i="19"/>
  <c r="V63" i="27"/>
  <c r="W14" i="27"/>
  <c r="V62" i="27"/>
  <c r="V11" i="27"/>
  <c r="V62" i="28"/>
  <c r="V11" i="28"/>
  <c r="V63" i="28"/>
  <c r="W14" i="28"/>
  <c r="G41" i="20"/>
  <c r="K41" i="20"/>
  <c r="B43" i="20"/>
  <c r="I42" i="20"/>
  <c r="H42" i="20" s="1"/>
  <c r="F42" i="20"/>
  <c r="E42" i="20"/>
  <c r="U11" i="31" l="1"/>
  <c r="U63" i="31"/>
  <c r="U62" i="31"/>
  <c r="V14" i="31"/>
  <c r="W62" i="28"/>
  <c r="X14" i="28"/>
  <c r="W63" i="28"/>
  <c r="W11" i="28"/>
  <c r="W63" i="27"/>
  <c r="X14" i="27"/>
  <c r="W11" i="27"/>
  <c r="W62" i="27"/>
  <c r="T11" i="29"/>
  <c r="T63" i="29"/>
  <c r="T62" i="29"/>
  <c r="U14" i="29"/>
  <c r="Y63" i="30"/>
  <c r="Y11" i="30"/>
  <c r="Y62" i="30"/>
  <c r="Z14" i="30"/>
  <c r="T62" i="19"/>
  <c r="U14" i="19"/>
  <c r="T11" i="19"/>
  <c r="T63" i="19"/>
  <c r="G42" i="20"/>
  <c r="K42" i="20"/>
  <c r="F43" i="20"/>
  <c r="E43" i="20"/>
  <c r="I43" i="20"/>
  <c r="H43" i="20" s="1"/>
  <c r="B44" i="20"/>
  <c r="Z63" i="30" l="1"/>
  <c r="Z62" i="30"/>
  <c r="Z11" i="30"/>
  <c r="AA14" i="30"/>
  <c r="V11" i="31"/>
  <c r="V62" i="31"/>
  <c r="V63" i="31"/>
  <c r="W14" i="31"/>
  <c r="V14" i="19"/>
  <c r="U11" i="19"/>
  <c r="U63" i="19"/>
  <c r="U62" i="19"/>
  <c r="X62" i="27"/>
  <c r="X11" i="27"/>
  <c r="X63" i="27"/>
  <c r="Y14" i="27"/>
  <c r="X63" i="28"/>
  <c r="X11" i="28"/>
  <c r="Y14" i="28"/>
  <c r="X62" i="28"/>
  <c r="U11" i="29"/>
  <c r="U63" i="29"/>
  <c r="U62" i="29"/>
  <c r="V14" i="29"/>
  <c r="K43" i="20"/>
  <c r="G43" i="20"/>
  <c r="I44" i="20"/>
  <c r="H44" i="20" s="1"/>
  <c r="B45" i="20"/>
  <c r="E44" i="20"/>
  <c r="F44" i="20"/>
  <c r="V62" i="29" l="1"/>
  <c r="W14" i="29"/>
  <c r="V63" i="29"/>
  <c r="V11" i="29"/>
  <c r="W62" i="31"/>
  <c r="W63" i="31"/>
  <c r="X14" i="31"/>
  <c r="W11" i="31"/>
  <c r="AA62" i="30"/>
  <c r="AB14" i="30"/>
  <c r="AA11" i="30"/>
  <c r="AA63" i="30"/>
  <c r="Y11" i="28"/>
  <c r="Y62" i="28"/>
  <c r="Y63" i="28"/>
  <c r="Z14" i="28"/>
  <c r="Z14" i="27"/>
  <c r="Y63" i="27"/>
  <c r="Y62" i="27"/>
  <c r="Y11" i="27"/>
  <c r="V63" i="19"/>
  <c r="V62" i="19"/>
  <c r="V11" i="19"/>
  <c r="W14" i="19"/>
  <c r="K44" i="20"/>
  <c r="G44" i="20"/>
  <c r="F45" i="20"/>
  <c r="E45" i="20"/>
  <c r="B46" i="20"/>
  <c r="I45" i="20"/>
  <c r="H45" i="20" s="1"/>
  <c r="X14" i="19" l="1"/>
  <c r="W63" i="19"/>
  <c r="W11" i="19"/>
  <c r="W62" i="19"/>
  <c r="AA14" i="28"/>
  <c r="Z62" i="28"/>
  <c r="Z11" i="28"/>
  <c r="Z63" i="28"/>
  <c r="X63" i="31"/>
  <c r="X11" i="31"/>
  <c r="Y14" i="31"/>
  <c r="X62" i="31"/>
  <c r="AB11" i="30"/>
  <c r="AB63" i="30"/>
  <c r="AB62" i="30"/>
  <c r="AC14" i="30"/>
  <c r="W62" i="29"/>
  <c r="X14" i="29"/>
  <c r="W63" i="29"/>
  <c r="W11" i="29"/>
  <c r="Z63" i="27"/>
  <c r="AA14" i="27"/>
  <c r="Z62" i="27"/>
  <c r="Z11" i="27"/>
  <c r="K45" i="20"/>
  <c r="G45" i="20"/>
  <c r="E46" i="20"/>
  <c r="F46" i="20"/>
  <c r="B47" i="20"/>
  <c r="I46" i="20"/>
  <c r="H46" i="20" s="1"/>
  <c r="AC39" i="30" l="1"/>
  <c r="AC30" i="30"/>
  <c r="AC21" i="30"/>
  <c r="AC61" i="30"/>
  <c r="AC57" i="30"/>
  <c r="AC53" i="30"/>
  <c r="AC49" i="30"/>
  <c r="AC45" i="30"/>
  <c r="AC41" i="30"/>
  <c r="AC33" i="30"/>
  <c r="AC24" i="30"/>
  <c r="AC37" i="30"/>
  <c r="AC28" i="30"/>
  <c r="AD14" i="30"/>
  <c r="AC60" i="30"/>
  <c r="AC56" i="30"/>
  <c r="AC52" i="30"/>
  <c r="AC48" i="30"/>
  <c r="AC44" i="30"/>
  <c r="AC40" i="30"/>
  <c r="AC31" i="30"/>
  <c r="AC22" i="30"/>
  <c r="AC34" i="30"/>
  <c r="AC26" i="30"/>
  <c r="AC11" i="30"/>
  <c r="AC59" i="30"/>
  <c r="AC55" i="30"/>
  <c r="AC51" i="30"/>
  <c r="AC47" i="30"/>
  <c r="AC43" i="30"/>
  <c r="AC38" i="30"/>
  <c r="AC29" i="30"/>
  <c r="AC20" i="30"/>
  <c r="AC23" i="30"/>
  <c r="AC50" i="30"/>
  <c r="AC27" i="30"/>
  <c r="AC63" i="30"/>
  <c r="AC46" i="30"/>
  <c r="AC17" i="30"/>
  <c r="AC10" i="30" s="1"/>
  <c r="AC62" i="30"/>
  <c r="AC58" i="30"/>
  <c r="AC42" i="30"/>
  <c r="AC32" i="30"/>
  <c r="AC54" i="30"/>
  <c r="AC36" i="30"/>
  <c r="Y11" i="31"/>
  <c r="Y63" i="31"/>
  <c r="Y62" i="31"/>
  <c r="Z14" i="31"/>
  <c r="AA11" i="27"/>
  <c r="AB14" i="27"/>
  <c r="AA62" i="27"/>
  <c r="AA63" i="27"/>
  <c r="X11" i="29"/>
  <c r="X63" i="29"/>
  <c r="X62" i="29"/>
  <c r="Y14" i="29"/>
  <c r="AA11" i="28"/>
  <c r="AA62" i="28"/>
  <c r="AA63" i="28"/>
  <c r="AB14" i="28"/>
  <c r="X11" i="19"/>
  <c r="X63" i="19"/>
  <c r="Y14" i="19"/>
  <c r="X62" i="19"/>
  <c r="F47" i="20"/>
  <c r="I47" i="20"/>
  <c r="H47" i="20" s="1"/>
  <c r="E47" i="20"/>
  <c r="B48" i="20"/>
  <c r="K46" i="20"/>
  <c r="G46" i="20"/>
  <c r="Z14" i="19" l="1"/>
  <c r="Y11" i="19"/>
  <c r="Y63" i="19"/>
  <c r="Y62" i="19"/>
  <c r="AC14" i="27"/>
  <c r="AB62" i="27"/>
  <c r="AB11" i="27"/>
  <c r="AB63" i="27"/>
  <c r="AD37" i="30"/>
  <c r="AD26" i="30"/>
  <c r="AD60" i="30"/>
  <c r="AD56" i="30"/>
  <c r="AD52" i="30"/>
  <c r="AD48" i="30"/>
  <c r="AD44" i="30"/>
  <c r="AD40" i="30"/>
  <c r="AD31" i="30"/>
  <c r="AD22" i="30"/>
  <c r="AD62" i="30"/>
  <c r="AD34" i="30"/>
  <c r="AD21" i="30"/>
  <c r="AD59" i="30"/>
  <c r="AD55" i="30"/>
  <c r="AD51" i="30"/>
  <c r="AD47" i="30"/>
  <c r="AD43" i="30"/>
  <c r="AD38" i="30"/>
  <c r="AD29" i="30"/>
  <c r="AD20" i="30"/>
  <c r="AD30" i="30"/>
  <c r="AD63" i="30"/>
  <c r="AD54" i="30"/>
  <c r="AD46" i="30"/>
  <c r="AD36" i="30"/>
  <c r="AD17" i="30"/>
  <c r="AD10" i="30" s="1"/>
  <c r="D11" i="30" s="1"/>
  <c r="AD39" i="30"/>
  <c r="AD61" i="30"/>
  <c r="AD53" i="30"/>
  <c r="AD45" i="30"/>
  <c r="AD33" i="30"/>
  <c r="AD32" i="30"/>
  <c r="AD58" i="30"/>
  <c r="AD50" i="30"/>
  <c r="AD42" i="30"/>
  <c r="AD27" i="30"/>
  <c r="AD23" i="30"/>
  <c r="AD41" i="30"/>
  <c r="AD28" i="30"/>
  <c r="AD24" i="30"/>
  <c r="AD57" i="30"/>
  <c r="AD11" i="30"/>
  <c r="AD49" i="30"/>
  <c r="AB11" i="28"/>
  <c r="AB62" i="28"/>
  <c r="AB63" i="28"/>
  <c r="AC14" i="28"/>
  <c r="Y11" i="29"/>
  <c r="Y63" i="29"/>
  <c r="Y62" i="29"/>
  <c r="Z14" i="29"/>
  <c r="Z11" i="31"/>
  <c r="Z62" i="31"/>
  <c r="Z63" i="31"/>
  <c r="AA14" i="31"/>
  <c r="K47" i="20"/>
  <c r="G47" i="20"/>
  <c r="E48" i="20"/>
  <c r="B49" i="20"/>
  <c r="F48" i="20"/>
  <c r="I48" i="20"/>
  <c r="H48" i="20" s="1"/>
  <c r="F13" i="30" l="1"/>
  <c r="D13" i="30"/>
  <c r="J12" i="30" s="1"/>
  <c r="Z12" i="30"/>
  <c r="O12" i="30"/>
  <c r="Y12" i="30"/>
  <c r="R12" i="30"/>
  <c r="AA12" i="30"/>
  <c r="L12" i="30"/>
  <c r="P12" i="30"/>
  <c r="U12" i="30"/>
  <c r="W12" i="30"/>
  <c r="AC30" i="27"/>
  <c r="AC52" i="27"/>
  <c r="AC31" i="27"/>
  <c r="AC63" i="27"/>
  <c r="AC17" i="27"/>
  <c r="AC10" i="27" s="1"/>
  <c r="AC57" i="27"/>
  <c r="AC37" i="27"/>
  <c r="AC55" i="27"/>
  <c r="AC38" i="27"/>
  <c r="AC34" i="27"/>
  <c r="AC27" i="27"/>
  <c r="AC45" i="27"/>
  <c r="AC44" i="27"/>
  <c r="AC46" i="27"/>
  <c r="AC41" i="27"/>
  <c r="AC20" i="27"/>
  <c r="AC61" i="27"/>
  <c r="AC21" i="27"/>
  <c r="AC48" i="27"/>
  <c r="AC22" i="27"/>
  <c r="AC54" i="27"/>
  <c r="AC49" i="27"/>
  <c r="AC28" i="27"/>
  <c r="AC51" i="27"/>
  <c r="AC29" i="27"/>
  <c r="AC58" i="27"/>
  <c r="AC32" i="27"/>
  <c r="AC33" i="27"/>
  <c r="AC60" i="27"/>
  <c r="AD14" i="27"/>
  <c r="AC62" i="27"/>
  <c r="AC47" i="27"/>
  <c r="AC50" i="27"/>
  <c r="AC19" i="27"/>
  <c r="AC39" i="27"/>
  <c r="AC36" i="27"/>
  <c r="AC43" i="27"/>
  <c r="AC56" i="27"/>
  <c r="AC11" i="27"/>
  <c r="AC23" i="27"/>
  <c r="AC59" i="27"/>
  <c r="AC40" i="27"/>
  <c r="AC24" i="27"/>
  <c r="AC42" i="27"/>
  <c r="AC26" i="27"/>
  <c r="AC53" i="27"/>
  <c r="AA62" i="31"/>
  <c r="AB14" i="31"/>
  <c r="AA63" i="31"/>
  <c r="AA11" i="31"/>
  <c r="Z62" i="29"/>
  <c r="AA14" i="29"/>
  <c r="Z63" i="29"/>
  <c r="Z11" i="29"/>
  <c r="AC34" i="28"/>
  <c r="AC26" i="28"/>
  <c r="AC57" i="28"/>
  <c r="AC47" i="28"/>
  <c r="AC61" i="28"/>
  <c r="AC54" i="28"/>
  <c r="AC48" i="28"/>
  <c r="AC36" i="28"/>
  <c r="AC11" i="28"/>
  <c r="AC20" i="28"/>
  <c r="AC29" i="28"/>
  <c r="AC62" i="28"/>
  <c r="AC32" i="28"/>
  <c r="AC23" i="28"/>
  <c r="AC55" i="28"/>
  <c r="AC45" i="28"/>
  <c r="AC59" i="28"/>
  <c r="AC53" i="28"/>
  <c r="AC46" i="28"/>
  <c r="AC31" i="28"/>
  <c r="AC42" i="28"/>
  <c r="AD14" i="28"/>
  <c r="AC17" i="28"/>
  <c r="AC10" i="28" s="1"/>
  <c r="AC39" i="28"/>
  <c r="AC30" i="28"/>
  <c r="AC21" i="28"/>
  <c r="AC52" i="28"/>
  <c r="AC60" i="28"/>
  <c r="AC58" i="28"/>
  <c r="AC44" i="28"/>
  <c r="AC33" i="28"/>
  <c r="AC50" i="28"/>
  <c r="AC56" i="28"/>
  <c r="AC40" i="28"/>
  <c r="AC24" i="28"/>
  <c r="AC37" i="28"/>
  <c r="AC43" i="28"/>
  <c r="AC51" i="28"/>
  <c r="AC27" i="28"/>
  <c r="AC41" i="28"/>
  <c r="AC28" i="28"/>
  <c r="AC38" i="28"/>
  <c r="AC63" i="28"/>
  <c r="AC22" i="28"/>
  <c r="AC49" i="28"/>
  <c r="Z62" i="19"/>
  <c r="Z11" i="19"/>
  <c r="AA14" i="19"/>
  <c r="Z63" i="19"/>
  <c r="K48" i="20"/>
  <c r="G48" i="20"/>
  <c r="E49" i="20"/>
  <c r="F49" i="20"/>
  <c r="I49" i="20"/>
  <c r="H49" i="20" s="1"/>
  <c r="B50" i="20"/>
  <c r="M12" i="30" l="1"/>
  <c r="I12" i="30"/>
  <c r="H12" i="30"/>
  <c r="AD63" i="28"/>
  <c r="AD58" i="28"/>
  <c r="AD54" i="28"/>
  <c r="AD50" i="28"/>
  <c r="AD46" i="28"/>
  <c r="AD42" i="28"/>
  <c r="AD36" i="28"/>
  <c r="AD27" i="28"/>
  <c r="AD37" i="28"/>
  <c r="AD11" i="28"/>
  <c r="AD30" i="28"/>
  <c r="AD61" i="28"/>
  <c r="AD57" i="28"/>
  <c r="AD53" i="28"/>
  <c r="AD49" i="28"/>
  <c r="AD45" i="28"/>
  <c r="AD41" i="28"/>
  <c r="AD33" i="28"/>
  <c r="AD24" i="28"/>
  <c r="AD32" i="28"/>
  <c r="AD62" i="28"/>
  <c r="AD26" i="28"/>
  <c r="AD60" i="28"/>
  <c r="AD52" i="28"/>
  <c r="AD44" i="28"/>
  <c r="AD31" i="28"/>
  <c r="AD28" i="28"/>
  <c r="AD21" i="28"/>
  <c r="AD59" i="28"/>
  <c r="AD51" i="28"/>
  <c r="AD43" i="28"/>
  <c r="AD29" i="28"/>
  <c r="AD23" i="28"/>
  <c r="AD17" i="28"/>
  <c r="AD10" i="28" s="1"/>
  <c r="D11" i="28" s="1"/>
  <c r="AD56" i="28"/>
  <c r="AD48" i="28"/>
  <c r="AD40" i="28"/>
  <c r="AD22" i="28"/>
  <c r="AD39" i="28"/>
  <c r="AD47" i="28"/>
  <c r="AD38" i="28"/>
  <c r="AD55" i="28"/>
  <c r="AD20" i="28"/>
  <c r="AD34" i="28"/>
  <c r="AA62" i="29"/>
  <c r="AA63" i="29"/>
  <c r="AB14" i="29"/>
  <c r="AA11" i="29"/>
  <c r="AA63" i="19"/>
  <c r="AA11" i="19"/>
  <c r="AB14" i="19"/>
  <c r="AA62" i="19"/>
  <c r="AD58" i="27"/>
  <c r="AD42" i="27"/>
  <c r="AD56" i="27"/>
  <c r="AD11" i="27"/>
  <c r="AD38" i="27"/>
  <c r="AD57" i="27"/>
  <c r="AD41" i="27"/>
  <c r="AD39" i="27"/>
  <c r="AD40" i="27"/>
  <c r="AD55" i="27"/>
  <c r="AD21" i="27"/>
  <c r="AD50" i="27"/>
  <c r="AD26" i="27"/>
  <c r="AD51" i="27"/>
  <c r="AD49" i="27"/>
  <c r="AD62" i="27"/>
  <c r="AD54" i="27"/>
  <c r="AD36" i="27"/>
  <c r="AD28" i="27"/>
  <c r="AD52" i="27"/>
  <c r="AD59" i="27"/>
  <c r="AD20" i="27"/>
  <c r="AD53" i="27"/>
  <c r="AD33" i="27"/>
  <c r="AD23" i="27"/>
  <c r="AD22" i="27"/>
  <c r="AD43" i="27"/>
  <c r="AD27" i="27"/>
  <c r="AD44" i="27"/>
  <c r="AD34" i="27"/>
  <c r="AD24" i="27"/>
  <c r="AD60" i="27"/>
  <c r="AD29" i="27"/>
  <c r="AD46" i="27"/>
  <c r="AD47" i="27"/>
  <c r="AD48" i="27"/>
  <c r="AD61" i="27"/>
  <c r="AD30" i="27"/>
  <c r="AD17" i="27"/>
  <c r="AD10" i="27" s="1"/>
  <c r="AD63" i="27"/>
  <c r="AD19" i="27"/>
  <c r="AD32" i="27"/>
  <c r="AD45" i="27"/>
  <c r="AD37" i="27"/>
  <c r="AD31" i="27"/>
  <c r="K12" i="30"/>
  <c r="Q12" i="30"/>
  <c r="X12" i="30"/>
  <c r="D11" i="27"/>
  <c r="T12" i="30"/>
  <c r="G12" i="30"/>
  <c r="AD12" i="30"/>
  <c r="V12" i="30"/>
  <c r="AB63" i="31"/>
  <c r="AC14" i="31"/>
  <c r="AB11" i="31"/>
  <c r="AB62" i="31"/>
  <c r="N12" i="30"/>
  <c r="F12" i="30"/>
  <c r="AC12" i="30"/>
  <c r="S12" i="30"/>
  <c r="AB12" i="30"/>
  <c r="I50" i="20"/>
  <c r="H50" i="20" s="1"/>
  <c r="B51" i="20"/>
  <c r="E50" i="20"/>
  <c r="F50" i="20"/>
  <c r="G49" i="20"/>
  <c r="K49" i="20"/>
  <c r="AC34" i="31" l="1"/>
  <c r="AC26" i="31"/>
  <c r="AC59" i="31"/>
  <c r="AC55" i="31"/>
  <c r="AC51" i="31"/>
  <c r="AC47" i="31"/>
  <c r="AC43" i="31"/>
  <c r="AC38" i="31"/>
  <c r="AC29" i="31"/>
  <c r="AC20" i="31"/>
  <c r="AC30" i="31"/>
  <c r="AC57" i="31"/>
  <c r="AC49" i="31"/>
  <c r="AC33" i="31"/>
  <c r="AC11" i="31"/>
  <c r="AC62" i="31"/>
  <c r="AC32" i="31"/>
  <c r="AC23" i="31"/>
  <c r="AC63" i="31"/>
  <c r="AC58" i="31"/>
  <c r="AC54" i="31"/>
  <c r="AC50" i="31"/>
  <c r="AC46" i="31"/>
  <c r="AC42" i="31"/>
  <c r="AC36" i="31"/>
  <c r="AC27" i="31"/>
  <c r="AD14" i="31"/>
  <c r="AC39" i="31"/>
  <c r="AC21" i="31"/>
  <c r="AC61" i="31"/>
  <c r="AC53" i="31"/>
  <c r="AC41" i="31"/>
  <c r="AC24" i="31"/>
  <c r="AC45" i="31"/>
  <c r="AC60" i="31"/>
  <c r="AC44" i="31"/>
  <c r="AC37" i="31"/>
  <c r="AC56" i="31"/>
  <c r="AC40" i="31"/>
  <c r="AC48" i="31"/>
  <c r="AC28" i="31"/>
  <c r="AC52" i="31"/>
  <c r="AC31" i="31"/>
  <c r="AC17" i="31"/>
  <c r="AC10" i="31" s="1"/>
  <c r="AC22" i="31"/>
  <c r="AB62" i="19"/>
  <c r="AC14" i="19"/>
  <c r="AB11" i="19"/>
  <c r="AB63" i="19"/>
  <c r="AB63" i="29"/>
  <c r="AB11" i="29"/>
  <c r="AC14" i="29"/>
  <c r="AB62" i="29"/>
  <c r="D13" i="27"/>
  <c r="V12" i="27"/>
  <c r="G12" i="27"/>
  <c r="W12" i="27"/>
  <c r="H12" i="27"/>
  <c r="T12" i="27"/>
  <c r="K12" i="27"/>
  <c r="Q12" i="27"/>
  <c r="N12" i="27"/>
  <c r="F13" i="27"/>
  <c r="F12" i="27" s="1"/>
  <c r="R12" i="27"/>
  <c r="AD12" i="27"/>
  <c r="J12" i="27"/>
  <c r="O12" i="27"/>
  <c r="X12" i="27"/>
  <c r="Y12" i="27"/>
  <c r="AB12" i="27"/>
  <c r="M12" i="27"/>
  <c r="P12" i="27"/>
  <c r="I12" i="27"/>
  <c r="S12" i="27"/>
  <c r="U12" i="27"/>
  <c r="AA12" i="27"/>
  <c r="L12" i="27"/>
  <c r="Z12" i="27"/>
  <c r="AC12" i="27"/>
  <c r="D13" i="28"/>
  <c r="X12" i="28" s="1"/>
  <c r="F13" i="28"/>
  <c r="O12" i="28" s="1"/>
  <c r="M12" i="28"/>
  <c r="Q12" i="28"/>
  <c r="G12" i="28"/>
  <c r="L12" i="28"/>
  <c r="J12" i="28"/>
  <c r="K12" i="28"/>
  <c r="AD12" i="28"/>
  <c r="H12" i="28"/>
  <c r="AC12" i="28"/>
  <c r="V12" i="28"/>
  <c r="U12" i="28"/>
  <c r="P12" i="28"/>
  <c r="Y12" i="28"/>
  <c r="Z12" i="28"/>
  <c r="AA12" i="28"/>
  <c r="I12" i="28"/>
  <c r="F12" i="28"/>
  <c r="T12" i="28"/>
  <c r="S12" i="28"/>
  <c r="N12" i="28"/>
  <c r="F51" i="20"/>
  <c r="E51" i="20"/>
  <c r="I51" i="20"/>
  <c r="H51" i="20" s="1"/>
  <c r="G50" i="20"/>
  <c r="K50" i="20"/>
  <c r="R12" i="28" l="1"/>
  <c r="AB12" i="28"/>
  <c r="AC39" i="29"/>
  <c r="AC30" i="29"/>
  <c r="AC21" i="29"/>
  <c r="AC61" i="29"/>
  <c r="AC57" i="29"/>
  <c r="AC53" i="29"/>
  <c r="AC49" i="29"/>
  <c r="AC45" i="29"/>
  <c r="AC41" i="29"/>
  <c r="AC33" i="29"/>
  <c r="AC24" i="29"/>
  <c r="AD14" i="29"/>
  <c r="AC37" i="29"/>
  <c r="AC28" i="29"/>
  <c r="AC60" i="29"/>
  <c r="AC56" i="29"/>
  <c r="AC52" i="29"/>
  <c r="AC48" i="29"/>
  <c r="AC44" i="29"/>
  <c r="AC40" i="29"/>
  <c r="AC31" i="29"/>
  <c r="AC22" i="29"/>
  <c r="AC11" i="29"/>
  <c r="AC34" i="29"/>
  <c r="AC26" i="29"/>
  <c r="AC19" i="29"/>
  <c r="AC59" i="29"/>
  <c r="AC55" i="29"/>
  <c r="AC51" i="29"/>
  <c r="AC47" i="29"/>
  <c r="AC43" i="29"/>
  <c r="AC38" i="29"/>
  <c r="AC29" i="29"/>
  <c r="AC20" i="29"/>
  <c r="AC62" i="29"/>
  <c r="AC58" i="29"/>
  <c r="AC42" i="29"/>
  <c r="AC32" i="29"/>
  <c r="AC54" i="29"/>
  <c r="AC36" i="29"/>
  <c r="AC23" i="29"/>
  <c r="AC50" i="29"/>
  <c r="AC27" i="29"/>
  <c r="AC46" i="29"/>
  <c r="AC17" i="29"/>
  <c r="AC10" i="29" s="1"/>
  <c r="AC63" i="29"/>
  <c r="AC57" i="19"/>
  <c r="AC56" i="19"/>
  <c r="AC21" i="19"/>
  <c r="AC17" i="19"/>
  <c r="AC10" i="19" s="1"/>
  <c r="AC42" i="19"/>
  <c r="AC23" i="19"/>
  <c r="AC33" i="19"/>
  <c r="AC28" i="19"/>
  <c r="AC62" i="19"/>
  <c r="AC48" i="19"/>
  <c r="AC31" i="19"/>
  <c r="AC41" i="19"/>
  <c r="AC32" i="19"/>
  <c r="AC60" i="19"/>
  <c r="AC37" i="19"/>
  <c r="AC47" i="19"/>
  <c r="AC22" i="19"/>
  <c r="AC39" i="19"/>
  <c r="AC51" i="19"/>
  <c r="AC50" i="19"/>
  <c r="AC59" i="19"/>
  <c r="AC40" i="19"/>
  <c r="AC19" i="19"/>
  <c r="AC49" i="19"/>
  <c r="AC27" i="19"/>
  <c r="AC63" i="19"/>
  <c r="AC38" i="19"/>
  <c r="AC52" i="19"/>
  <c r="AC55" i="19"/>
  <c r="AC24" i="19"/>
  <c r="AC43" i="19"/>
  <c r="AC53" i="19"/>
  <c r="AC11" i="19"/>
  <c r="AC54" i="19"/>
  <c r="AC61" i="19"/>
  <c r="AC34" i="19"/>
  <c r="AC26" i="19"/>
  <c r="AC46" i="19"/>
  <c r="AC44" i="19"/>
  <c r="AC29" i="19"/>
  <c r="AC20" i="19"/>
  <c r="AC58" i="19"/>
  <c r="AC30" i="19"/>
  <c r="AD14" i="19"/>
  <c r="AC36" i="19"/>
  <c r="AC45" i="19"/>
  <c r="AD63" i="31"/>
  <c r="AD58" i="31"/>
  <c r="AD54" i="31"/>
  <c r="AD50" i="31"/>
  <c r="AD46" i="31"/>
  <c r="AD42" i="31"/>
  <c r="AD36" i="31"/>
  <c r="AD27" i="31"/>
  <c r="AD62" i="31"/>
  <c r="AD11" i="31"/>
  <c r="AD21" i="31"/>
  <c r="AD60" i="31"/>
  <c r="AD52" i="31"/>
  <c r="AD44" i="31"/>
  <c r="AD31" i="31"/>
  <c r="AD37" i="31"/>
  <c r="AD61" i="31"/>
  <c r="AD57" i="31"/>
  <c r="AD53" i="31"/>
  <c r="AD49" i="31"/>
  <c r="AD45" i="31"/>
  <c r="AD41" i="31"/>
  <c r="AD33" i="31"/>
  <c r="AD24" i="31"/>
  <c r="AD39" i="31"/>
  <c r="AD32" i="31"/>
  <c r="AD26" i="31"/>
  <c r="AD17" i="31"/>
  <c r="AD10" i="31" s="1"/>
  <c r="D11" i="31" s="1"/>
  <c r="AD56" i="31"/>
  <c r="AD48" i="31"/>
  <c r="AD40" i="31"/>
  <c r="AD22" i="31"/>
  <c r="AD28" i="31"/>
  <c r="AD23" i="31"/>
  <c r="AD47" i="31"/>
  <c r="AD20" i="31"/>
  <c r="AD59" i="31"/>
  <c r="AD43" i="31"/>
  <c r="AD34" i="31"/>
  <c r="AD51" i="31"/>
  <c r="AD55" i="31"/>
  <c r="AD38" i="31"/>
  <c r="AD30" i="31"/>
  <c r="AD29" i="31"/>
  <c r="W12" i="28"/>
  <c r="G51" i="20"/>
  <c r="K51" i="20"/>
  <c r="F13" i="31" l="1"/>
  <c r="D13" i="31"/>
  <c r="P12" i="31" s="1"/>
  <c r="AD12" i="31"/>
  <c r="Y12" i="31"/>
  <c r="T12" i="31"/>
  <c r="H12" i="31"/>
  <c r="Q12" i="31"/>
  <c r="Z12" i="31"/>
  <c r="R12" i="31"/>
  <c r="L12" i="31"/>
  <c r="S12" i="31"/>
  <c r="F12" i="31"/>
  <c r="AC12" i="31"/>
  <c r="V12" i="31"/>
  <c r="J12" i="31"/>
  <c r="G12" i="31"/>
  <c r="U12" i="31"/>
  <c r="AA12" i="31"/>
  <c r="AD43" i="19"/>
  <c r="AD55" i="19"/>
  <c r="AD38" i="19"/>
  <c r="AD29" i="19"/>
  <c r="AD11" i="19"/>
  <c r="AD40" i="19"/>
  <c r="AD23" i="19"/>
  <c r="AD24" i="19"/>
  <c r="AD52" i="19"/>
  <c r="AD20" i="19"/>
  <c r="AD27" i="19"/>
  <c r="AD36" i="19"/>
  <c r="AD63" i="19"/>
  <c r="AD42" i="19"/>
  <c r="AD17" i="19"/>
  <c r="AD10" i="19" s="1"/>
  <c r="AD50" i="19"/>
  <c r="AD49" i="19"/>
  <c r="AD58" i="19"/>
  <c r="AD44" i="19"/>
  <c r="AD22" i="19"/>
  <c r="AD59" i="19"/>
  <c r="AD34" i="19"/>
  <c r="AD61" i="19"/>
  <c r="AD56" i="19"/>
  <c r="AD37" i="19"/>
  <c r="AD26" i="19"/>
  <c r="AD31" i="19"/>
  <c r="AD32" i="19"/>
  <c r="AD48" i="19"/>
  <c r="AD21" i="19"/>
  <c r="AD53" i="19"/>
  <c r="AD28" i="19"/>
  <c r="AD45" i="19"/>
  <c r="AD39" i="19"/>
  <c r="AD41" i="19"/>
  <c r="AD54" i="19"/>
  <c r="AD30" i="19"/>
  <c r="AD33" i="19"/>
  <c r="AD47" i="19"/>
  <c r="AD60" i="19"/>
  <c r="AD57" i="19"/>
  <c r="AD46" i="19"/>
  <c r="AD51" i="19"/>
  <c r="AD19" i="19"/>
  <c r="AD62" i="19"/>
  <c r="D11" i="19"/>
  <c r="AD60" i="29"/>
  <c r="AD56" i="29"/>
  <c r="AD52" i="29"/>
  <c r="AD48" i="29"/>
  <c r="AD44" i="29"/>
  <c r="AD40" i="29"/>
  <c r="AD31" i="29"/>
  <c r="AD22" i="29"/>
  <c r="AD62" i="29"/>
  <c r="AD30" i="29"/>
  <c r="AD28" i="29"/>
  <c r="AD59" i="29"/>
  <c r="AD55" i="29"/>
  <c r="AD51" i="29"/>
  <c r="AD47" i="29"/>
  <c r="AD43" i="29"/>
  <c r="AD38" i="29"/>
  <c r="AD29" i="29"/>
  <c r="AD20" i="29"/>
  <c r="AD32" i="29"/>
  <c r="AD21" i="29"/>
  <c r="AD19" i="29"/>
  <c r="AD63" i="29"/>
  <c r="AD58" i="29"/>
  <c r="AD54" i="29"/>
  <c r="AD50" i="29"/>
  <c r="AD46" i="29"/>
  <c r="AD42" i="29"/>
  <c r="AD36" i="29"/>
  <c r="AD27" i="29"/>
  <c r="AD17" i="29"/>
  <c r="AD23" i="29"/>
  <c r="AD26" i="29"/>
  <c r="AD34" i="29"/>
  <c r="AD53" i="29"/>
  <c r="AD33" i="29"/>
  <c r="AD37" i="29"/>
  <c r="AD49" i="29"/>
  <c r="AD24" i="29"/>
  <c r="AD61" i="29"/>
  <c r="AD45" i="29"/>
  <c r="AD11" i="29"/>
  <c r="AD39" i="29"/>
  <c r="AD57" i="29"/>
  <c r="AD41" i="29"/>
  <c r="M12" i="31" l="1"/>
  <c r="AB12" i="31"/>
  <c r="I12" i="31"/>
  <c r="X12" i="31"/>
  <c r="AD10" i="29"/>
  <c r="D11" i="29" s="1"/>
  <c r="D13" i="19"/>
  <c r="K12" i="19" s="1"/>
  <c r="F13" i="19"/>
  <c r="M12" i="19"/>
  <c r="X12" i="19"/>
  <c r="H12" i="19"/>
  <c r="N12" i="19"/>
  <c r="I12" i="19"/>
  <c r="W12" i="19"/>
  <c r="V12" i="19"/>
  <c r="J12" i="19"/>
  <c r="S12" i="19"/>
  <c r="F12" i="19"/>
  <c r="AB12" i="19"/>
  <c r="P12" i="19"/>
  <c r="L12" i="19"/>
  <c r="AD12" i="19"/>
  <c r="AA12" i="19"/>
  <c r="O12" i="19"/>
  <c r="U12" i="19"/>
  <c r="Q12" i="19"/>
  <c r="N12" i="31"/>
  <c r="W12" i="31"/>
  <c r="O12" i="31"/>
  <c r="K12" i="31"/>
  <c r="T12" i="19" l="1"/>
  <c r="Z12" i="19"/>
  <c r="AC12" i="19"/>
  <c r="Y12" i="19"/>
  <c r="G12" i="19"/>
  <c r="R12" i="19"/>
  <c r="D13" i="29"/>
  <c r="F12" i="29" s="1"/>
  <c r="F13" i="29"/>
  <c r="M12" i="29" s="1"/>
  <c r="AD12" i="29"/>
  <c r="AA12" i="29"/>
  <c r="K12" i="29"/>
  <c r="H12" i="29"/>
  <c r="N12" i="29"/>
  <c r="O12" i="29"/>
  <c r="X12" i="29"/>
  <c r="G12" i="29"/>
  <c r="Q12" i="29"/>
  <c r="J12" i="29"/>
  <c r="AC12" i="29"/>
  <c r="S12" i="29"/>
  <c r="T12" i="29"/>
  <c r="P12" i="29"/>
  <c r="U12" i="29"/>
  <c r="Z12" i="29"/>
  <c r="L12" i="29"/>
  <c r="AB12" i="29"/>
  <c r="I12" i="29"/>
  <c r="Y12" i="29"/>
  <c r="R12" i="29"/>
  <c r="W12" i="29"/>
  <c r="V12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5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6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7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8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<sst xmlns="http://schemas.openxmlformats.org/spreadsheetml/2006/main" count="324" uniqueCount="119">
  <si>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</si>
  <si>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</si>
  <si>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</si>
  <si>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</si>
  <si>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</si>
  <si>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</si>
  <si>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</si>
  <si>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</si>
  <si>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</si>
  <si>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</si>
  <si>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</si>
  <si>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</si>
  <si>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</si>
  <si>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</si>
  <si>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</si>
  <si>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</si>
  <si>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</si>
  <si>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</si>
  <si>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</si>
  <si>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</si>
  <si>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</si>
  <si>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</si>
  <si>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</si>
  <si>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</si>
  <si>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</si>
  <si>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</si>
  <si>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</si>
  <si>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</si>
  <si>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</si>
  <si>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</si>
  <si>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</si>
  <si>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</si>
  <si>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</si>
  <si>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</si>
  <si>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</si>
  <si>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</si>
  <si>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</si>
  <si>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</si>
  <si>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</si>
  <si>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</si>
  <si>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</si>
  <si>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</si>
  <si>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</si>
  <si>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</si>
  <si>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</si>
  <si>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</si>
  <si>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</si>
  <si>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</si>
  <si>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</si>
  <si>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</si>
  <si>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</si>
  <si>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</si>
  <si>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</si>
  <si>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</si>
  <si>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</si>
  <si>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</si>
  <si>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</si>
  <si>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</si>
  <si>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</si>
  <si>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</si>
  <si>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</si>
  <si>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</si>
  <si>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</si>
  <si>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</si>
  <si>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</si>
  <si>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</si>
  <si>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</si>
  <si>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</si>
  <si>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</si>
  <si>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</si>
  <si>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</si>
  <si>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</si>
  <si>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Usability test, documentation, prototype corrections</t>
  </si>
  <si>
    <t>Priority</t>
  </si>
  <si>
    <t xml:space="preserve"> </t>
  </si>
  <si>
    <t>Done</t>
  </si>
  <si>
    <t>Ongoing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</si>
  <si>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</si>
  <si>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</si>
  <si>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</si>
  <si>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</si>
  <si>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</si>
  <si>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</si>
  <si>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</si>
  <si>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</si>
  <si>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</si>
  <si>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Released</t>
  </si>
  <si>
    <t>meeting</t>
  </si>
  <si>
    <t>thai leag (Ul)</t>
  </si>
  <si>
    <t>NEW thai leag (Ul)</t>
  </si>
  <si>
    <t>Editl thai leag  (Ul)</t>
  </si>
  <si>
    <t>Research</t>
  </si>
  <si>
    <t>scrum team</t>
  </si>
  <si>
    <t>meeting Thai Leage</t>
  </si>
  <si>
    <t>logo Thai Leage</t>
  </si>
  <si>
    <t>find information Thai Leage</t>
  </si>
  <si>
    <t>design Thai Leage</t>
  </si>
  <si>
    <t>main page ux/ui</t>
  </si>
  <si>
    <t>Login ux/ui</t>
  </si>
  <si>
    <t>Main all ux/ui</t>
  </si>
  <si>
    <t>football news all ux/ui</t>
  </si>
  <si>
    <t>setting ux/ui</t>
  </si>
  <si>
    <t>modify main page ux/ui</t>
  </si>
  <si>
    <t>Include club information</t>
  </si>
  <si>
    <t>club information</t>
  </si>
  <si>
    <t>modify meeting</t>
  </si>
  <si>
    <t>input main page ux/ui</t>
  </si>
  <si>
    <t>privacy policy ux/ui</t>
  </si>
  <si>
    <t>Terms of Service</t>
  </si>
  <si>
    <t>Community Guidelines</t>
  </si>
  <si>
    <t>copyright  Thai Leage</t>
  </si>
  <si>
    <t>open sensors</t>
  </si>
  <si>
    <t>1o</t>
  </si>
  <si>
    <t>Program Framework</t>
  </si>
  <si>
    <t>Project manage ken</t>
  </si>
  <si>
    <t>Developer tee</t>
  </si>
  <si>
    <t>ux ui designer Bam</t>
  </si>
  <si>
    <t>Developer tawam</t>
  </si>
  <si>
    <t>Scrum master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</si>
</sst>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Fill="1" applyBorder="1" applyAlignment="1">
      <alignment horizontal="center"/>
    </xf>
    <xf numFmtId="0" fontId="10" fillId="0" borderId="0" xfId="0" applyFont="1"/>
    <xf numFmtId="0" fontId="10" fillId="0" borderId="3" xfId="0" applyNumberFormat="1" applyFont="1" applyFill="1" applyBorder="1" applyAlignment="1">
      <alignment horizontal="left"/>
    </xf>
    <xf numFmtId="0" fontId="10" fillId="0" borderId="2" xfId="1" applyNumberFormat="1" applyFont="1" applyFill="1" applyBorder="1" applyAlignment="1">
      <alignment horizontal="left"/>
    </xf>
    <xf numFmtId="0" fontId="10" fillId="0" borderId="0" xfId="0" applyFont="1" applyAlignment="1">
      <alignment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top"/>
    </xf>
    <xf numFmtId="0" fontId="10" fillId="4" borderId="0" xfId="0" applyFont="1" applyFill="1" applyBorder="1"/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0" fillId="0" borderId="0" xfId="0" applyFont="1" applyAlignment="1"/>
    <xf numFmtId="0" fontId="10" fillId="5" borderId="0" xfId="0" applyFont="1" applyFill="1" applyBorder="1"/>
    <xf numFmtId="0" fontId="0" fillId="5" borderId="0" xfId="0" applyFill="1" applyAlignment="1">
      <alignment horizontal="center" vertical="top"/>
    </xf>
    <xf numFmtId="0" fontId="10" fillId="5" borderId="0" xfId="0" applyFont="1" applyFill="1" applyAlignment="1"/>
    <xf numFmtId="0" fontId="10" fillId="5" borderId="0" xfId="0" applyFont="1" applyFill="1" applyAlignment="1">
      <alignment vertical="top" wrapText="1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/>
    <xf numFmtId="0" fontId="10" fillId="4" borderId="0" xfId="0" applyFont="1" applyFill="1" applyBorder="1" applyAlignment="1"/>
    <xf numFmtId="0" fontId="0" fillId="5" borderId="0" xfId="0" applyFill="1" applyBorder="1" applyAlignment="1">
      <alignment vertical="top" wrapText="1"/>
    </xf>
    <xf numFmtId="0" fontId="10" fillId="5" borderId="0" xfId="0" applyFont="1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50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colors>
    <mruColors>
      <color rgb="FFCCFFCC"/>
      <color rgb="FF99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7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4-4F78-9E81-38DBBA43A2F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7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4-4F78-9E81-38DBBA43A2FE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4-4F78-9E81-38DBBA43A2FE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7"/>
                <c:pt idx="0">
                  <c:v>0</c:v>
                </c:pt>
                <c:pt idx="1">
                  <c:v>76</c:v>
                </c:pt>
                <c:pt idx="2">
                  <c:v>63</c:v>
                </c:pt>
                <c:pt idx="3">
                  <c:v>49</c:v>
                </c:pt>
                <c:pt idx="4">
                  <c:v>26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4-4F78-9E81-38DBBA43A2FE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4-4F78-9E81-38DBBA43A2FE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7"/>
                <c:pt idx="0">
                  <c:v>0</c:v>
                </c:pt>
                <c:pt idx="1">
                  <c:v>76</c:v>
                </c:pt>
                <c:pt idx="2">
                  <c:v>63</c:v>
                </c:pt>
                <c:pt idx="3">
                  <c:v>49</c:v>
                </c:pt>
                <c:pt idx="4">
                  <c:v>26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A4-4F78-9E81-38DBBA43A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1346756047"/>
        <c:axId val="1"/>
      </c:lineChart>
      <c:catAx>
        <c:axId val="1346756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560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14</c:v>
                </c:pt>
                <c:pt idx="3">
                  <c:v>23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774-B364-FBAA58B67C8E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078-4774-B364-FBAA58B6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46763119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8-4774-B364-FBAA58B67C8E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8-4774-B364-FBAA58B67C8E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8-4774-B364-FBAA58B6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63119"/>
        <c:axId val="1"/>
      </c:lineChart>
      <c:catAx>
        <c:axId val="1346763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631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893996009119556E-2"/>
          <c:y val="0.87807758786249268"/>
          <c:w val="0.8506014334415095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28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0-461C-A950-3C617200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572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0-461C-A950-3C617200D6B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28.266666666666662</c:v>
                </c:pt>
                <c:pt idx="1">
                  <c:v>24.783333333333328</c:v>
                </c:pt>
                <c:pt idx="2">
                  <c:v>21.299999999999997</c:v>
                </c:pt>
                <c:pt idx="3">
                  <c:v>17.816666666666663</c:v>
                </c:pt>
                <c:pt idx="4">
                  <c:v>14.333333333333332</c:v>
                </c:pt>
                <c:pt idx="5">
                  <c:v>10.850000000000001</c:v>
                </c:pt>
                <c:pt idx="6">
                  <c:v>7.3666666666666671</c:v>
                </c:pt>
                <c:pt idx="7">
                  <c:v>3.8833333333333364</c:v>
                </c:pt>
                <c:pt idx="8">
                  <c:v>0.40000000000000568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0-461C-A950-3C617200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57295"/>
        <c:axId val="1"/>
      </c:lineChart>
      <c:catAx>
        <c:axId val="13467572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572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 Sp2'!$F$10:$AD$10</c:f>
              <c:numCache>
                <c:formatCode>General</c:formatCode>
                <c:ptCount val="25"/>
                <c:pt idx="0">
                  <c:v>29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  <c:pt idx="4">
                  <c:v>20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C6F-8E06-D13D7379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6561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 Sp2'!$F$11:$AD$11</c:f>
              <c:numCache>
                <c:formatCode>General</c:formatCode>
                <c:ptCount val="25"/>
                <c:pt idx="0">
                  <c:v>31</c:v>
                </c:pt>
                <c:pt idx="1">
                  <c:v>27.9</c:v>
                </c:pt>
                <c:pt idx="2">
                  <c:v>31</c:v>
                </c:pt>
                <c:pt idx="3">
                  <c:v>27.9</c:v>
                </c:pt>
                <c:pt idx="4">
                  <c:v>24.8</c:v>
                </c:pt>
                <c:pt idx="5">
                  <c:v>21.7</c:v>
                </c:pt>
                <c:pt idx="6">
                  <c:v>18.600000000000001</c:v>
                </c:pt>
                <c:pt idx="7">
                  <c:v>15.5</c:v>
                </c:pt>
                <c:pt idx="8">
                  <c:v>12.399999999999999</c:v>
                </c:pt>
                <c:pt idx="9">
                  <c:v>9.3000000000000007</c:v>
                </c:pt>
                <c:pt idx="10">
                  <c:v>6.1999999999999993</c:v>
                </c:pt>
                <c:pt idx="11">
                  <c:v>3.0999999999999979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A-4C6F-8E06-D13D7379EC4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 Sp2'!$F$12:$AD$12</c:f>
              <c:numCache>
                <c:formatCode>General</c:formatCode>
                <c:ptCount val="25"/>
                <c:pt idx="0">
                  <c:v>32.448484848484853</c:v>
                </c:pt>
                <c:pt idx="1">
                  <c:v>29.533333333333335</c:v>
                </c:pt>
                <c:pt idx="2">
                  <c:v>26.618181818181821</c:v>
                </c:pt>
                <c:pt idx="3">
                  <c:v>23.703030303030303</c:v>
                </c:pt>
                <c:pt idx="4">
                  <c:v>20.787878787878789</c:v>
                </c:pt>
                <c:pt idx="5">
                  <c:v>17.872727272727275</c:v>
                </c:pt>
                <c:pt idx="6">
                  <c:v>14.957575757575757</c:v>
                </c:pt>
                <c:pt idx="7">
                  <c:v>12.042424242424243</c:v>
                </c:pt>
                <c:pt idx="8">
                  <c:v>9.1272727272727288</c:v>
                </c:pt>
                <c:pt idx="9">
                  <c:v>6.212121212121211</c:v>
                </c:pt>
                <c:pt idx="10">
                  <c:v>3.2969696969696969</c:v>
                </c:pt>
                <c:pt idx="11">
                  <c:v>0.38181818181818272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A-4C6F-8E06-D13D7379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65615"/>
        <c:axId val="1"/>
      </c:lineChart>
      <c:catAx>
        <c:axId val="1346765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65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4-4C86-8E2E-47C2DE27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58959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27</c:v>
                </c:pt>
                <c:pt idx="1">
                  <c:v>24.3</c:v>
                </c:pt>
                <c:pt idx="2">
                  <c:v>21.6</c:v>
                </c:pt>
                <c:pt idx="3">
                  <c:v>18.899999999999999</c:v>
                </c:pt>
                <c:pt idx="4">
                  <c:v>16.2</c:v>
                </c:pt>
                <c:pt idx="5">
                  <c:v>13.5</c:v>
                </c:pt>
                <c:pt idx="6">
                  <c:v>10.799999999999997</c:v>
                </c:pt>
                <c:pt idx="7">
                  <c:v>8.0999999999999979</c:v>
                </c:pt>
                <c:pt idx="8">
                  <c:v>5.3999999999999986</c:v>
                </c:pt>
                <c:pt idx="9">
                  <c:v>2.6999999999999993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4-4C86-8E2E-47C2DE2726D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16.254545454545458</c:v>
                </c:pt>
                <c:pt idx="1">
                  <c:v>14.375757575757579</c:v>
                </c:pt>
                <c:pt idx="2">
                  <c:v>12.496969696969698</c:v>
                </c:pt>
                <c:pt idx="3">
                  <c:v>10.618181818181819</c:v>
                </c:pt>
                <c:pt idx="4">
                  <c:v>8.7393939393939402</c:v>
                </c:pt>
                <c:pt idx="5">
                  <c:v>6.8606060606060595</c:v>
                </c:pt>
                <c:pt idx="6">
                  <c:v>4.9818181818181806</c:v>
                </c:pt>
                <c:pt idx="7">
                  <c:v>3.1030303030303017</c:v>
                </c:pt>
                <c:pt idx="8">
                  <c:v>1.2242424242424228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4-4C86-8E2E-47C2DE27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58959"/>
        <c:axId val="1"/>
      </c:lineChart>
      <c:catAx>
        <c:axId val="1346758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58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'Sp4'!$F$10:$AD$10</c:f>
              <c:numCache>
                <c:formatCode>General</c:formatCode>
                <c:ptCount val="25"/>
                <c:pt idx="0">
                  <c:v>30</c:v>
                </c:pt>
                <c:pt idx="1">
                  <c:v>28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C-40C2-9DBB-928E1D88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59791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52</c:v>
                </c:pt>
                <c:pt idx="1">
                  <c:v>46.8</c:v>
                </c:pt>
                <c:pt idx="2">
                  <c:v>41.6</c:v>
                </c:pt>
                <c:pt idx="3">
                  <c:v>36.4</c:v>
                </c:pt>
                <c:pt idx="4">
                  <c:v>31.2</c:v>
                </c:pt>
                <c:pt idx="5">
                  <c:v>26</c:v>
                </c:pt>
                <c:pt idx="6">
                  <c:v>20.799999999999997</c:v>
                </c:pt>
                <c:pt idx="7">
                  <c:v>15.600000000000001</c:v>
                </c:pt>
                <c:pt idx="8">
                  <c:v>10.399999999999999</c:v>
                </c:pt>
                <c:pt idx="9">
                  <c:v>5.1999999999999957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C-40C2-9DBB-928E1D88DC25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'Sp4'!$F$12:$AD$12</c:f>
              <c:numCache>
                <c:formatCode>General</c:formatCode>
                <c:ptCount val="25"/>
                <c:pt idx="0">
                  <c:v>30.618181818181821</c:v>
                </c:pt>
                <c:pt idx="1">
                  <c:v>27.436363636363637</c:v>
                </c:pt>
                <c:pt idx="2">
                  <c:v>24.254545454545458</c:v>
                </c:pt>
                <c:pt idx="3">
                  <c:v>21.072727272727274</c:v>
                </c:pt>
                <c:pt idx="4">
                  <c:v>17.890909090909091</c:v>
                </c:pt>
                <c:pt idx="5">
                  <c:v>14.709090909090911</c:v>
                </c:pt>
                <c:pt idx="6">
                  <c:v>11.527272727272727</c:v>
                </c:pt>
                <c:pt idx="7">
                  <c:v>8.3454545454545439</c:v>
                </c:pt>
                <c:pt idx="8">
                  <c:v>5.1636363636363605</c:v>
                </c:pt>
                <c:pt idx="9">
                  <c:v>1.981818181818177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C-40C2-9DBB-928E1D88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59791"/>
        <c:axId val="1"/>
      </c:lineChart>
      <c:catAx>
        <c:axId val="1346759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597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'Sp5 '!$F$10:$AD$10</c:f>
              <c:numCache>
                <c:formatCode>General</c:formatCode>
                <c:ptCount val="25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3-446D-8DC4-AEB6D50C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60207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'Sp5 '!$F$11:$AD$11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3-446D-8DC4-AEB6D50CC2A9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'Sp5 '!$F$12:$AD$12</c:f>
              <c:numCache>
                <c:formatCode>General</c:formatCode>
                <c:ptCount val="25"/>
                <c:pt idx="0">
                  <c:v>27.072727272727271</c:v>
                </c:pt>
                <c:pt idx="1">
                  <c:v>24.545454545454543</c:v>
                </c:pt>
                <c:pt idx="2">
                  <c:v>22.018181818181816</c:v>
                </c:pt>
                <c:pt idx="3">
                  <c:v>19.490909090909092</c:v>
                </c:pt>
                <c:pt idx="4">
                  <c:v>16.963636363636361</c:v>
                </c:pt>
                <c:pt idx="5">
                  <c:v>14.436363636363637</c:v>
                </c:pt>
                <c:pt idx="6">
                  <c:v>11.90909090909091</c:v>
                </c:pt>
                <c:pt idx="7">
                  <c:v>9.3818181818181827</c:v>
                </c:pt>
                <c:pt idx="8">
                  <c:v>6.8545454545454554</c:v>
                </c:pt>
                <c:pt idx="9">
                  <c:v>4.327272727272728</c:v>
                </c:pt>
                <c:pt idx="10">
                  <c:v>1.8000000000000007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3-446D-8DC4-AEB6D50C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60207"/>
        <c:axId val="1"/>
      </c:lineChart>
      <c:catAx>
        <c:axId val="134676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60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'Sp6'!$F$10:$AD$10</c:f>
              <c:numCache>
                <c:formatCode>General</c:formatCode>
                <c:ptCount val="25"/>
                <c:pt idx="0">
                  <c:v>29</c:v>
                </c:pt>
                <c:pt idx="1">
                  <c:v>27</c:v>
                </c:pt>
                <c:pt idx="2">
                  <c:v>20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31A-AD87-F47D0BD4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766863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'Sp6'!$F$11:$AD$11</c:f>
              <c:numCache>
                <c:formatCode>General</c:formatCode>
                <c:ptCount val="25"/>
                <c:pt idx="0">
                  <c:v>31</c:v>
                </c:pt>
                <c:pt idx="1">
                  <c:v>27.9</c:v>
                </c:pt>
                <c:pt idx="2">
                  <c:v>24.8</c:v>
                </c:pt>
                <c:pt idx="3">
                  <c:v>21.7</c:v>
                </c:pt>
                <c:pt idx="4">
                  <c:v>18.600000000000001</c:v>
                </c:pt>
                <c:pt idx="5">
                  <c:v>15.5</c:v>
                </c:pt>
                <c:pt idx="6">
                  <c:v>12.399999999999999</c:v>
                </c:pt>
                <c:pt idx="7">
                  <c:v>9.3000000000000007</c:v>
                </c:pt>
                <c:pt idx="8">
                  <c:v>6.1999999999999993</c:v>
                </c:pt>
                <c:pt idx="9">
                  <c:v>3.0999999999999979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D-431A-AD87-F47D0BD47E8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'Sp6'!$F$12:$AD$12</c:f>
              <c:numCache>
                <c:formatCode>General</c:formatCode>
                <c:ptCount val="25"/>
                <c:pt idx="0">
                  <c:v>27.236363636363638</c:v>
                </c:pt>
                <c:pt idx="1">
                  <c:v>24.072727272727274</c:v>
                </c:pt>
                <c:pt idx="2">
                  <c:v>20.90909090909091</c:v>
                </c:pt>
                <c:pt idx="3">
                  <c:v>17.745454545454546</c:v>
                </c:pt>
                <c:pt idx="4">
                  <c:v>14.581818181818182</c:v>
                </c:pt>
                <c:pt idx="5">
                  <c:v>11.418181818181818</c:v>
                </c:pt>
                <c:pt idx="6">
                  <c:v>8.254545454545454</c:v>
                </c:pt>
                <c:pt idx="7">
                  <c:v>5.0909090909090899</c:v>
                </c:pt>
                <c:pt idx="8">
                  <c:v>1.9272727272727259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D-431A-AD87-F47D0BD4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766863"/>
        <c:axId val="1"/>
      </c:lineChart>
      <c:catAx>
        <c:axId val="1346766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6766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66333907278789E-2"/>
          <c:y val="6.8968534105650584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91440</xdr:rowOff>
        </xdr:from>
        <xdr:to>
          <xdr:col>6</xdr:col>
          <xdr:colOff>937260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541020</xdr:colOff>
      <xdr:row>19</xdr:row>
      <xdr:rowOff>144780</xdr:rowOff>
    </xdr:to>
    <xdr:graphicFrame macro="">
      <xdr:nvGraphicFramePr>
        <xdr:cNvPr id="18556" name="Chart 2">
          <a:extLst>
            <a:ext uri="{FF2B5EF4-FFF2-40B4-BE49-F238E27FC236}">
              <a16:creationId xmlns:a16="http://schemas.microsoft.com/office/drawing/2014/main" id="{00000000-0008-0000-0200-00007C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556260</xdr:colOff>
      <xdr:row>39</xdr:row>
      <xdr:rowOff>129540</xdr:rowOff>
    </xdr:to>
    <xdr:graphicFrame macro="">
      <xdr:nvGraphicFramePr>
        <xdr:cNvPr id="18557" name="Chart 17">
          <a:extLst>
            <a:ext uri="{FF2B5EF4-FFF2-40B4-BE49-F238E27FC236}">
              <a16:creationId xmlns:a16="http://schemas.microsoft.com/office/drawing/2014/main" id="{00000000-0008-0000-0200-00007D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474" name="Chart 2">
          <a:extLst>
            <a:ext uri="{FF2B5EF4-FFF2-40B4-BE49-F238E27FC236}">
              <a16:creationId xmlns:a16="http://schemas.microsoft.com/office/drawing/2014/main" id="{00000000-0008-0000-0300-00004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5450" name="Chart 2">
          <a:extLst>
            <a:ext uri="{FF2B5EF4-FFF2-40B4-BE49-F238E27FC236}">
              <a16:creationId xmlns:a16="http://schemas.microsoft.com/office/drawing/2014/main" id="{00000000-0008-0000-0400-00002A3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45409" name="Button 1" hidden="1">
              <a:extLst>
                <a:ext uri="{63B3BB69-23CF-44E3-9099-C40C66FF867C}">
                  <a14:compatExt spid="_x0000_s145409"/>
                </a:ext>
                <a:ext uri="{FF2B5EF4-FFF2-40B4-BE49-F238E27FC236}">
                  <a16:creationId xmlns:a16="http://schemas.microsoft.com/office/drawing/2014/main" id="{00000000-0008-0000-0400-000001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45410" name="Button 2" hidden="1">
              <a:extLst>
                <a:ext uri="{63B3BB69-23CF-44E3-9099-C40C66FF867C}">
                  <a14:compatExt spid="_x0000_s145410"/>
                </a:ext>
                <a:ext uri="{FF2B5EF4-FFF2-40B4-BE49-F238E27FC236}">
                  <a16:creationId xmlns:a16="http://schemas.microsoft.com/office/drawing/2014/main" id="{00000000-0008-0000-0400-000002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6474" name="Chart 2">
          <a:extLst>
            <a:ext uri="{FF2B5EF4-FFF2-40B4-BE49-F238E27FC236}">
              <a16:creationId xmlns:a16="http://schemas.microsoft.com/office/drawing/2014/main" id="{00000000-0008-0000-0500-00002A3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46433" name="Button 1" hidden="1">
              <a:extLst>
                <a:ext uri="{63B3BB69-23CF-44E3-9099-C40C66FF867C}">
                  <a14:compatExt spid="_x0000_s146433"/>
                </a:ext>
                <a:ext uri="{FF2B5EF4-FFF2-40B4-BE49-F238E27FC236}">
                  <a16:creationId xmlns:a16="http://schemas.microsoft.com/office/drawing/2014/main" id="{00000000-0008-0000-0500-0000013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46434" name="Button 2" hidden="1">
              <a:extLst>
                <a:ext uri="{63B3BB69-23CF-44E3-9099-C40C66FF867C}">
                  <a14:compatExt spid="_x0000_s146434"/>
                </a:ext>
                <a:ext uri="{FF2B5EF4-FFF2-40B4-BE49-F238E27FC236}">
                  <a16:creationId xmlns:a16="http://schemas.microsoft.com/office/drawing/2014/main" id="{00000000-0008-0000-0500-0000023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7499" name="Chart 2">
          <a:extLst>
            <a:ext uri="{FF2B5EF4-FFF2-40B4-BE49-F238E27FC236}">
              <a16:creationId xmlns:a16="http://schemas.microsoft.com/office/drawing/2014/main" id="{00000000-0008-0000-0600-00002B4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47457" name="Button 1" hidden="1">
              <a:extLst>
                <a:ext uri="{63B3BB69-23CF-44E3-9099-C40C66FF867C}">
                  <a14:compatExt spid="_x0000_s147457"/>
                </a:ext>
                <a:ext uri="{FF2B5EF4-FFF2-40B4-BE49-F238E27FC236}">
                  <a16:creationId xmlns:a16="http://schemas.microsoft.com/office/drawing/2014/main" id="{00000000-0008-0000-0600-0000014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47458" name="Button 2" hidden="1">
              <a:extLst>
                <a:ext uri="{63B3BB69-23CF-44E3-9099-C40C66FF867C}">
                  <a14:compatExt spid="_x0000_s147458"/>
                </a:ext>
                <a:ext uri="{FF2B5EF4-FFF2-40B4-BE49-F238E27FC236}">
                  <a16:creationId xmlns:a16="http://schemas.microsoft.com/office/drawing/2014/main" id="{00000000-0008-0000-0600-0000024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320533" name="Chart 2">
          <a:extLst>
            <a:ext uri="{FF2B5EF4-FFF2-40B4-BE49-F238E27FC236}">
              <a16:creationId xmlns:a16="http://schemas.microsoft.com/office/drawing/2014/main" id="{00000000-0008-0000-0700-000015E4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320513" name="Button 1" hidden="1">
              <a:extLst>
                <a:ext uri="{63B3BB69-23CF-44E3-9099-C40C66FF867C}">
                  <a14:compatExt spid="_x0000_s320513"/>
                </a:ext>
                <a:ext uri="{FF2B5EF4-FFF2-40B4-BE49-F238E27FC236}">
                  <a16:creationId xmlns:a16="http://schemas.microsoft.com/office/drawing/2014/main" id="{00000000-0008-0000-0700-000001E4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320514" name="Button 2" hidden="1">
              <a:extLst>
                <a:ext uri="{63B3BB69-23CF-44E3-9099-C40C66FF867C}">
                  <a14:compatExt spid="_x0000_s320514"/>
                </a:ext>
                <a:ext uri="{FF2B5EF4-FFF2-40B4-BE49-F238E27FC236}">
                  <a16:creationId xmlns:a16="http://schemas.microsoft.com/office/drawing/2014/main" id="{00000000-0008-0000-0700-000002E4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255007" name="Chart 2">
          <a:extLst>
            <a:ext uri="{FF2B5EF4-FFF2-40B4-BE49-F238E27FC236}">
              <a16:creationId xmlns:a16="http://schemas.microsoft.com/office/drawing/2014/main" id="{00000000-0008-0000-0800-00001FE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254977" name="Button 1" hidden="1">
              <a:extLst>
                <a:ext uri="{63B3BB69-23CF-44E3-9099-C40C66FF867C}">
                  <a14:compatExt spid="_x0000_s254977"/>
                </a:ext>
                <a:ext uri="{FF2B5EF4-FFF2-40B4-BE49-F238E27FC236}">
                  <a16:creationId xmlns:a16="http://schemas.microsoft.com/office/drawing/2014/main" id="{00000000-0008-0000-0800-000001E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254978" name="Button 2" hidden="1">
              <a:extLst>
                <a:ext uri="{63B3BB69-23CF-44E3-9099-C40C66FF867C}">
                  <a14:compatExt spid="_x0000_s254978"/>
                </a:ext>
                <a:ext uri="{FF2B5EF4-FFF2-40B4-BE49-F238E27FC236}">
                  <a16:creationId xmlns:a16="http://schemas.microsoft.com/office/drawing/2014/main" id="{00000000-0008-0000-0800-000002E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7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mments" Target="../comments8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E22" sqref="E22"/>
    </sheetView>
  </sheetViews>
  <sheetFormatPr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37" t="s">
        <v>1</v>
      </c>
      <c r="C3" s="38" t="s">
        <v>29</v>
      </c>
      <c r="D3" s="38" t="s">
        <v>2</v>
      </c>
      <c r="E3" s="37" t="s">
        <v>18</v>
      </c>
      <c r="F3" s="10" t="s">
        <v>3</v>
      </c>
      <c r="G3" s="37" t="s">
        <v>4</v>
      </c>
      <c r="H3" s="11" t="s">
        <v>0</v>
      </c>
      <c r="I3" s="1"/>
      <c r="J3" s="1"/>
    </row>
    <row r="4" spans="1:10" x14ac:dyDescent="0.25">
      <c r="A4" s="12">
        <v>1</v>
      </c>
      <c r="B4" s="34">
        <f>IF(OR(B16="",A4=""),"",B16)</f>
        <v>44884</v>
      </c>
      <c r="C4" s="19">
        <f t="shared" ref="C4:C10" si="0">IF(A4="","",SUMIF(I$16:I$30,A4,C$16:C$30))</f>
        <v>84</v>
      </c>
      <c r="D4" s="34">
        <f>IF(OR(B4="",C4=""),"",B4+C4-1)</f>
        <v>44967</v>
      </c>
      <c r="E4" s="16">
        <f>IF(A4="","",SUMIF(I$16:I$30,'Release Plan'!A4,E$16:E$30))</f>
        <v>95</v>
      </c>
      <c r="F4" s="4"/>
      <c r="G4" s="39"/>
      <c r="H4" s="6"/>
    </row>
    <row r="5" spans="1:10" x14ac:dyDescent="0.25">
      <c r="A5" s="13">
        <v>2</v>
      </c>
      <c r="B5" s="31">
        <f>IF(A5="","",B4+C4)</f>
        <v>44968</v>
      </c>
      <c r="C5" s="16">
        <f t="shared" si="0"/>
        <v>0</v>
      </c>
      <c r="D5" s="31">
        <f t="shared" ref="D5:D10" si="1">IF(OR(B5="",C5=""),"",B5+C5-1)</f>
        <v>44967</v>
      </c>
      <c r="E5" s="16"/>
      <c r="F5" s="4"/>
      <c r="G5" s="40"/>
      <c r="H5" s="7"/>
    </row>
    <row r="6" spans="1:10" x14ac:dyDescent="0.25">
      <c r="A6" s="13"/>
      <c r="B6" s="31"/>
      <c r="C6" s="16" t="str">
        <f t="shared" si="0"/>
        <v/>
      </c>
      <c r="D6" s="31" t="str">
        <f t="shared" si="1"/>
        <v/>
      </c>
      <c r="E6" s="16" t="str">
        <f>IF(A6="","",SUMIF(I$16:I$30,'Release Plan'!A6,E$16:E$30))</f>
        <v/>
      </c>
      <c r="F6" s="4"/>
      <c r="G6" s="40"/>
      <c r="H6" s="7"/>
    </row>
    <row r="7" spans="1:10" x14ac:dyDescent="0.25">
      <c r="A7" s="13"/>
      <c r="B7" s="31"/>
      <c r="C7" s="16" t="str">
        <f t="shared" si="0"/>
        <v/>
      </c>
      <c r="D7" s="31" t="str">
        <f t="shared" si="1"/>
        <v/>
      </c>
      <c r="E7" s="16" t="str">
        <f>IF(A7="","",SUMIF(I$16:I$30,'Release Plan'!A7,E$16:E$30))</f>
        <v/>
      </c>
      <c r="F7" s="4"/>
      <c r="G7" s="40"/>
      <c r="H7" s="7"/>
    </row>
    <row r="8" spans="1:10" x14ac:dyDescent="0.25">
      <c r="A8" s="13"/>
      <c r="B8" s="31"/>
      <c r="C8" s="16" t="str">
        <f t="shared" si="0"/>
        <v/>
      </c>
      <c r="D8" s="31" t="str">
        <f t="shared" si="1"/>
        <v/>
      </c>
      <c r="E8" s="16" t="str">
        <f>IF(A8="","",SUMIF(I$16:I$30,'Release Plan'!A8,E$16:E$30))</f>
        <v/>
      </c>
      <c r="F8" s="4"/>
      <c r="G8" s="40"/>
      <c r="H8" s="7"/>
    </row>
    <row r="9" spans="1:10" x14ac:dyDescent="0.25">
      <c r="A9" s="13"/>
      <c r="B9" s="31"/>
      <c r="C9" s="16" t="str">
        <f t="shared" si="0"/>
        <v/>
      </c>
      <c r="D9" s="31" t="str">
        <f t="shared" si="1"/>
        <v/>
      </c>
      <c r="E9" s="16" t="str">
        <f>IF(A9="","",SUMIF(I$16:I$30,'Release Plan'!A9,E$16:E$30))</f>
        <v/>
      </c>
      <c r="F9" s="4"/>
      <c r="G9" s="40"/>
      <c r="H9" s="7"/>
    </row>
    <row r="10" spans="1:10" x14ac:dyDescent="0.25">
      <c r="A10" s="14"/>
      <c r="B10" s="32"/>
      <c r="C10" s="33" t="str">
        <f t="shared" si="0"/>
        <v/>
      </c>
      <c r="D10" s="32" t="str">
        <f t="shared" si="1"/>
        <v/>
      </c>
      <c r="E10" s="33" t="str">
        <f>IF(A10="","",SUMIF(I$16:I$30,'Release Plan'!A10,E$16:E$30))</f>
        <v/>
      </c>
      <c r="F10" s="5"/>
      <c r="G10" s="41"/>
      <c r="H10" s="8"/>
    </row>
    <row r="11" spans="1:10" x14ac:dyDescent="0.25">
      <c r="A11" s="28" t="s">
        <v>30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37" t="s">
        <v>1</v>
      </c>
      <c r="C15" s="37" t="s">
        <v>29</v>
      </c>
      <c r="D15" s="37" t="s">
        <v>2</v>
      </c>
      <c r="E15" s="37" t="s">
        <v>18</v>
      </c>
      <c r="F15" s="10" t="s">
        <v>3</v>
      </c>
      <c r="G15" s="37" t="s">
        <v>4</v>
      </c>
      <c r="H15" s="65" t="s">
        <v>0</v>
      </c>
      <c r="I15" s="43" t="s">
        <v>31</v>
      </c>
      <c r="J15" s="1"/>
    </row>
    <row r="16" spans="1:10" x14ac:dyDescent="0.25">
      <c r="A16" s="16">
        <v>1</v>
      </c>
      <c r="B16" s="69">
        <v>44884</v>
      </c>
      <c r="C16" s="21">
        <v>14</v>
      </c>
      <c r="D16" s="20">
        <f t="shared" ref="D16:D30" si="2">IF(AND(B16&lt;&gt;"",C16&lt;&gt;""),B16+C16-1,"")</f>
        <v>44897</v>
      </c>
      <c r="E16" s="16">
        <v>15</v>
      </c>
      <c r="F16" s="4" t="s">
        <v>86</v>
      </c>
      <c r="G16" s="69">
        <f t="shared" ref="G16:G21" si="3">D16</f>
        <v>44897</v>
      </c>
      <c r="H16" s="70" t="s">
        <v>87</v>
      </c>
      <c r="I16" s="64">
        <v>1</v>
      </c>
    </row>
    <row r="17" spans="1:9" x14ac:dyDescent="0.25">
      <c r="A17" s="16">
        <v>2</v>
      </c>
      <c r="B17" s="20">
        <f>IF(AND(B16&lt;&gt;"",C16&lt;&gt;"",C17&lt;&gt;""),B16+C16,"")</f>
        <v>44898</v>
      </c>
      <c r="C17" s="21">
        <v>14</v>
      </c>
      <c r="D17" s="20">
        <f>IF(AND(B17&lt;&gt;"",C17&lt;&gt;""),B17+C17-1,"")</f>
        <v>44911</v>
      </c>
      <c r="E17" s="16">
        <v>16</v>
      </c>
      <c r="F17" s="4" t="s">
        <v>86</v>
      </c>
      <c r="G17" s="69">
        <f t="shared" si="3"/>
        <v>44911</v>
      </c>
      <c r="H17" s="71" t="s">
        <v>88</v>
      </c>
      <c r="I17" s="29">
        <v>1</v>
      </c>
    </row>
    <row r="18" spans="1:9" x14ac:dyDescent="0.25">
      <c r="A18" s="16">
        <v>3</v>
      </c>
      <c r="B18" s="20">
        <f>IF(AND(B17&lt;&gt;"",C17&lt;&gt;"",C18&lt;&gt;""),B17+C17,"")</f>
        <v>44912</v>
      </c>
      <c r="C18" s="21">
        <v>14</v>
      </c>
      <c r="D18" s="20">
        <f>IF(AND(B18&lt;&gt;"",C18&lt;&gt;""),B18+C18-1,"")</f>
        <v>44925</v>
      </c>
      <c r="E18" s="16">
        <v>16</v>
      </c>
      <c r="F18" s="4" t="s">
        <v>86</v>
      </c>
      <c r="G18" s="69">
        <f t="shared" si="3"/>
        <v>44925</v>
      </c>
      <c r="H18" s="71" t="s">
        <v>90</v>
      </c>
      <c r="I18" s="29">
        <v>1</v>
      </c>
    </row>
    <row r="19" spans="1:9" x14ac:dyDescent="0.25">
      <c r="A19" s="16">
        <v>4</v>
      </c>
      <c r="B19" s="20">
        <f>IF(AND(B18&lt;&gt;"",C18&lt;&gt;"",C19&lt;&gt;""),B18+C18,"")</f>
        <v>44926</v>
      </c>
      <c r="C19" s="21">
        <v>14</v>
      </c>
      <c r="D19" s="20">
        <f>IF(AND(B19&lt;&gt;"",C19&lt;&gt;""),B19+C19-1,"")</f>
        <v>44939</v>
      </c>
      <c r="E19" s="16">
        <v>24</v>
      </c>
      <c r="F19" s="4" t="s">
        <v>86</v>
      </c>
      <c r="G19" s="69">
        <f t="shared" si="3"/>
        <v>44939</v>
      </c>
      <c r="H19" s="72" t="s">
        <v>91</v>
      </c>
      <c r="I19" s="29">
        <v>1</v>
      </c>
    </row>
    <row r="20" spans="1:9" x14ac:dyDescent="0.25">
      <c r="A20" s="16">
        <v>5</v>
      </c>
      <c r="B20" s="20">
        <f>IF(AND(B19&lt;&gt;"",C19&lt;&gt;"",C20&lt;&gt;""),B19+C19,"")</f>
        <v>44940</v>
      </c>
      <c r="C20" s="21">
        <v>14</v>
      </c>
      <c r="D20" s="20">
        <f>IF(AND(B20&lt;&gt;"",C20&lt;&gt;""),B20+C20-1,"")</f>
        <v>44953</v>
      </c>
      <c r="E20" s="16">
        <v>19</v>
      </c>
      <c r="F20" s="4" t="s">
        <v>86</v>
      </c>
      <c r="G20" s="69">
        <f t="shared" si="3"/>
        <v>44953</v>
      </c>
      <c r="H20" s="71" t="s">
        <v>89</v>
      </c>
      <c r="I20" s="29">
        <v>1</v>
      </c>
    </row>
    <row r="21" spans="1:9" x14ac:dyDescent="0.25">
      <c r="A21" s="16">
        <v>6</v>
      </c>
      <c r="B21" s="20">
        <f>IF(AND(B20&lt;&gt;"",C20&lt;&gt;"",C21&lt;&gt;""),B20+C20,"")</f>
        <v>44954</v>
      </c>
      <c r="C21" s="21">
        <v>14</v>
      </c>
      <c r="D21" s="20">
        <f>IF(AND(B21&lt;&gt;"",C21&lt;&gt;""),B21+C21-1,"")</f>
        <v>44967</v>
      </c>
      <c r="E21" s="16">
        <v>5</v>
      </c>
      <c r="F21" s="4" t="s">
        <v>86</v>
      </c>
      <c r="G21" s="69">
        <f t="shared" si="3"/>
        <v>44967</v>
      </c>
      <c r="H21" s="22" t="s">
        <v>72</v>
      </c>
      <c r="I21" s="29">
        <v>1</v>
      </c>
    </row>
    <row r="22" spans="1:9" x14ac:dyDescent="0.25">
      <c r="A22" s="16" t="str">
        <f t="shared" ref="A22:A30" si="4">IF(AND(B22&lt;&gt;"",C22&lt;&gt;""),A21+1,"")</f>
        <v/>
      </c>
      <c r="B22" s="20" t="str">
        <f t="shared" ref="B22:B30" si="5">IF(AND(B21&lt;&gt;"",C21&lt;&gt;"",C22&lt;&gt;""),B21+C21,"")</f>
        <v/>
      </c>
      <c r="C22" s="21"/>
      <c r="D22" s="20" t="str">
        <f t="shared" si="2"/>
        <v/>
      </c>
      <c r="E22" s="16" t="str">
        <f>IF(A22="","",SUMIF('Product Backlog'!E$6:E$103,'Release Plan'!A22,'Product Backlog'!D$6:D$103))</f>
        <v/>
      </c>
      <c r="F22" s="4" t="str">
        <f t="shared" ref="F22:F30" si="6">IF(AND(OR(F21="Planned",F21="Ongoing"),C22&lt;&gt;""),"Planned","Unplanned")</f>
        <v>Unplanned</v>
      </c>
      <c r="G22" s="21"/>
      <c r="H22" s="22"/>
      <c r="I22" s="29"/>
    </row>
    <row r="23" spans="1:9" x14ac:dyDescent="0.25">
      <c r="A23" s="16" t="str">
        <f t="shared" si="4"/>
        <v/>
      </c>
      <c r="B23" s="20" t="str">
        <f t="shared" si="5"/>
        <v/>
      </c>
      <c r="C23" s="21"/>
      <c r="D23" s="20" t="str">
        <f t="shared" si="2"/>
        <v/>
      </c>
      <c r="E23" s="16" t="str">
        <f>IF(A23="","",SUMIF('Product Backlog'!E$6:E$103,'Release Plan'!A23,'Product Backlog'!D$6:D$103))</f>
        <v/>
      </c>
      <c r="F23" s="4" t="str">
        <f t="shared" si="6"/>
        <v>Unplanned</v>
      </c>
      <c r="G23" s="21"/>
      <c r="H23" s="22"/>
      <c r="I23" s="29"/>
    </row>
    <row r="24" spans="1:9" x14ac:dyDescent="0.25">
      <c r="A24" s="16" t="str">
        <f t="shared" si="4"/>
        <v/>
      </c>
      <c r="B24" s="20" t="str">
        <f t="shared" si="5"/>
        <v/>
      </c>
      <c r="C24" s="21"/>
      <c r="D24" s="20" t="str">
        <f t="shared" si="2"/>
        <v/>
      </c>
      <c r="E24" s="16" t="str">
        <f>IF(A24="","",SUMIF('Product Backlog'!E$6:E$103,'Release Plan'!A24,'Product Backlog'!D$6:D$103))</f>
        <v/>
      </c>
      <c r="F24" s="4" t="str">
        <f t="shared" si="6"/>
        <v>Unplanned</v>
      </c>
      <c r="G24" s="21"/>
      <c r="H24" s="22"/>
      <c r="I24" s="29"/>
    </row>
    <row r="25" spans="1:9" x14ac:dyDescent="0.25">
      <c r="A25" s="16" t="str">
        <f t="shared" si="4"/>
        <v/>
      </c>
      <c r="B25" s="20" t="str">
        <f t="shared" si="5"/>
        <v/>
      </c>
      <c r="C25" s="21"/>
      <c r="D25" s="20" t="str">
        <f t="shared" si="2"/>
        <v/>
      </c>
      <c r="E25" s="16" t="str">
        <f>IF(A25="","",SUMIF('Product Backlog'!E$6:E$103,'Release Plan'!A25,'Product Backlog'!D$6:D$103))</f>
        <v/>
      </c>
      <c r="F25" s="4" t="str">
        <f t="shared" si="6"/>
        <v>Unplanned</v>
      </c>
      <c r="G25" s="21"/>
      <c r="H25" s="22"/>
      <c r="I25" s="29"/>
    </row>
    <row r="26" spans="1:9" x14ac:dyDescent="0.25">
      <c r="A26" s="16" t="str">
        <f t="shared" si="4"/>
        <v/>
      </c>
      <c r="B26" s="20" t="str">
        <f t="shared" si="5"/>
        <v/>
      </c>
      <c r="C26" s="21"/>
      <c r="D26" s="20" t="str">
        <f t="shared" si="2"/>
        <v/>
      </c>
      <c r="E26" s="16" t="str">
        <f>IF(A26="","",SUMIF('Product Backlog'!E$6:E$103,'Release Plan'!A26,'Product Backlog'!D$6:D$103))</f>
        <v/>
      </c>
      <c r="F26" s="4" t="str">
        <f t="shared" si="6"/>
        <v>Unplanned</v>
      </c>
      <c r="G26" s="21"/>
      <c r="H26" s="22"/>
      <c r="I26" s="29"/>
    </row>
    <row r="27" spans="1:9" x14ac:dyDescent="0.25">
      <c r="A27" s="16" t="str">
        <f t="shared" si="4"/>
        <v/>
      </c>
      <c r="B27" s="20" t="str">
        <f t="shared" si="5"/>
        <v/>
      </c>
      <c r="C27" s="21"/>
      <c r="D27" s="20" t="str">
        <f t="shared" si="2"/>
        <v/>
      </c>
      <c r="E27" s="16" t="str">
        <f>IF(A27="","",SUMIF('Product Backlog'!E$6:E$103,'Release Plan'!A27,'Product Backlog'!D$6:D$103))</f>
        <v/>
      </c>
      <c r="F27" s="4" t="str">
        <f t="shared" si="6"/>
        <v>Unplanned</v>
      </c>
      <c r="G27" s="21"/>
      <c r="H27" s="22"/>
      <c r="I27" s="29"/>
    </row>
    <row r="28" spans="1:9" x14ac:dyDescent="0.25">
      <c r="A28" s="16" t="str">
        <f t="shared" si="4"/>
        <v/>
      </c>
      <c r="B28" s="20" t="str">
        <f t="shared" si="5"/>
        <v/>
      </c>
      <c r="C28" s="21"/>
      <c r="D28" s="20" t="str">
        <f t="shared" si="2"/>
        <v/>
      </c>
      <c r="E28" s="16" t="str">
        <f>IF(A28="","",SUMIF('Product Backlog'!E$6:E$103,'Release Plan'!A28,'Product Backlog'!D$6:D$103))</f>
        <v/>
      </c>
      <c r="F28" s="4" t="str">
        <f t="shared" si="6"/>
        <v>Unplanned</v>
      </c>
      <c r="G28" s="21"/>
      <c r="H28" s="22"/>
      <c r="I28" s="29"/>
    </row>
    <row r="29" spans="1:9" x14ac:dyDescent="0.25">
      <c r="A29" s="16" t="str">
        <f t="shared" si="4"/>
        <v/>
      </c>
      <c r="B29" s="20" t="str">
        <f t="shared" si="5"/>
        <v/>
      </c>
      <c r="C29" s="21"/>
      <c r="D29" s="20" t="str">
        <f t="shared" si="2"/>
        <v/>
      </c>
      <c r="E29" s="16" t="str">
        <f>IF(A29="","",SUMIF('Product Backlog'!E$6:E$103,'Release Plan'!A29,'Product Backlog'!D$6:D$103))</f>
        <v/>
      </c>
      <c r="F29" s="4" t="str">
        <f t="shared" si="6"/>
        <v>Unplanned</v>
      </c>
      <c r="G29" s="21"/>
      <c r="H29" s="22"/>
      <c r="I29" s="29"/>
    </row>
    <row r="30" spans="1:9" x14ac:dyDescent="0.25">
      <c r="A30" s="16" t="str">
        <f t="shared" si="4"/>
        <v/>
      </c>
      <c r="B30" s="20" t="str">
        <f t="shared" si="5"/>
        <v/>
      </c>
      <c r="C30" s="21"/>
      <c r="D30" s="20" t="str">
        <f t="shared" si="2"/>
        <v/>
      </c>
      <c r="E30" s="16" t="str">
        <f>IF(A30="","",SUMIF('Product Backlog'!E$6:E$103,'Release Plan'!A30,'Product Backlog'!D$6:D$103))</f>
        <v/>
      </c>
      <c r="F30" s="4" t="str">
        <f t="shared" si="6"/>
        <v>Unplanned</v>
      </c>
      <c r="G30" s="21"/>
      <c r="H30" s="23"/>
      <c r="I30" s="30"/>
    </row>
    <row r="31" spans="1:9" x14ac:dyDescent="0.25">
      <c r="A31" s="17"/>
      <c r="B31" s="17"/>
      <c r="C31" s="17"/>
      <c r="D31" s="18" t="s">
        <v>19</v>
      </c>
      <c r="E31" s="19">
        <f>SUMIF('Product Backlog'!E$6:E$103,"",'Product Backlog'!D$6:D$103)-SUMIF('Product Backlog'!C$6:C$103,"Removed",'Product Backlog'!D$6:D$103)</f>
        <v>0</v>
      </c>
      <c r="F31" s="17"/>
      <c r="G31" s="42"/>
      <c r="H31" s="17"/>
    </row>
  </sheetData>
  <phoneticPr fontId="2" type="noConversion"/>
  <conditionalFormatting sqref="G4:H10 E31 E5:E10 A4:D10">
    <cfRule type="expression" dxfId="149" priority="1" stopIfTrue="1">
      <formula>$F4="Planned"</formula>
    </cfRule>
    <cfRule type="expression" dxfId="148" priority="2" stopIfTrue="1">
      <formula>$F4="Ongoing"</formula>
    </cfRule>
  </conditionalFormatting>
  <conditionalFormatting sqref="F4:F10 F16:F30">
    <cfRule type="expression" dxfId="147" priority="3" stopIfTrue="1">
      <formula>$F4="Planned"</formula>
    </cfRule>
    <cfRule type="expression" dxfId="146" priority="4" stopIfTrue="1">
      <formula>$F4="Ongoing"</formula>
    </cfRule>
    <cfRule type="cellIs" dxfId="145" priority="5" stopIfTrue="1" operator="equal">
      <formula>"Unplanned"</formula>
    </cfRule>
  </conditionalFormatting>
  <conditionalFormatting sqref="E4 A16:E30 G16 G17:H30">
    <cfRule type="expression" dxfId="144" priority="6" stopIfTrue="1">
      <formula>OR($F4="Planned",$F4="Unplanned")</formula>
    </cfRule>
    <cfRule type="expression" dxfId="143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workbookViewId="0">
      <pane ySplit="4" topLeftCell="A5" activePane="bottomLeft" state="frozen"/>
      <selection pane="bottomLeft" activeCell="E20" sqref="E20"/>
    </sheetView>
  </sheetViews>
  <sheetFormatPr defaultColWidth="9.109375" defaultRowHeight="13.2" x14ac:dyDescent="0.25"/>
  <cols>
    <col min="1" max="1" width="9.109375" style="26"/>
    <col min="2" max="2" width="39.33203125" style="24" customWidth="1"/>
    <col min="3" max="3" width="10.88671875" style="26" customWidth="1"/>
    <col min="4" max="6" width="9.109375" style="26"/>
    <col min="7" max="7" width="39.5546875" style="24" customWidth="1"/>
    <col min="8" max="16384" width="9.109375" style="27"/>
  </cols>
  <sheetData>
    <row r="1" spans="1:10" ht="17.399999999999999" x14ac:dyDescent="0.25">
      <c r="A1" s="44" t="s">
        <v>5</v>
      </c>
      <c r="C1" s="25" t="s">
        <v>74</v>
      </c>
    </row>
    <row r="2" spans="1:10" x14ac:dyDescent="0.25">
      <c r="D2" s="68"/>
    </row>
    <row r="4" spans="1:10" ht="13.8" thickBot="1" x14ac:dyDescent="0.3">
      <c r="A4" s="35" t="s">
        <v>20</v>
      </c>
      <c r="B4" s="36" t="s">
        <v>6</v>
      </c>
      <c r="C4" s="35" t="s">
        <v>3</v>
      </c>
      <c r="D4" s="35" t="s">
        <v>18</v>
      </c>
      <c r="E4" s="35" t="s">
        <v>13</v>
      </c>
      <c r="F4" s="35" t="s">
        <v>73</v>
      </c>
      <c r="G4" s="36" t="s">
        <v>27</v>
      </c>
    </row>
    <row r="5" spans="1:10" x14ac:dyDescent="0.25">
      <c r="A5" s="26">
        <v>1</v>
      </c>
      <c r="B5" s="82" t="s">
        <v>95</v>
      </c>
      <c r="C5" s="26" t="s">
        <v>75</v>
      </c>
      <c r="D5" s="26">
        <v>6</v>
      </c>
      <c r="E5" s="26">
        <v>5</v>
      </c>
      <c r="G5" s="73"/>
    </row>
    <row r="6" spans="1:10" x14ac:dyDescent="0.25">
      <c r="A6" s="26">
        <v>2</v>
      </c>
      <c r="B6" s="82" t="s">
        <v>93</v>
      </c>
      <c r="C6" s="26" t="s">
        <v>75</v>
      </c>
      <c r="D6" s="26">
        <v>4</v>
      </c>
      <c r="E6" s="26">
        <v>5</v>
      </c>
      <c r="G6" s="73"/>
    </row>
    <row r="7" spans="1:10" x14ac:dyDescent="0.25">
      <c r="A7" s="26">
        <v>3</v>
      </c>
      <c r="B7" s="82" t="s">
        <v>94</v>
      </c>
      <c r="C7" s="26" t="s">
        <v>75</v>
      </c>
      <c r="D7" s="26">
        <v>2</v>
      </c>
      <c r="E7" s="26">
        <v>2</v>
      </c>
      <c r="G7" s="73"/>
    </row>
    <row r="8" spans="1:10" x14ac:dyDescent="0.25">
      <c r="A8" s="26">
        <v>4</v>
      </c>
      <c r="B8" s="82" t="s">
        <v>96</v>
      </c>
      <c r="C8" s="26" t="s">
        <v>75</v>
      </c>
      <c r="D8" s="26">
        <v>3</v>
      </c>
      <c r="E8" s="26">
        <v>3</v>
      </c>
      <c r="G8" s="73"/>
      <c r="J8" s="73"/>
    </row>
    <row r="9" spans="1:10" x14ac:dyDescent="0.25">
      <c r="A9" s="26">
        <v>5</v>
      </c>
      <c r="B9" s="82" t="s">
        <v>97</v>
      </c>
      <c r="C9" s="26" t="s">
        <v>75</v>
      </c>
      <c r="D9" s="26">
        <v>7</v>
      </c>
      <c r="E9" s="26">
        <v>8</v>
      </c>
      <c r="G9" s="73"/>
    </row>
    <row r="10" spans="1:10" ht="16.2" customHeight="1" x14ac:dyDescent="0.25">
      <c r="A10" s="26">
        <v>6</v>
      </c>
      <c r="B10" s="82" t="s">
        <v>98</v>
      </c>
      <c r="C10" s="26" t="s">
        <v>75</v>
      </c>
      <c r="D10" s="26">
        <v>5</v>
      </c>
      <c r="E10" s="26">
        <v>3</v>
      </c>
    </row>
    <row r="11" spans="1:10" ht="15.6" customHeight="1" x14ac:dyDescent="0.25">
      <c r="A11" s="26">
        <v>7</v>
      </c>
      <c r="B11" s="82" t="s">
        <v>99</v>
      </c>
      <c r="C11" s="26" t="s">
        <v>75</v>
      </c>
      <c r="D11" s="26">
        <v>4</v>
      </c>
      <c r="E11" s="26">
        <v>2</v>
      </c>
    </row>
    <row r="12" spans="1:10" x14ac:dyDescent="0.25">
      <c r="A12" s="26">
        <v>8</v>
      </c>
      <c r="B12" s="82" t="s">
        <v>100</v>
      </c>
      <c r="C12" s="26" t="s">
        <v>75</v>
      </c>
      <c r="D12" s="26">
        <v>6</v>
      </c>
      <c r="E12" s="26">
        <v>7</v>
      </c>
    </row>
    <row r="13" spans="1:10" x14ac:dyDescent="0.25">
      <c r="A13" s="26">
        <v>9</v>
      </c>
      <c r="B13" s="82" t="s">
        <v>101</v>
      </c>
      <c r="C13" s="26" t="s">
        <v>75</v>
      </c>
      <c r="D13" s="26">
        <v>7</v>
      </c>
      <c r="E13" s="26">
        <v>6</v>
      </c>
    </row>
    <row r="14" spans="1:10" x14ac:dyDescent="0.25">
      <c r="A14" s="26">
        <v>10</v>
      </c>
      <c r="B14" s="82" t="s">
        <v>102</v>
      </c>
      <c r="C14" s="26" t="s">
        <v>75</v>
      </c>
      <c r="D14" s="26">
        <v>3</v>
      </c>
      <c r="E14" s="26">
        <v>4</v>
      </c>
    </row>
    <row r="15" spans="1:10" x14ac:dyDescent="0.25">
      <c r="A15" s="26">
        <v>11</v>
      </c>
      <c r="B15" s="85" t="s">
        <v>104</v>
      </c>
      <c r="C15" s="26" t="s">
        <v>75</v>
      </c>
      <c r="D15" s="26">
        <v>8</v>
      </c>
      <c r="E15" s="26">
        <v>6</v>
      </c>
    </row>
    <row r="16" spans="1:10" x14ac:dyDescent="0.25">
      <c r="A16" s="26">
        <v>12</v>
      </c>
      <c r="B16" s="85" t="s">
        <v>105</v>
      </c>
      <c r="C16" s="26" t="s">
        <v>75</v>
      </c>
      <c r="D16" s="26">
        <v>4</v>
      </c>
      <c r="E16" s="26">
        <v>5</v>
      </c>
    </row>
    <row r="17" spans="1:7" x14ac:dyDescent="0.25">
      <c r="A17" s="26">
        <v>13</v>
      </c>
      <c r="B17" s="85" t="s">
        <v>106</v>
      </c>
      <c r="C17" s="26" t="s">
        <v>75</v>
      </c>
      <c r="D17" s="26">
        <v>3</v>
      </c>
      <c r="E17" s="26">
        <v>3</v>
      </c>
    </row>
    <row r="18" spans="1:7" x14ac:dyDescent="0.25">
      <c r="A18" s="26">
        <v>14</v>
      </c>
      <c r="B18" s="85" t="s">
        <v>107</v>
      </c>
      <c r="C18" s="26" t="s">
        <v>75</v>
      </c>
      <c r="D18" s="26">
        <v>5</v>
      </c>
      <c r="E18" s="26">
        <v>6</v>
      </c>
    </row>
    <row r="19" spans="1:7" x14ac:dyDescent="0.25">
      <c r="A19" s="26">
        <v>15</v>
      </c>
      <c r="B19" s="90" t="s">
        <v>108</v>
      </c>
      <c r="C19" s="26" t="s">
        <v>75</v>
      </c>
      <c r="D19" s="26">
        <v>4</v>
      </c>
      <c r="E19" s="26">
        <v>3</v>
      </c>
    </row>
    <row r="20" spans="1:7" x14ac:dyDescent="0.25">
      <c r="A20" s="26">
        <v>16</v>
      </c>
      <c r="B20" s="90" t="s">
        <v>108</v>
      </c>
      <c r="C20" s="26" t="s">
        <v>75</v>
      </c>
      <c r="D20" s="26">
        <v>6</v>
      </c>
      <c r="E20" s="26">
        <v>5</v>
      </c>
    </row>
    <row r="21" spans="1:7" x14ac:dyDescent="0.25">
      <c r="A21" s="26">
        <v>17</v>
      </c>
      <c r="B21" s="90" t="s">
        <v>109</v>
      </c>
      <c r="C21" s="26" t="s">
        <v>75</v>
      </c>
      <c r="D21" s="26">
        <v>4</v>
      </c>
      <c r="E21" s="26">
        <v>3</v>
      </c>
    </row>
    <row r="22" spans="1:7" x14ac:dyDescent="0.25">
      <c r="A22" s="26">
        <v>18</v>
      </c>
      <c r="B22" s="91" t="s">
        <v>110</v>
      </c>
      <c r="C22" s="26" t="s">
        <v>75</v>
      </c>
      <c r="D22" s="26">
        <v>2</v>
      </c>
      <c r="E22" s="26">
        <v>4</v>
      </c>
      <c r="G22" s="92"/>
    </row>
    <row r="23" spans="1:7" x14ac:dyDescent="0.25">
      <c r="A23" s="26">
        <v>19</v>
      </c>
      <c r="B23" s="90" t="s">
        <v>111</v>
      </c>
      <c r="C23" s="26" t="s">
        <v>75</v>
      </c>
      <c r="D23" s="26">
        <v>7</v>
      </c>
      <c r="E23" s="26">
        <v>6</v>
      </c>
    </row>
    <row r="24" spans="1:7" x14ac:dyDescent="0.25">
      <c r="A24" s="26">
        <v>20</v>
      </c>
      <c r="B24" s="92" t="s">
        <v>113</v>
      </c>
      <c r="C24" s="26" t="s">
        <v>75</v>
      </c>
      <c r="D24" s="26">
        <v>5</v>
      </c>
      <c r="E24" s="26">
        <v>5</v>
      </c>
    </row>
    <row r="29" spans="1:7" x14ac:dyDescent="0.25">
      <c r="B29" s="27"/>
    </row>
    <row r="37" spans="7:10" x14ac:dyDescent="0.25">
      <c r="J37" s="66"/>
    </row>
    <row r="42" spans="7:10" x14ac:dyDescent="0.25">
      <c r="G42" s="67"/>
    </row>
    <row r="53" spans="1:6" x14ac:dyDescent="0.25">
      <c r="A53" s="27"/>
      <c r="B53" s="27"/>
      <c r="C53" s="27"/>
      <c r="D53" s="27"/>
      <c r="E53" s="27"/>
      <c r="F53" s="27"/>
    </row>
  </sheetData>
  <phoneticPr fontId="2" type="noConversion"/>
  <conditionalFormatting sqref="G44:G52 C45:C46 G23:G41 A54:G163 B47:F52 A4:G4 A5:A52 C5:G21 B25:F44 C22:F24">
    <cfRule type="expression" dxfId="142" priority="65" stopIfTrue="1">
      <formula>$C4="Done"</formula>
    </cfRule>
    <cfRule type="expression" dxfId="141" priority="66" stopIfTrue="1">
      <formula>$C4="Ongoing"</formula>
    </cfRule>
    <cfRule type="expression" dxfId="140" priority="67" stopIfTrue="1">
      <formula>$C4="Removed"</formula>
    </cfRule>
  </conditionalFormatting>
  <conditionalFormatting sqref="G53">
    <cfRule type="expression" dxfId="139" priority="68" stopIfTrue="1">
      <formula>$C43="Done"</formula>
    </cfRule>
    <cfRule type="expression" dxfId="138" priority="69" stopIfTrue="1">
      <formula>$C43="Ongoing"</formula>
    </cfRule>
    <cfRule type="expression" dxfId="137" priority="70" stopIfTrue="1">
      <formula>$C43="Removed"</formula>
    </cfRule>
  </conditionalFormatting>
  <conditionalFormatting sqref="G42:G43">
    <cfRule type="expression" dxfId="136" priority="71" stopIfTrue="1">
      <formula>#REF!="Done"</formula>
    </cfRule>
    <cfRule type="expression" dxfId="135" priority="72" stopIfTrue="1">
      <formula>#REF!="Ongoing"</formula>
    </cfRule>
    <cfRule type="expression" dxfId="134" priority="73" stopIfTrue="1">
      <formula>#REF!="Removed"</formula>
    </cfRule>
  </conditionalFormatting>
  <conditionalFormatting sqref="G22">
    <cfRule type="expression" dxfId="133" priority="74" stopIfTrue="1">
      <formula>#REF!="Done"</formula>
    </cfRule>
    <cfRule type="expression" dxfId="132" priority="75" stopIfTrue="1">
      <formula>#REF!="Ongoing"</formula>
    </cfRule>
    <cfRule type="expression" dxfId="131" priority="76" stopIfTrue="1">
      <formula>#REF!="Removed"</formula>
    </cfRule>
  </conditionalFormatting>
  <conditionalFormatting sqref="J8">
    <cfRule type="expression" dxfId="130" priority="59" stopIfTrue="1">
      <formula>$C8="Done"</formula>
    </cfRule>
    <cfRule type="expression" dxfId="129" priority="60" stopIfTrue="1">
      <formula>$C8="Ongoing"</formula>
    </cfRule>
    <cfRule type="expression" dxfId="128" priority="61" stopIfTrue="1">
      <formula>$C8="Removed"</formula>
    </cfRule>
  </conditionalFormatting>
  <conditionalFormatting sqref="B5:B8">
    <cfRule type="expression" dxfId="127" priority="39" stopIfTrue="1">
      <formula>$D5="Done"</formula>
    </cfRule>
    <cfRule type="expression" dxfId="126" priority="40" stopIfTrue="1">
      <formula>$D5="Ongoing"</formula>
    </cfRule>
  </conditionalFormatting>
  <conditionalFormatting sqref="B9:B11">
    <cfRule type="expression" dxfId="125" priority="37" stopIfTrue="1">
      <formula>$D9="Done"</formula>
    </cfRule>
    <cfRule type="expression" dxfId="124" priority="38" stopIfTrue="1">
      <formula>$D9="Ongoing"</formula>
    </cfRule>
  </conditionalFormatting>
  <conditionalFormatting sqref="B12">
    <cfRule type="expression" dxfId="123" priority="35" stopIfTrue="1">
      <formula>$D12="Done"</formula>
    </cfRule>
    <cfRule type="expression" dxfId="122" priority="36" stopIfTrue="1">
      <formula>$D12="Ongoing"</formula>
    </cfRule>
  </conditionalFormatting>
  <conditionalFormatting sqref="B13">
    <cfRule type="expression" dxfId="121" priority="33" stopIfTrue="1">
      <formula>$D13="Done"</formula>
    </cfRule>
    <cfRule type="expression" dxfId="120" priority="34" stopIfTrue="1">
      <formula>$D13="Ongoing"</formula>
    </cfRule>
  </conditionalFormatting>
  <conditionalFormatting sqref="B14">
    <cfRule type="expression" dxfId="119" priority="31" stopIfTrue="1">
      <formula>$D14="Done"</formula>
    </cfRule>
    <cfRule type="expression" dxfId="118" priority="32" stopIfTrue="1">
      <formula>$D14="Ongoing"</formula>
    </cfRule>
  </conditionalFormatting>
  <conditionalFormatting sqref="B15:B16">
    <cfRule type="expression" dxfId="117" priority="25" stopIfTrue="1">
      <formula>$C15="Done"</formula>
    </cfRule>
    <cfRule type="expression" dxfId="116" priority="26" stopIfTrue="1">
      <formula>$C15="Ongoing"</formula>
    </cfRule>
    <cfRule type="expression" dxfId="115" priority="27" stopIfTrue="1">
      <formula>$C15="Removed"</formula>
    </cfRule>
  </conditionalFormatting>
  <conditionalFormatting sqref="B17">
    <cfRule type="expression" dxfId="114" priority="22" stopIfTrue="1">
      <formula>$C6="Done"</formula>
    </cfRule>
    <cfRule type="expression" dxfId="113" priority="23" stopIfTrue="1">
      <formula>$C6="Ongoing"</formula>
    </cfRule>
    <cfRule type="expression" dxfId="112" priority="24" stopIfTrue="1">
      <formula>$C6="Removed"</formula>
    </cfRule>
  </conditionalFormatting>
  <conditionalFormatting sqref="B17">
    <cfRule type="expression" dxfId="111" priority="19" stopIfTrue="1">
      <formula>$C17="Done"</formula>
    </cfRule>
    <cfRule type="expression" dxfId="110" priority="20" stopIfTrue="1">
      <formula>$C17="Ongoing"</formula>
    </cfRule>
    <cfRule type="expression" dxfId="109" priority="21" stopIfTrue="1">
      <formula>$C17="Removed"</formula>
    </cfRule>
  </conditionalFormatting>
  <conditionalFormatting sqref="B18">
    <cfRule type="expression" dxfId="108" priority="16" stopIfTrue="1">
      <formula>$C18="Done"</formula>
    </cfRule>
    <cfRule type="expression" dxfId="107" priority="17" stopIfTrue="1">
      <formula>$C18="Ongoing"</formula>
    </cfRule>
    <cfRule type="expression" dxfId="106" priority="18" stopIfTrue="1">
      <formula>$C18="Removed"</formula>
    </cfRule>
  </conditionalFormatting>
  <conditionalFormatting sqref="B18">
    <cfRule type="expression" dxfId="105" priority="13" stopIfTrue="1">
      <formula>$C7="Ongoing"</formula>
    </cfRule>
    <cfRule type="expression" dxfId="104" priority="14" stopIfTrue="1">
      <formula>$C7="Removed"</formula>
    </cfRule>
    <cfRule type="expression" dxfId="103" priority="15" stopIfTrue="1">
      <formula>$C7="Done"</formula>
    </cfRule>
  </conditionalFormatting>
  <conditionalFormatting sqref="B19">
    <cfRule type="expression" dxfId="102" priority="10" stopIfTrue="1">
      <formula>$C19="Done"</formula>
    </cfRule>
    <cfRule type="expression" dxfId="101" priority="11" stopIfTrue="1">
      <formula>$C19="Ongoing"</formula>
    </cfRule>
    <cfRule type="expression" dxfId="100" priority="12" stopIfTrue="1">
      <formula>$C19="Removed"</formula>
    </cfRule>
  </conditionalFormatting>
  <conditionalFormatting sqref="B20:B23">
    <cfRule type="expression" dxfId="99" priority="4" stopIfTrue="1">
      <formula>$C20="Done"</formula>
    </cfRule>
    <cfRule type="expression" dxfId="98" priority="5" stopIfTrue="1">
      <formula>$C20="Ongoing"</formula>
    </cfRule>
    <cfRule type="expression" dxfId="97" priority="6" stopIfTrue="1">
      <formula>$C20="Removed"</formula>
    </cfRule>
  </conditionalFormatting>
  <conditionalFormatting sqref="B24">
    <cfRule type="expression" dxfId="96" priority="1" stopIfTrue="1">
      <formula>$C24="Done"</formula>
    </cfRule>
    <cfRule type="expression" dxfId="95" priority="2" stopIfTrue="1">
      <formula>$C24="Ongoing"</formula>
    </cfRule>
    <cfRule type="expression" dxfId="94" priority="3" stopIfTrue="1">
      <formula>$C24="Removed"</formula>
    </cfRule>
  </conditionalFormatting>
  <dataValidations count="1">
    <dataValidation type="list" allowBlank="1" showInputMessage="1" sqref="C54:C163 C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68580</xdr:colOff>
                    <xdr:row>0</xdr:row>
                    <xdr:rowOff>91440</xdr:rowOff>
                  </from>
                  <to>
                    <xdr:col>6</xdr:col>
                    <xdr:colOff>937260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D5" sqref="D5"/>
    </sheetView>
  </sheetViews>
  <sheetFormatPr defaultRowHeight="13.2" x14ac:dyDescent="0.25"/>
  <cols>
    <col min="1" max="1" width="11.886718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44" t="s">
        <v>32</v>
      </c>
    </row>
    <row r="3" spans="1:26" x14ac:dyDescent="0.25">
      <c r="A3" t="s">
        <v>36</v>
      </c>
      <c r="D3">
        <v>95</v>
      </c>
      <c r="F3" t="s">
        <v>38</v>
      </c>
      <c r="G3" s="45">
        <f>IF(COUNT(B28:B39)=0,1,COUNT(B28:B39))</f>
        <v>7</v>
      </c>
    </row>
    <row r="4" spans="1:26" x14ac:dyDescent="0.25">
      <c r="A4" t="s">
        <v>39</v>
      </c>
      <c r="D4">
        <v>91</v>
      </c>
      <c r="E4" t="s">
        <v>40</v>
      </c>
      <c r="F4" t="s">
        <v>57</v>
      </c>
      <c r="G4" s="45">
        <f>IF(COUNT(D28:D51)=0,1,COUNT(D28:D51)+1)</f>
        <v>1</v>
      </c>
    </row>
    <row r="5" spans="1:26" x14ac:dyDescent="0.25">
      <c r="F5" t="s">
        <v>41</v>
      </c>
      <c r="G5" s="45">
        <f>IF(G4&gt;D4,G4-D4,0)</f>
        <v>0</v>
      </c>
      <c r="Z5" s="28" t="s">
        <v>77</v>
      </c>
    </row>
    <row r="6" spans="1:26" x14ac:dyDescent="0.25">
      <c r="A6" s="1" t="s">
        <v>71</v>
      </c>
      <c r="F6" t="s">
        <v>42</v>
      </c>
      <c r="G6" s="45">
        <f>TrendSprintCount-TrendOffset</f>
        <v>1</v>
      </c>
      <c r="Z6" s="28" t="s">
        <v>78</v>
      </c>
    </row>
    <row r="7" spans="1:26" x14ac:dyDescent="0.25">
      <c r="A7" t="s">
        <v>45</v>
      </c>
      <c r="D7">
        <v>30</v>
      </c>
      <c r="Z7" s="28" t="s">
        <v>81</v>
      </c>
    </row>
    <row r="8" spans="1:26" x14ac:dyDescent="0.25">
      <c r="A8" s="93">
        <f>D$4</f>
        <v>91</v>
      </c>
      <c r="B8" s="93"/>
      <c r="D8" s="48" t="str">
        <f ca="1">IF(D28="","",AVERAGE(OFFSET(D27,TrendOffset,0,SprintsInTrend,1)))</f>
        <v/>
      </c>
      <c r="Z8" s="28" t="s">
        <v>82</v>
      </c>
    </row>
    <row r="9" spans="1:26" x14ac:dyDescent="0.25">
      <c r="A9" t="s">
        <v>58</v>
      </c>
      <c r="D9" s="48" t="str">
        <f ca="1">IF(D28="","",AVERAGE(OFFSET(D27,1,0,SprintCount,1)))</f>
        <v/>
      </c>
      <c r="F9" t="s">
        <v>50</v>
      </c>
      <c r="G9" s="45">
        <f ca="1">IF(M28="",1,COUNT(M28:M110))</f>
        <v>1</v>
      </c>
      <c r="Z9" s="28" t="s">
        <v>83</v>
      </c>
    </row>
    <row r="10" spans="1:26" x14ac:dyDescent="0.25">
      <c r="A10" t="s">
        <v>47</v>
      </c>
      <c r="D10" s="48" t="str">
        <f>IF(D28="","",AVERAGE(LastEight))</f>
        <v/>
      </c>
      <c r="Z10" s="28" t="s">
        <v>79</v>
      </c>
    </row>
    <row r="11" spans="1:26" x14ac:dyDescent="0.25">
      <c r="A11" t="s">
        <v>48</v>
      </c>
      <c r="D11" s="48" t="str">
        <f>IF(D28="","",IF(TrendSprintCount&lt;4,D10,AVERAGE(SMALL(LastEight,1),SMALL(LastEight,2),SMALL(LastEight,3))))</f>
        <v/>
      </c>
      <c r="Z11" s="28" t="s">
        <v>80</v>
      </c>
    </row>
    <row r="12" spans="1:26" x14ac:dyDescent="0.25">
      <c r="A12" t="s">
        <v>23</v>
      </c>
      <c r="D12" s="48" t="str">
        <f ca="1">IF(M29="","",M28-M29)</f>
        <v/>
      </c>
      <c r="Z12" s="28" t="s">
        <v>84</v>
      </c>
    </row>
    <row r="13" spans="1:26" x14ac:dyDescent="0.25">
      <c r="F13" s="46" t="s">
        <v>51</v>
      </c>
      <c r="Z13" s="28" t="s">
        <v>85</v>
      </c>
    </row>
    <row r="14" spans="1:26" x14ac:dyDescent="0.25">
      <c r="A14" s="1" t="s">
        <v>52</v>
      </c>
    </row>
    <row r="15" spans="1:26" x14ac:dyDescent="0.25">
      <c r="A15" t="s">
        <v>53</v>
      </c>
      <c r="D15" s="49">
        <f>IF(D7="",0,ROUNDUP(D3/D7*0.6,0))</f>
        <v>2</v>
      </c>
    </row>
    <row r="16" spans="1:26" x14ac:dyDescent="0.25">
      <c r="A16" t="s">
        <v>55</v>
      </c>
      <c r="D16" s="49">
        <f>IF(D7="",0,ROUNDUP(D3/D7,0))</f>
        <v>4</v>
      </c>
    </row>
    <row r="17" spans="1:17" x14ac:dyDescent="0.25">
      <c r="A17" t="s">
        <v>54</v>
      </c>
      <c r="D17" s="49">
        <f>IF(D7="",0,ROUNDUP(D3/D7*1.6,0))</f>
        <v>6</v>
      </c>
      <c r="F17" t="s">
        <v>59</v>
      </c>
      <c r="G17">
        <f>IF(OR(D28="",D29=""),1,STDEV(D28:D51))</f>
        <v>1</v>
      </c>
    </row>
    <row r="18" spans="1:17" x14ac:dyDescent="0.25">
      <c r="A18" s="93">
        <f>D$4</f>
        <v>91</v>
      </c>
      <c r="B18" s="93"/>
      <c r="D18" s="49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49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3</v>
      </c>
    </row>
    <row r="20" spans="1:17" x14ac:dyDescent="0.25">
      <c r="A20" t="s">
        <v>47</v>
      </c>
      <c r="D20" s="49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49" t="str">
        <f>IF(D11="","",IF(LastRealized="",ROUNDUP(LastPlanned/D11+SprintCount-1,0),ROUNDUP((LastPlanned-LastRealized)/D11,0)+SprintCount))</f>
        <v/>
      </c>
    </row>
    <row r="22" spans="1:17" x14ac:dyDescent="0.25">
      <c r="A22" t="s">
        <v>23</v>
      </c>
      <c r="D22" s="49" t="str">
        <f ca="1">IF(COUNT(M28:M51)-1&gt;0,COUNT(M28:M51)-1,"")</f>
        <v/>
      </c>
    </row>
    <row r="23" spans="1:17" x14ac:dyDescent="0.25">
      <c r="A23" t="s">
        <v>60</v>
      </c>
      <c r="D23" s="49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49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95" t="s">
        <v>23</v>
      </c>
      <c r="G26" s="95"/>
      <c r="H26" s="95"/>
      <c r="I26" s="95"/>
      <c r="J26" s="95"/>
      <c r="K26" s="95"/>
      <c r="L26" s="95"/>
      <c r="M26" s="95"/>
      <c r="N26" s="95"/>
      <c r="O26" s="95" t="s">
        <v>68</v>
      </c>
      <c r="P26" s="95"/>
      <c r="Q26" s="95"/>
    </row>
    <row r="27" spans="1:17" s="3" customFormat="1" ht="27" thickBot="1" x14ac:dyDescent="0.3">
      <c r="A27" s="50" t="s">
        <v>13</v>
      </c>
      <c r="B27" s="51" t="s">
        <v>64</v>
      </c>
      <c r="C27" s="51" t="s">
        <v>65</v>
      </c>
      <c r="D27" s="52" t="s">
        <v>66</v>
      </c>
      <c r="E27" s="52" t="s">
        <v>67</v>
      </c>
      <c r="F27" s="53" t="s">
        <v>34</v>
      </c>
      <c r="G27" s="94" t="s">
        <v>37</v>
      </c>
      <c r="H27" s="94"/>
      <c r="I27" s="53" t="s">
        <v>35</v>
      </c>
      <c r="J27" s="54"/>
      <c r="K27" s="53" t="s">
        <v>56</v>
      </c>
      <c r="L27" s="53" t="s">
        <v>49</v>
      </c>
      <c r="M27" s="53" t="s">
        <v>44</v>
      </c>
      <c r="N27" s="55" t="s">
        <v>43</v>
      </c>
      <c r="O27" s="53" t="s">
        <v>33</v>
      </c>
      <c r="P27" s="53" t="s">
        <v>69</v>
      </c>
      <c r="Q27" s="53" t="s">
        <v>70</v>
      </c>
    </row>
    <row r="28" spans="1:17" x14ac:dyDescent="0.25">
      <c r="A28" s="47">
        <v>1</v>
      </c>
      <c r="B28" s="2">
        <v>91</v>
      </c>
      <c r="C28" s="2">
        <v>15</v>
      </c>
      <c r="D28" s="2"/>
      <c r="E28" s="47">
        <f>B28</f>
        <v>91</v>
      </c>
      <c r="F28" s="45">
        <f>B28</f>
        <v>91</v>
      </c>
      <c r="G28" s="45">
        <f t="shared" ref="G28:G51" si="0">F28</f>
        <v>91</v>
      </c>
      <c r="H28" s="45">
        <f t="shared" ref="H28:H33" si="1">I28</f>
        <v>0</v>
      </c>
      <c r="I28" s="45">
        <v>0</v>
      </c>
      <c r="K28">
        <f t="shared" ref="K28:K33" si="2">IF(F28&lt;I28,I28,F28)</f>
        <v>91</v>
      </c>
      <c r="L28" s="4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91</v>
      </c>
      <c r="M28" s="45">
        <f ca="1">L28</f>
        <v>91</v>
      </c>
      <c r="N28" s="45">
        <f t="shared" ref="N28:N51" ca="1" si="4">OFFSET($I$27,TrendSprintCount,0,1,1)</f>
        <v>0</v>
      </c>
      <c r="O28" s="56" t="str">
        <f t="shared" ref="O28:O51" ca="1" si="5">D$9</f>
        <v/>
      </c>
      <c r="P28" s="56" t="str">
        <f t="shared" ref="P28:P51" si="6">D$10</f>
        <v/>
      </c>
      <c r="Q28" s="56" t="str">
        <f t="shared" ref="Q28:Q51" si="7">D$11</f>
        <v/>
      </c>
    </row>
    <row r="29" spans="1:17" x14ac:dyDescent="0.25">
      <c r="A29" s="47">
        <v>2</v>
      </c>
      <c r="B29" s="2">
        <f t="shared" ref="B29:B51" si="8">IF(OR(B28="",C28=""),"",IF(D28="",IF(B28-C28&lt;=0,"",B28-C28),IF(B28-D28&lt;=0,"",B28-D28)))</f>
        <v>76</v>
      </c>
      <c r="C29" s="2">
        <v>13</v>
      </c>
      <c r="D29" s="2"/>
      <c r="E29" s="47">
        <f>IF(B29="","",IF(D28="",E28,B29+SUM(D$28:D28)))</f>
        <v>91</v>
      </c>
      <c r="F29" s="45">
        <f t="shared" ref="F29:F34" si="9">IF(B29="",IF(B28="","",IF(D28="","",I28)),IF(AND(D28="",C28=""),"",IF(AND(D28="",C28&lt;&gt;""),IF(I28&gt;F28,F28,I28),F28-D28)))</f>
        <v>0</v>
      </c>
      <c r="G29" s="45">
        <f t="shared" si="0"/>
        <v>0</v>
      </c>
      <c r="H29" s="45">
        <f t="shared" si="1"/>
        <v>76</v>
      </c>
      <c r="I29" s="45">
        <f>IF(B29="",IF(B28="","",IF(D28="","",F28-D28)),IF(AND(C28="",D28=""),"",IF(AND(D28="",C28&lt;&gt;""),IF(I28&gt;F28,I28-C28,F28-C28),B$28-B29-SUM(D$28:D28))))</f>
        <v>76</v>
      </c>
      <c r="K29">
        <f t="shared" si="2"/>
        <v>76</v>
      </c>
      <c r="L29" s="45">
        <f t="shared" ca="1" si="3"/>
        <v>91</v>
      </c>
      <c r="M29" s="45" t="str">
        <f ca="1">IF(L29=L28,"",L29)</f>
        <v/>
      </c>
      <c r="N29" s="45">
        <f t="shared" ca="1" si="4"/>
        <v>0</v>
      </c>
      <c r="O29" s="56" t="str">
        <f t="shared" ca="1" si="5"/>
        <v/>
      </c>
      <c r="P29" s="56" t="str">
        <f t="shared" si="6"/>
        <v/>
      </c>
      <c r="Q29" s="56" t="str">
        <f t="shared" si="7"/>
        <v/>
      </c>
    </row>
    <row r="30" spans="1:17" x14ac:dyDescent="0.25">
      <c r="A30" s="47">
        <v>3</v>
      </c>
      <c r="B30" s="2">
        <f t="shared" si="8"/>
        <v>63</v>
      </c>
      <c r="C30" s="2">
        <v>14</v>
      </c>
      <c r="D30" s="2"/>
      <c r="E30" s="47">
        <f>IF(B30="","",IF(D29="",E29,B30+SUM(D$28:D29)))</f>
        <v>91</v>
      </c>
      <c r="F30" s="45">
        <f t="shared" si="9"/>
        <v>0</v>
      </c>
      <c r="G30" s="45">
        <f t="shared" si="0"/>
        <v>0</v>
      </c>
      <c r="H30" s="45">
        <f t="shared" si="1"/>
        <v>63</v>
      </c>
      <c r="I30" s="45">
        <f>IF(B30="",IF(B29="","",IF(D29="","",F29-D29)),IF(AND(C29="",D29=""),"",IF(AND(D29="",C29&lt;&gt;""),IF(I29&gt;F29,I29-C29,F29-C29),B$28-B30-SUM(D$28:D29))))</f>
        <v>63</v>
      </c>
      <c r="K30">
        <f t="shared" si="2"/>
        <v>63</v>
      </c>
      <c r="L30" s="45">
        <f t="shared" ca="1" si="3"/>
        <v>91</v>
      </c>
      <c r="M30" s="45" t="str">
        <f t="shared" ref="M30:M51" ca="1" si="10">IF(L30=L29,"",L30)</f>
        <v/>
      </c>
      <c r="N30" s="45">
        <f t="shared" ca="1" si="4"/>
        <v>0</v>
      </c>
      <c r="O30" s="56" t="str">
        <f t="shared" ca="1" si="5"/>
        <v/>
      </c>
      <c r="P30" s="56" t="str">
        <f t="shared" si="6"/>
        <v/>
      </c>
      <c r="Q30" s="56" t="str">
        <f t="shared" si="7"/>
        <v/>
      </c>
    </row>
    <row r="31" spans="1:17" x14ac:dyDescent="0.25">
      <c r="A31" s="47">
        <v>4</v>
      </c>
      <c r="B31" s="2">
        <f t="shared" si="8"/>
        <v>49</v>
      </c>
      <c r="C31" s="2">
        <v>23</v>
      </c>
      <c r="D31" s="2"/>
      <c r="E31" s="47">
        <f>IF(B31="","",IF(D30="",E30,B31+SUM(D$28:D30)))</f>
        <v>91</v>
      </c>
      <c r="F31" s="45">
        <f t="shared" si="9"/>
        <v>0</v>
      </c>
      <c r="G31" s="45">
        <f t="shared" si="0"/>
        <v>0</v>
      </c>
      <c r="H31" s="45">
        <f t="shared" si="1"/>
        <v>49</v>
      </c>
      <c r="I31" s="45">
        <f>IF(B31="",IF(B30="","",IF(D30="","",F30-D30)),IF(AND(C30="",D30=""),"",IF(AND(D30="",C30&lt;&gt;""),IF(I30&gt;F30,I30-C30,F30-C30),B$28-B31-SUM(D$28:D30))))</f>
        <v>49</v>
      </c>
      <c r="K31">
        <f t="shared" si="2"/>
        <v>49</v>
      </c>
      <c r="L31" s="45">
        <f t="shared" ca="1" si="3"/>
        <v>91</v>
      </c>
      <c r="M31" s="45" t="str">
        <f t="shared" ca="1" si="10"/>
        <v/>
      </c>
      <c r="N31" s="45">
        <f t="shared" ca="1" si="4"/>
        <v>0</v>
      </c>
      <c r="O31" s="56" t="str">
        <f t="shared" ca="1" si="5"/>
        <v/>
      </c>
      <c r="P31" s="56" t="str">
        <f t="shared" si="6"/>
        <v/>
      </c>
      <c r="Q31" s="56" t="str">
        <f t="shared" si="7"/>
        <v/>
      </c>
    </row>
    <row r="32" spans="1:17" x14ac:dyDescent="0.25">
      <c r="A32" s="47">
        <v>5</v>
      </c>
      <c r="B32" s="2">
        <f>IF(OR(B31="",C31=""),"",IF(D31="",IF(B31-C31&lt;=0,"",B31-C31),IF(B31-D31&lt;=0,"",B31-D31)))</f>
        <v>26</v>
      </c>
      <c r="C32" s="2">
        <v>18</v>
      </c>
      <c r="D32" s="2"/>
      <c r="E32" s="47">
        <f>IF(B32="","",IF(D31="",E31,B32+SUM(D$28:D31)))</f>
        <v>91</v>
      </c>
      <c r="F32" s="45">
        <f t="shared" si="9"/>
        <v>0</v>
      </c>
      <c r="G32" s="45">
        <f t="shared" si="0"/>
        <v>0</v>
      </c>
      <c r="H32" s="45">
        <f t="shared" si="1"/>
        <v>26</v>
      </c>
      <c r="I32" s="45">
        <f>IF(B32="",IF(B31="","",IF(D31="","",F31-D31)),IF(AND(C31="",D31=""),"",IF(AND(D31="",C31&lt;&gt;""),IF(I31&gt;F31,I31-C31,F31-C31),B$28-B32-SUM(D$28:D31))))</f>
        <v>26</v>
      </c>
      <c r="K32">
        <f t="shared" si="2"/>
        <v>26</v>
      </c>
      <c r="L32" s="45">
        <f t="shared" ca="1" si="3"/>
        <v>91</v>
      </c>
      <c r="M32" s="45" t="str">
        <f t="shared" ca="1" si="10"/>
        <v/>
      </c>
      <c r="N32" s="45">
        <f t="shared" ca="1" si="4"/>
        <v>0</v>
      </c>
      <c r="O32" s="56" t="str">
        <f t="shared" ca="1" si="5"/>
        <v/>
      </c>
      <c r="P32" s="56" t="str">
        <f t="shared" si="6"/>
        <v/>
      </c>
      <c r="Q32" s="56" t="str">
        <f t="shared" si="7"/>
        <v/>
      </c>
    </row>
    <row r="33" spans="1:17" x14ac:dyDescent="0.25">
      <c r="A33" s="47">
        <v>6</v>
      </c>
      <c r="B33" s="2">
        <f>IF(OR(B32="",C32=""),"",IF(D32="",IF(B32-C32&lt;=0,"",B32-C32),IF(B32-D32&lt;=0,"",B32-D32)))</f>
        <v>8</v>
      </c>
      <c r="C33" s="2">
        <v>5</v>
      </c>
      <c r="D33" s="2"/>
      <c r="E33" s="47">
        <f>IF(B33="","",IF(D32="",E32,B33+SUM(D$28:D32)))</f>
        <v>91</v>
      </c>
      <c r="F33" s="45">
        <f t="shared" si="9"/>
        <v>0</v>
      </c>
      <c r="G33" s="45">
        <f t="shared" si="0"/>
        <v>0</v>
      </c>
      <c r="H33" s="45">
        <f t="shared" si="1"/>
        <v>8</v>
      </c>
      <c r="I33" s="45">
        <f>IF(B33="",IF(B32="","",IF(D32="","",F32-D32)),IF(AND(C32="",D32=""),"",IF(AND(D32="",C32&lt;&gt;""),IF(I32&gt;F32,I32-C32,F32-C32),B$28-B33-SUM(D$28:D32))))</f>
        <v>8</v>
      </c>
      <c r="K33">
        <f t="shared" si="2"/>
        <v>8</v>
      </c>
      <c r="L33" s="45">
        <f t="shared" ca="1" si="3"/>
        <v>91</v>
      </c>
      <c r="M33" s="45" t="str">
        <f t="shared" ca="1" si="10"/>
        <v/>
      </c>
      <c r="N33" s="45">
        <f t="shared" ca="1" si="4"/>
        <v>0</v>
      </c>
      <c r="O33" s="56" t="str">
        <f t="shared" ca="1" si="5"/>
        <v/>
      </c>
      <c r="P33" s="56" t="str">
        <f t="shared" si="6"/>
        <v/>
      </c>
      <c r="Q33" s="56" t="str">
        <f t="shared" si="7"/>
        <v/>
      </c>
    </row>
    <row r="34" spans="1:17" x14ac:dyDescent="0.25">
      <c r="A34" s="47">
        <v>7</v>
      </c>
      <c r="B34" s="2">
        <f>IF(OR(B33="",C33=""),"",IF(D33="",IF(B33-C33&lt;=0,"",B33-C33),IF(B33-D33&lt;=0,"",B33-D33)))</f>
        <v>3</v>
      </c>
      <c r="C34" s="2"/>
      <c r="D34" s="2"/>
      <c r="E34" s="47">
        <f>IF(B34="","",IF(D33="",E33,B34+SUM(D$28:D33)))</f>
        <v>91</v>
      </c>
      <c r="F34" s="45">
        <f t="shared" si="9"/>
        <v>0</v>
      </c>
      <c r="G34" s="45">
        <f t="shared" si="0"/>
        <v>0</v>
      </c>
      <c r="H34" s="45">
        <f t="shared" ref="H34:H51" si="11">I34</f>
        <v>3</v>
      </c>
      <c r="I34" s="45">
        <f>IF(B34="",IF(B33="","",IF(D33="","",F33-D33)),IF(AND(C33="",D33=""),"",IF(AND(D33="",C33&lt;&gt;""),IF(I33&gt;F33,I33-C33,F33-C33),B$28-B34-SUM(D$28:D33))))</f>
        <v>3</v>
      </c>
      <c r="K34">
        <f t="shared" ref="K34:K51" si="12">IF(F34&lt;I34,I34,F34)</f>
        <v>3</v>
      </c>
      <c r="L34" s="45">
        <f t="shared" ca="1" si="3"/>
        <v>91</v>
      </c>
      <c r="M34" s="45" t="str">
        <f t="shared" ca="1" si="10"/>
        <v/>
      </c>
      <c r="N34" s="45">
        <f t="shared" ca="1" si="4"/>
        <v>0</v>
      </c>
      <c r="O34" s="56" t="str">
        <f t="shared" ca="1" si="5"/>
        <v/>
      </c>
      <c r="P34" s="56" t="str">
        <f t="shared" si="6"/>
        <v/>
      </c>
      <c r="Q34" s="56" t="str">
        <f t="shared" si="7"/>
        <v/>
      </c>
    </row>
    <row r="35" spans="1:17" x14ac:dyDescent="0.25">
      <c r="A35" s="47">
        <v>8</v>
      </c>
      <c r="B35" s="2" t="str">
        <f t="shared" si="8"/>
        <v/>
      </c>
      <c r="C35" s="2"/>
      <c r="D35" s="2"/>
      <c r="E35" s="47" t="str">
        <f>IF(B35="","",IF(D34="",E34,B35+SUM(D$28:D34)))</f>
        <v/>
      </c>
      <c r="F35" s="45" t="str">
        <f t="shared" ref="F35:F51" si="13">IF(B35="",IF(B34="","",IF(D34="","",I34)),IF(AND(D34="",C34=""),"",IF(AND(D34="",C34&lt;&gt;""),IF(I34&gt;F34,F34,I34),F34-D34)))</f>
        <v/>
      </c>
      <c r="G35" s="45" t="str">
        <f t="shared" si="0"/>
        <v/>
      </c>
      <c r="H35" s="45" t="str">
        <f t="shared" si="11"/>
        <v/>
      </c>
      <c r="I35" s="4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5">
        <f t="shared" ca="1" si="3"/>
        <v>91</v>
      </c>
      <c r="M35" s="45" t="str">
        <f t="shared" ca="1" si="10"/>
        <v/>
      </c>
      <c r="N35" s="45">
        <f t="shared" ca="1" si="4"/>
        <v>0</v>
      </c>
      <c r="O35" s="56" t="str">
        <f t="shared" ca="1" si="5"/>
        <v/>
      </c>
      <c r="P35" s="56" t="str">
        <f t="shared" si="6"/>
        <v/>
      </c>
      <c r="Q35" s="56" t="str">
        <f t="shared" si="7"/>
        <v/>
      </c>
    </row>
    <row r="36" spans="1:17" x14ac:dyDescent="0.25">
      <c r="A36" s="47">
        <v>9</v>
      </c>
      <c r="B36" s="2" t="str">
        <f t="shared" si="8"/>
        <v/>
      </c>
      <c r="C36" s="2"/>
      <c r="D36" s="2"/>
      <c r="E36" s="47" t="str">
        <f>IF(B36="","",IF(D35="",E35,B36+SUM(D$28:D35)))</f>
        <v/>
      </c>
      <c r="F36" s="45" t="str">
        <f t="shared" si="13"/>
        <v/>
      </c>
      <c r="G36" s="45" t="str">
        <f t="shared" si="0"/>
        <v/>
      </c>
      <c r="H36" s="45" t="str">
        <f t="shared" si="11"/>
        <v/>
      </c>
      <c r="I36" s="4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5">
        <f t="shared" ca="1" si="3"/>
        <v>91</v>
      </c>
      <c r="M36" s="45" t="str">
        <f t="shared" ca="1" si="10"/>
        <v/>
      </c>
      <c r="N36" s="45">
        <f t="shared" ca="1" si="4"/>
        <v>0</v>
      </c>
      <c r="O36" s="56" t="str">
        <f t="shared" ca="1" si="5"/>
        <v/>
      </c>
      <c r="P36" s="56" t="str">
        <f t="shared" si="6"/>
        <v/>
      </c>
      <c r="Q36" s="56" t="str">
        <f t="shared" si="7"/>
        <v/>
      </c>
    </row>
    <row r="37" spans="1:17" x14ac:dyDescent="0.25">
      <c r="A37" s="47">
        <v>10</v>
      </c>
      <c r="B37" s="2" t="str">
        <f t="shared" si="8"/>
        <v/>
      </c>
      <c r="C37" s="2"/>
      <c r="D37" s="2"/>
      <c r="E37" s="47" t="str">
        <f>IF(B37="","",IF(D36="",E36,B37+SUM(D$28:D36)))</f>
        <v/>
      </c>
      <c r="F37" s="45" t="str">
        <f t="shared" si="13"/>
        <v/>
      </c>
      <c r="G37" s="45" t="str">
        <f t="shared" si="0"/>
        <v/>
      </c>
      <c r="H37" s="45" t="str">
        <f t="shared" si="11"/>
        <v/>
      </c>
      <c r="I37" s="4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5">
        <f t="shared" ca="1" si="3"/>
        <v>91</v>
      </c>
      <c r="M37" s="45" t="str">
        <f t="shared" ca="1" si="10"/>
        <v/>
      </c>
      <c r="N37" s="45">
        <f t="shared" ca="1" si="4"/>
        <v>0</v>
      </c>
      <c r="O37" s="56" t="str">
        <f t="shared" ca="1" si="5"/>
        <v/>
      </c>
      <c r="P37" s="56" t="str">
        <f t="shared" si="6"/>
        <v/>
      </c>
      <c r="Q37" s="56" t="str">
        <f t="shared" si="7"/>
        <v/>
      </c>
    </row>
    <row r="38" spans="1:17" x14ac:dyDescent="0.25">
      <c r="A38" s="47">
        <v>11</v>
      </c>
      <c r="B38" s="2" t="str">
        <f t="shared" si="8"/>
        <v/>
      </c>
      <c r="C38" s="2"/>
      <c r="D38" s="2"/>
      <c r="E38" s="47" t="str">
        <f>IF(B38="","",IF(D37="",E37,B38+SUM(D$28:D37)))</f>
        <v/>
      </c>
      <c r="F38" s="45" t="str">
        <f t="shared" si="13"/>
        <v/>
      </c>
      <c r="G38" s="45" t="str">
        <f t="shared" si="0"/>
        <v/>
      </c>
      <c r="H38" s="45" t="str">
        <f t="shared" si="11"/>
        <v/>
      </c>
      <c r="I38" s="4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5">
        <f t="shared" ca="1" si="3"/>
        <v>91</v>
      </c>
      <c r="M38" s="45" t="str">
        <f t="shared" ca="1" si="10"/>
        <v/>
      </c>
      <c r="N38" s="45">
        <f t="shared" ca="1" si="4"/>
        <v>0</v>
      </c>
      <c r="O38" s="56" t="str">
        <f t="shared" ca="1" si="5"/>
        <v/>
      </c>
      <c r="P38" s="56" t="str">
        <f t="shared" si="6"/>
        <v/>
      </c>
      <c r="Q38" s="56" t="str">
        <f t="shared" si="7"/>
        <v/>
      </c>
    </row>
    <row r="39" spans="1:17" x14ac:dyDescent="0.25">
      <c r="A39" s="47">
        <v>12</v>
      </c>
      <c r="B39" s="2" t="str">
        <f t="shared" si="8"/>
        <v/>
      </c>
      <c r="C39" s="2"/>
      <c r="D39" s="2"/>
      <c r="E39" s="47" t="str">
        <f>IF(B39="","",IF(D38="",E38,B39+SUM(D$28:D38)))</f>
        <v/>
      </c>
      <c r="F39" s="45" t="str">
        <f t="shared" si="13"/>
        <v/>
      </c>
      <c r="G39" s="45" t="str">
        <f t="shared" si="0"/>
        <v/>
      </c>
      <c r="H39" s="45" t="str">
        <f t="shared" si="11"/>
        <v/>
      </c>
      <c r="I39" s="4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5">
        <f t="shared" ca="1" si="3"/>
        <v>91</v>
      </c>
      <c r="M39" s="45" t="str">
        <f t="shared" ca="1" si="10"/>
        <v/>
      </c>
      <c r="N39" s="45">
        <f t="shared" ca="1" si="4"/>
        <v>0</v>
      </c>
      <c r="O39" s="56" t="str">
        <f t="shared" ca="1" si="5"/>
        <v/>
      </c>
      <c r="P39" s="56" t="str">
        <f t="shared" si="6"/>
        <v/>
      </c>
      <c r="Q39" s="56" t="str">
        <f t="shared" si="7"/>
        <v/>
      </c>
    </row>
    <row r="40" spans="1:17" x14ac:dyDescent="0.25">
      <c r="A40" s="47">
        <v>13</v>
      </c>
      <c r="B40" s="2" t="str">
        <f t="shared" si="8"/>
        <v/>
      </c>
      <c r="C40" s="2"/>
      <c r="E40" s="47" t="str">
        <f>IF(B40="","",IF(D39="",E39,B40+SUM(D$28:D39)))</f>
        <v/>
      </c>
      <c r="F40" s="45" t="str">
        <f t="shared" si="13"/>
        <v/>
      </c>
      <c r="G40" s="45" t="str">
        <f t="shared" si="0"/>
        <v/>
      </c>
      <c r="H40" s="45" t="str">
        <f t="shared" si="11"/>
        <v/>
      </c>
      <c r="I40" s="4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5">
        <f t="shared" ca="1" si="3"/>
        <v>91</v>
      </c>
      <c r="M40" s="45" t="str">
        <f t="shared" ca="1" si="10"/>
        <v/>
      </c>
      <c r="N40" s="45">
        <f t="shared" ca="1" si="4"/>
        <v>0</v>
      </c>
      <c r="O40" s="56" t="str">
        <f t="shared" ca="1" si="5"/>
        <v/>
      </c>
      <c r="P40" s="56" t="str">
        <f t="shared" si="6"/>
        <v/>
      </c>
      <c r="Q40" s="56" t="str">
        <f t="shared" si="7"/>
        <v/>
      </c>
    </row>
    <row r="41" spans="1:17" x14ac:dyDescent="0.25">
      <c r="A41" s="47">
        <v>14</v>
      </c>
      <c r="B41" s="2" t="str">
        <f t="shared" si="8"/>
        <v/>
      </c>
      <c r="C41" s="2"/>
      <c r="E41" s="47" t="str">
        <f>IF(B41="","",IF(D40="",E40,B41+SUM(D$28:D40)))</f>
        <v/>
      </c>
      <c r="F41" s="45" t="str">
        <f t="shared" si="13"/>
        <v/>
      </c>
      <c r="G41" s="45" t="str">
        <f t="shared" si="0"/>
        <v/>
      </c>
      <c r="H41" s="45" t="str">
        <f t="shared" si="11"/>
        <v/>
      </c>
      <c r="I41" s="4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5">
        <f t="shared" ca="1" si="3"/>
        <v>91</v>
      </c>
      <c r="M41" s="45" t="str">
        <f t="shared" ca="1" si="10"/>
        <v/>
      </c>
      <c r="N41" s="45">
        <f t="shared" ca="1" si="4"/>
        <v>0</v>
      </c>
      <c r="O41" s="56" t="str">
        <f t="shared" ca="1" si="5"/>
        <v/>
      </c>
      <c r="P41" s="56" t="str">
        <f t="shared" si="6"/>
        <v/>
      </c>
      <c r="Q41" s="56" t="str">
        <f t="shared" si="7"/>
        <v/>
      </c>
    </row>
    <row r="42" spans="1:17" x14ac:dyDescent="0.25">
      <c r="A42" s="47">
        <v>15</v>
      </c>
      <c r="B42" s="2" t="str">
        <f t="shared" si="8"/>
        <v/>
      </c>
      <c r="C42" s="2"/>
      <c r="E42" s="47" t="str">
        <f>IF(B42="","",IF(D41="",E41,B42+SUM(D$28:D41)))</f>
        <v/>
      </c>
      <c r="F42" s="45" t="str">
        <f t="shared" si="13"/>
        <v/>
      </c>
      <c r="G42" s="45" t="str">
        <f t="shared" si="0"/>
        <v/>
      </c>
      <c r="H42" s="45" t="str">
        <f t="shared" si="11"/>
        <v/>
      </c>
      <c r="I42" s="4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5">
        <f t="shared" ca="1" si="3"/>
        <v>91</v>
      </c>
      <c r="M42" s="45" t="str">
        <f t="shared" ca="1" si="10"/>
        <v/>
      </c>
      <c r="N42" s="45">
        <f t="shared" ca="1" si="4"/>
        <v>0</v>
      </c>
      <c r="O42" s="56" t="str">
        <f t="shared" ca="1" si="5"/>
        <v/>
      </c>
      <c r="P42" s="56" t="str">
        <f t="shared" si="6"/>
        <v/>
      </c>
      <c r="Q42" s="56" t="str">
        <f t="shared" si="7"/>
        <v/>
      </c>
    </row>
    <row r="43" spans="1:17" x14ac:dyDescent="0.25">
      <c r="A43" s="47">
        <v>16</v>
      </c>
      <c r="B43" s="2" t="str">
        <f t="shared" si="8"/>
        <v/>
      </c>
      <c r="C43" s="2"/>
      <c r="E43" s="47" t="str">
        <f>IF(B43="","",IF(D42="",E42,B43+SUM(D$28:D42)))</f>
        <v/>
      </c>
      <c r="F43" s="45" t="str">
        <f t="shared" si="13"/>
        <v/>
      </c>
      <c r="G43" s="45" t="str">
        <f t="shared" si="0"/>
        <v/>
      </c>
      <c r="H43" s="45" t="str">
        <f t="shared" si="11"/>
        <v/>
      </c>
      <c r="I43" s="4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5">
        <f t="shared" ca="1" si="3"/>
        <v>91</v>
      </c>
      <c r="M43" s="45" t="str">
        <f t="shared" ca="1" si="10"/>
        <v/>
      </c>
      <c r="N43" s="45">
        <f t="shared" ca="1" si="4"/>
        <v>0</v>
      </c>
      <c r="O43" s="56" t="str">
        <f t="shared" ca="1" si="5"/>
        <v/>
      </c>
      <c r="P43" s="56" t="str">
        <f t="shared" si="6"/>
        <v/>
      </c>
      <c r="Q43" s="56" t="str">
        <f t="shared" si="7"/>
        <v/>
      </c>
    </row>
    <row r="44" spans="1:17" x14ac:dyDescent="0.25">
      <c r="A44" s="47">
        <v>17</v>
      </c>
      <c r="B44" s="2" t="str">
        <f t="shared" si="8"/>
        <v/>
      </c>
      <c r="C44" s="2"/>
      <c r="E44" s="47" t="str">
        <f>IF(B44="","",IF(D43="",E43,B44+SUM(D$28:D43)))</f>
        <v/>
      </c>
      <c r="F44" s="45" t="str">
        <f t="shared" si="13"/>
        <v/>
      </c>
      <c r="G44" s="45" t="str">
        <f t="shared" si="0"/>
        <v/>
      </c>
      <c r="H44" s="45" t="str">
        <f t="shared" si="11"/>
        <v/>
      </c>
      <c r="I44" s="4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5">
        <f t="shared" ca="1" si="3"/>
        <v>91</v>
      </c>
      <c r="M44" s="45" t="str">
        <f t="shared" ca="1" si="10"/>
        <v/>
      </c>
      <c r="N44" s="45">
        <f t="shared" ca="1" si="4"/>
        <v>0</v>
      </c>
      <c r="O44" s="56" t="str">
        <f t="shared" ca="1" si="5"/>
        <v/>
      </c>
      <c r="P44" s="56" t="str">
        <f t="shared" si="6"/>
        <v/>
      </c>
      <c r="Q44" s="56" t="str">
        <f t="shared" si="7"/>
        <v/>
      </c>
    </row>
    <row r="45" spans="1:17" x14ac:dyDescent="0.25">
      <c r="A45" s="47">
        <v>18</v>
      </c>
      <c r="B45" s="2" t="str">
        <f t="shared" si="8"/>
        <v/>
      </c>
      <c r="C45" s="2"/>
      <c r="E45" s="47" t="str">
        <f>IF(B45="","",IF(D44="",E44,B45+SUM(D$28:D44)))</f>
        <v/>
      </c>
      <c r="F45" s="45" t="str">
        <f t="shared" si="13"/>
        <v/>
      </c>
      <c r="G45" s="45" t="str">
        <f t="shared" si="0"/>
        <v/>
      </c>
      <c r="H45" s="45" t="str">
        <f t="shared" si="11"/>
        <v/>
      </c>
      <c r="I45" s="4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5">
        <f t="shared" ca="1" si="3"/>
        <v>91</v>
      </c>
      <c r="M45" s="45" t="str">
        <f t="shared" ca="1" si="10"/>
        <v/>
      </c>
      <c r="N45" s="45">
        <f t="shared" ca="1" si="4"/>
        <v>0</v>
      </c>
      <c r="O45" s="56" t="str">
        <f t="shared" ca="1" si="5"/>
        <v/>
      </c>
      <c r="P45" s="56" t="str">
        <f t="shared" si="6"/>
        <v/>
      </c>
      <c r="Q45" s="56" t="str">
        <f t="shared" si="7"/>
        <v/>
      </c>
    </row>
    <row r="46" spans="1:17" x14ac:dyDescent="0.25">
      <c r="A46" s="47">
        <v>19</v>
      </c>
      <c r="B46" s="2" t="str">
        <f t="shared" si="8"/>
        <v/>
      </c>
      <c r="C46" s="2"/>
      <c r="E46" s="47" t="str">
        <f>IF(B46="","",IF(D45="",E45,B46+SUM(D$28:D45)))</f>
        <v/>
      </c>
      <c r="F46" s="45" t="str">
        <f t="shared" si="13"/>
        <v/>
      </c>
      <c r="G46" s="45" t="str">
        <f t="shared" si="0"/>
        <v/>
      </c>
      <c r="H46" s="45" t="str">
        <f t="shared" si="11"/>
        <v/>
      </c>
      <c r="I46" s="4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5">
        <f t="shared" ca="1" si="3"/>
        <v>91</v>
      </c>
      <c r="M46" s="45" t="str">
        <f t="shared" ca="1" si="10"/>
        <v/>
      </c>
      <c r="N46" s="45">
        <f t="shared" ca="1" si="4"/>
        <v>0</v>
      </c>
      <c r="O46" s="56" t="str">
        <f t="shared" ca="1" si="5"/>
        <v/>
      </c>
      <c r="P46" s="56" t="str">
        <f t="shared" si="6"/>
        <v/>
      </c>
      <c r="Q46" s="56" t="str">
        <f t="shared" si="7"/>
        <v/>
      </c>
    </row>
    <row r="47" spans="1:17" x14ac:dyDescent="0.25">
      <c r="A47" s="47">
        <v>20</v>
      </c>
      <c r="B47" s="2" t="str">
        <f t="shared" si="8"/>
        <v/>
      </c>
      <c r="C47" s="2"/>
      <c r="E47" s="47" t="str">
        <f>IF(B47="","",IF(D46="",E46,B47+SUM(D$28:D46)))</f>
        <v/>
      </c>
      <c r="F47" s="45" t="str">
        <f t="shared" si="13"/>
        <v/>
      </c>
      <c r="G47" s="45" t="str">
        <f t="shared" si="0"/>
        <v/>
      </c>
      <c r="H47" s="45" t="str">
        <f t="shared" si="11"/>
        <v/>
      </c>
      <c r="I47" s="4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5">
        <f t="shared" ca="1" si="3"/>
        <v>91</v>
      </c>
      <c r="M47" s="45" t="str">
        <f t="shared" ca="1" si="10"/>
        <v/>
      </c>
      <c r="N47" s="45">
        <f t="shared" ca="1" si="4"/>
        <v>0</v>
      </c>
      <c r="O47" s="56" t="str">
        <f t="shared" ca="1" si="5"/>
        <v/>
      </c>
      <c r="P47" s="56" t="str">
        <f t="shared" si="6"/>
        <v/>
      </c>
      <c r="Q47" s="56" t="str">
        <f t="shared" si="7"/>
        <v/>
      </c>
    </row>
    <row r="48" spans="1:17" x14ac:dyDescent="0.25">
      <c r="A48" s="47">
        <v>21</v>
      </c>
      <c r="B48" s="2" t="str">
        <f t="shared" si="8"/>
        <v/>
      </c>
      <c r="C48" s="2"/>
      <c r="E48" s="47" t="str">
        <f>IF(B48="","",IF(D47="",E47,B48+SUM(D$28:D47)))</f>
        <v/>
      </c>
      <c r="F48" s="45" t="str">
        <f t="shared" si="13"/>
        <v/>
      </c>
      <c r="G48" s="45" t="str">
        <f t="shared" si="0"/>
        <v/>
      </c>
      <c r="H48" s="45" t="str">
        <f t="shared" si="11"/>
        <v/>
      </c>
      <c r="I48" s="4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5">
        <f t="shared" ca="1" si="3"/>
        <v>91</v>
      </c>
      <c r="M48" s="45" t="str">
        <f t="shared" ca="1" si="10"/>
        <v/>
      </c>
      <c r="N48" s="45">
        <f t="shared" ca="1" si="4"/>
        <v>0</v>
      </c>
      <c r="O48" s="56" t="str">
        <f t="shared" ca="1" si="5"/>
        <v/>
      </c>
      <c r="P48" s="56" t="str">
        <f t="shared" si="6"/>
        <v/>
      </c>
      <c r="Q48" s="56" t="str">
        <f t="shared" si="7"/>
        <v/>
      </c>
    </row>
    <row r="49" spans="1:17" x14ac:dyDescent="0.25">
      <c r="A49" s="47">
        <v>22</v>
      </c>
      <c r="B49" s="2" t="str">
        <f t="shared" si="8"/>
        <v/>
      </c>
      <c r="C49" s="2"/>
      <c r="E49" s="47" t="str">
        <f>IF(B49="","",IF(D48="",E48,B49+SUM(D$28:D48)))</f>
        <v/>
      </c>
      <c r="F49" s="45" t="str">
        <f t="shared" si="13"/>
        <v/>
      </c>
      <c r="G49" s="45" t="str">
        <f t="shared" si="0"/>
        <v/>
      </c>
      <c r="H49" s="45" t="str">
        <f t="shared" si="11"/>
        <v/>
      </c>
      <c r="I49" s="4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5">
        <f t="shared" ca="1" si="3"/>
        <v>91</v>
      </c>
      <c r="M49" s="45" t="str">
        <f t="shared" ca="1" si="10"/>
        <v/>
      </c>
      <c r="N49" s="45">
        <f t="shared" ca="1" si="4"/>
        <v>0</v>
      </c>
      <c r="O49" s="56" t="str">
        <f t="shared" ca="1" si="5"/>
        <v/>
      </c>
      <c r="P49" s="56" t="str">
        <f t="shared" si="6"/>
        <v/>
      </c>
      <c r="Q49" s="56" t="str">
        <f t="shared" si="7"/>
        <v/>
      </c>
    </row>
    <row r="50" spans="1:17" x14ac:dyDescent="0.25">
      <c r="A50" s="47">
        <v>23</v>
      </c>
      <c r="B50" s="2" t="str">
        <f t="shared" si="8"/>
        <v/>
      </c>
      <c r="C50" s="2"/>
      <c r="E50" s="47" t="str">
        <f>IF(B50="","",IF(D49="",E49,B50+SUM(D$28:D49)))</f>
        <v/>
      </c>
      <c r="F50" s="45" t="str">
        <f t="shared" si="13"/>
        <v/>
      </c>
      <c r="G50" s="45" t="str">
        <f t="shared" si="0"/>
        <v/>
      </c>
      <c r="H50" s="45" t="str">
        <f t="shared" si="11"/>
        <v/>
      </c>
      <c r="I50" s="4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5">
        <f t="shared" ca="1" si="3"/>
        <v>91</v>
      </c>
      <c r="M50" s="45" t="str">
        <f t="shared" ca="1" si="10"/>
        <v/>
      </c>
      <c r="N50" s="45">
        <f t="shared" ca="1" si="4"/>
        <v>0</v>
      </c>
      <c r="O50" s="56" t="str">
        <f t="shared" ca="1" si="5"/>
        <v/>
      </c>
      <c r="P50" s="56" t="str">
        <f t="shared" si="6"/>
        <v/>
      </c>
      <c r="Q50" s="56" t="str">
        <f t="shared" si="7"/>
        <v/>
      </c>
    </row>
    <row r="51" spans="1:17" x14ac:dyDescent="0.25">
      <c r="A51" s="47">
        <v>24</v>
      </c>
      <c r="B51" s="2" t="str">
        <f t="shared" si="8"/>
        <v/>
      </c>
      <c r="C51" s="2"/>
      <c r="E51" s="47" t="str">
        <f>IF(B51="","",IF(D50="",E50,B51+SUM(D$28:D50)))</f>
        <v/>
      </c>
      <c r="F51" s="45" t="str">
        <f t="shared" si="13"/>
        <v/>
      </c>
      <c r="G51" s="45" t="str">
        <f t="shared" si="0"/>
        <v/>
      </c>
      <c r="H51" s="45" t="str">
        <f t="shared" si="11"/>
        <v/>
      </c>
      <c r="I51" s="4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5">
        <f t="shared" ca="1" si="3"/>
        <v>91</v>
      </c>
      <c r="M51" s="45" t="str">
        <f t="shared" ca="1" si="10"/>
        <v/>
      </c>
      <c r="N51" s="45">
        <f t="shared" ca="1" si="4"/>
        <v>0</v>
      </c>
      <c r="O51" s="56" t="str">
        <f t="shared" ca="1" si="5"/>
        <v/>
      </c>
      <c r="P51" s="56" t="str">
        <f t="shared" si="6"/>
        <v/>
      </c>
      <c r="Q51" s="56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93" priority="1" stopIfTrue="1">
      <formula>$D26="Done"</formula>
    </cfRule>
    <cfRule type="expression" dxfId="92" priority="2" stopIfTrue="1">
      <formula>$D26="Ongoing"</formula>
    </cfRule>
    <cfRule type="expression" dxfId="91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C17" sqref="C17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v>30</v>
      </c>
      <c r="F10" s="62">
        <v>28</v>
      </c>
      <c r="G10" s="62">
        <v>25</v>
      </c>
      <c r="H10" s="62">
        <v>21</v>
      </c>
      <c r="I10" s="62">
        <v>18</v>
      </c>
      <c r="J10" s="62">
        <v>15</v>
      </c>
      <c r="K10" s="62">
        <v>11</v>
      </c>
      <c r="L10" s="62">
        <v>7</v>
      </c>
      <c r="M10" s="62">
        <v>3</v>
      </c>
      <c r="N10" s="62">
        <v>1</v>
      </c>
      <c r="O10" s="62">
        <v>0</v>
      </c>
      <c r="P10" s="62" t="str">
        <f t="shared" ref="P10:AD10" ca="1" si="0">IF(AND(SUM(OFFSET(P14,1,0,TaskRows,1))=0),"",SUM(OFFSET(P14,1,0,TaskRows,1)))</f>
        <v/>
      </c>
      <c r="Q10" s="62" t="str">
        <f t="shared" ca="1" si="0"/>
        <v/>
      </c>
      <c r="R10" s="62" t="str">
        <f t="shared" ca="1" si="0"/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4</v>
      </c>
      <c r="C11" t="s">
        <v>22</v>
      </c>
      <c r="D11" s="2">
        <f ca="1">IF(COUNTIF(F10:AD10,"&gt;0")=0,1,COUNTIF(F10:AD10,"&gt;0"))</f>
        <v>9</v>
      </c>
      <c r="E11" s="2"/>
      <c r="F11" s="2">
        <f>IF(F14="","",$E10-$E10/($B9-1)*(F14-1))</f>
        <v>30</v>
      </c>
      <c r="G11" s="2">
        <f t="shared" ref="G11:AD11" si="1">IF(G14="","",TotalEffort-TotalEffort/(ImplementationDays)*(G14-1))</f>
        <v>27</v>
      </c>
      <c r="H11" s="2">
        <f t="shared" si="1"/>
        <v>24</v>
      </c>
      <c r="I11" s="2">
        <f t="shared" si="1"/>
        <v>21</v>
      </c>
      <c r="J11" s="2">
        <f t="shared" si="1"/>
        <v>18</v>
      </c>
      <c r="K11" s="2">
        <f t="shared" si="1"/>
        <v>15</v>
      </c>
      <c r="L11" s="2">
        <f t="shared" si="1"/>
        <v>12</v>
      </c>
      <c r="M11" s="2">
        <f t="shared" si="1"/>
        <v>9</v>
      </c>
      <c r="N11" s="2">
        <f t="shared" si="1"/>
        <v>6</v>
      </c>
      <c r="O11" s="2">
        <f t="shared" si="1"/>
        <v>3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28.266666666666662</v>
      </c>
      <c r="G12" s="2">
        <f t="shared" ca="1" si="2"/>
        <v>24.783333333333328</v>
      </c>
      <c r="H12" s="2">
        <f t="shared" ca="1" si="2"/>
        <v>21.299999999999997</v>
      </c>
      <c r="I12" s="2">
        <f t="shared" ca="1" si="2"/>
        <v>17.816666666666663</v>
      </c>
      <c r="J12" s="2">
        <f t="shared" ca="1" si="2"/>
        <v>14.333333333333332</v>
      </c>
      <c r="K12" s="2">
        <f t="shared" ca="1" si="2"/>
        <v>10.850000000000001</v>
      </c>
      <c r="L12" s="2">
        <f t="shared" ca="1" si="2"/>
        <v>7.3666666666666671</v>
      </c>
      <c r="M12" s="2">
        <f t="shared" ca="1" si="2"/>
        <v>3.8833333333333364</v>
      </c>
      <c r="N12" s="2">
        <f t="shared" ca="1" si="2"/>
        <v>0.40000000000000568</v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9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f t="shared" si="3"/>
        <v>3</v>
      </c>
      <c r="I14" s="63">
        <f t="shared" si="3"/>
        <v>4</v>
      </c>
      <c r="J14" s="63">
        <f t="shared" si="3"/>
        <v>5</v>
      </c>
      <c r="K14" s="63">
        <f t="shared" si="3"/>
        <v>6</v>
      </c>
      <c r="L14" s="63">
        <f t="shared" si="3"/>
        <v>7</v>
      </c>
      <c r="M14" s="63">
        <f t="shared" si="3"/>
        <v>8</v>
      </c>
      <c r="N14" s="63">
        <f t="shared" si="3"/>
        <v>9</v>
      </c>
      <c r="O14" s="63">
        <f t="shared" si="3"/>
        <v>10</v>
      </c>
      <c r="P14" s="63" t="str">
        <f t="shared" si="3"/>
        <v/>
      </c>
      <c r="Q14" s="63" t="str">
        <f t="shared" si="3"/>
        <v/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77" t="s">
        <v>95</v>
      </c>
      <c r="B15" s="74">
        <v>1</v>
      </c>
      <c r="C15" s="78" t="s">
        <v>92</v>
      </c>
      <c r="D15" s="77" t="s">
        <v>75</v>
      </c>
      <c r="E15" s="74">
        <v>6</v>
      </c>
      <c r="F15" s="74">
        <f>IF(OR(F$14="",$E15=""),"",E15)</f>
        <v>6</v>
      </c>
      <c r="G15" s="74">
        <v>3</v>
      </c>
      <c r="H15" s="74">
        <v>2</v>
      </c>
      <c r="I15" s="74">
        <v>1</v>
      </c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x14ac:dyDescent="0.25">
      <c r="A16" s="77" t="s">
        <v>93</v>
      </c>
      <c r="B16" s="74">
        <v>2</v>
      </c>
      <c r="C16" s="4" t="s">
        <v>92</v>
      </c>
      <c r="D16" s="75" t="s">
        <v>75</v>
      </c>
      <c r="E16" s="74">
        <v>8</v>
      </c>
      <c r="F16" s="74">
        <f>IF(OR(F$14="",$E16=""),"",E16)</f>
        <v>8</v>
      </c>
      <c r="G16" s="74">
        <v>6</v>
      </c>
      <c r="H16" s="74">
        <v>4</v>
      </c>
      <c r="I16" s="74">
        <v>3</v>
      </c>
      <c r="J16" s="76">
        <v>1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x14ac:dyDescent="0.25">
      <c r="A17" s="77" t="s">
        <v>94</v>
      </c>
      <c r="B17" s="74">
        <v>3</v>
      </c>
      <c r="C17" s="77" t="s">
        <v>116</v>
      </c>
      <c r="D17" s="75" t="s">
        <v>75</v>
      </c>
      <c r="E17" s="74">
        <v>10</v>
      </c>
      <c r="F17" s="74">
        <f>IF(OR(F$14="",$E17=""),"",E17)</f>
        <v>10</v>
      </c>
      <c r="G17" s="74">
        <v>9</v>
      </c>
      <c r="H17" s="74">
        <v>9</v>
      </c>
      <c r="I17" s="74">
        <v>9</v>
      </c>
      <c r="J17" s="76">
        <v>6</v>
      </c>
      <c r="K17" s="76">
        <v>3</v>
      </c>
      <c r="L17" s="76">
        <v>2</v>
      </c>
      <c r="M17" s="76">
        <v>1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 t="str">
        <f t="shared" ref="AC17:AD34" si="4">IF(OR(AC$14="",$E17=""),"",AB17)</f>
        <v/>
      </c>
      <c r="AD17" s="76" t="str">
        <f t="shared" si="4"/>
        <v/>
      </c>
    </row>
    <row r="18" spans="1:30" x14ac:dyDescent="0.25">
      <c r="A18" s="78" t="s">
        <v>96</v>
      </c>
      <c r="B18" s="79">
        <v>4</v>
      </c>
      <c r="C18" s="77" t="s">
        <v>116</v>
      </c>
      <c r="D18" s="4" t="s">
        <v>75</v>
      </c>
      <c r="E18" s="79">
        <v>10</v>
      </c>
      <c r="F18" s="79">
        <v>10</v>
      </c>
      <c r="G18" s="79">
        <v>9</v>
      </c>
      <c r="H18" s="79">
        <v>9</v>
      </c>
      <c r="I18" s="79">
        <v>9</v>
      </c>
      <c r="J18" s="80">
        <v>7</v>
      </c>
      <c r="K18" s="80">
        <v>5</v>
      </c>
      <c r="L18" s="80">
        <v>3</v>
      </c>
      <c r="M18" s="80">
        <v>1</v>
      </c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spans="1:30" x14ac:dyDescent="0.25">
      <c r="A19" s="24"/>
      <c r="C19"/>
      <c r="AC19" s="26" t="str">
        <f t="shared" si="4"/>
        <v/>
      </c>
      <c r="AD19" s="26" t="str">
        <f t="shared" si="4"/>
        <v/>
      </c>
    </row>
    <row r="20" spans="1:30" x14ac:dyDescent="0.25">
      <c r="A20" s="24"/>
      <c r="C20"/>
      <c r="AC20" s="26" t="str">
        <f t="shared" si="4"/>
        <v/>
      </c>
      <c r="AD20" s="26" t="str">
        <f t="shared" si="4"/>
        <v/>
      </c>
    </row>
    <row r="21" spans="1:30" x14ac:dyDescent="0.25">
      <c r="A21" s="24"/>
      <c r="C21"/>
      <c r="AC21" s="26" t="str">
        <f t="shared" si="4"/>
        <v/>
      </c>
      <c r="AD21" s="26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40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ref="AC41:AD59" si="8">IF(OR(AC$14="",$E41=""),"",AB41)</f>
        <v/>
      </c>
      <c r="AD41" s="26" t="str">
        <f t="shared" si="8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8"/>
        <v/>
      </c>
      <c r="AD42" s="26" t="str">
        <f t="shared" si="8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8"/>
        <v/>
      </c>
      <c r="AD43" s="26" t="str">
        <f t="shared" si="8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8"/>
        <v/>
      </c>
      <c r="AD44" s="26" t="str">
        <f t="shared" si="8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8"/>
        <v/>
      </c>
      <c r="AD45" s="26" t="str">
        <f t="shared" si="8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8"/>
        <v/>
      </c>
      <c r="AD46" s="26" t="str">
        <f t="shared" si="8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8"/>
        <v/>
      </c>
      <c r="AD47" s="26" t="str">
        <f t="shared" si="8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8"/>
        <v/>
      </c>
      <c r="AD48" s="26" t="str">
        <f t="shared" si="8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8"/>
        <v/>
      </c>
      <c r="AD49" s="26" t="str">
        <f t="shared" si="8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8"/>
        <v/>
      </c>
      <c r="AD50" s="26" t="str">
        <f t="shared" si="8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8"/>
        <v/>
      </c>
      <c r="AD51" s="26" t="str">
        <f t="shared" si="8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si="8"/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ref="AC60:AD63" si="9">IF(OR(AC$14="",$E60=""),"",AB60)</f>
        <v/>
      </c>
      <c r="AD60" s="26" t="str">
        <f t="shared" si="9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9"/>
        <v/>
      </c>
      <c r="AD61" s="26" t="str">
        <f t="shared" si="9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AB62" si="10">IF(OR(G$14="",$E62=""),"",F62)</f>
        <v/>
      </c>
      <c r="H62" s="26" t="str">
        <f t="shared" si="10"/>
        <v/>
      </c>
      <c r="I62" s="26" t="str">
        <f t="shared" si="10"/>
        <v/>
      </c>
      <c r="J62" s="26" t="str">
        <f t="shared" si="10"/>
        <v/>
      </c>
      <c r="K62" s="26" t="str">
        <f t="shared" si="10"/>
        <v/>
      </c>
      <c r="L62" s="26" t="str">
        <f t="shared" si="10"/>
        <v/>
      </c>
      <c r="M62" s="26" t="str">
        <f t="shared" si="10"/>
        <v/>
      </c>
      <c r="N62" s="26" t="str">
        <f t="shared" si="10"/>
        <v/>
      </c>
      <c r="O62" s="26" t="str">
        <f t="shared" si="10"/>
        <v/>
      </c>
      <c r="P62" s="26" t="str">
        <f t="shared" si="10"/>
        <v/>
      </c>
      <c r="Q62" s="26" t="str">
        <f t="shared" si="10"/>
        <v/>
      </c>
      <c r="R62" s="26" t="str">
        <f t="shared" si="10"/>
        <v/>
      </c>
      <c r="S62" s="26" t="str">
        <f t="shared" si="10"/>
        <v/>
      </c>
      <c r="T62" s="26" t="str">
        <f t="shared" si="10"/>
        <v/>
      </c>
      <c r="U62" s="26" t="str">
        <f t="shared" si="10"/>
        <v/>
      </c>
      <c r="V62" s="26" t="str">
        <f t="shared" si="10"/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9"/>
        <v/>
      </c>
      <c r="AD62" s="26" t="str">
        <f t="shared" si="9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AB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1"/>
        <v/>
      </c>
      <c r="W63" s="26" t="str">
        <f t="shared" si="11"/>
        <v/>
      </c>
      <c r="X63" s="26" t="str">
        <f t="shared" si="11"/>
        <v/>
      </c>
      <c r="Y63" s="26" t="str">
        <f t="shared" si="11"/>
        <v/>
      </c>
      <c r="Z63" s="26" t="str">
        <f t="shared" si="11"/>
        <v/>
      </c>
      <c r="AA63" s="26" t="str">
        <f t="shared" si="11"/>
        <v/>
      </c>
      <c r="AB63" s="26" t="str">
        <f t="shared" si="11"/>
        <v/>
      </c>
      <c r="AC63" s="26" t="str">
        <f t="shared" si="9"/>
        <v/>
      </c>
      <c r="AD63" s="26" t="str">
        <f t="shared" si="9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B16 D15:AD16 A17:AD58">
    <cfRule type="expression" dxfId="90" priority="5" stopIfTrue="1">
      <formula>$D15="Done"</formula>
    </cfRule>
    <cfRule type="expression" dxfId="89" priority="6" stopIfTrue="1">
      <formula>$D15="Ongoing"</formula>
    </cfRule>
  </conditionalFormatting>
  <conditionalFormatting sqref="C15">
    <cfRule type="expression" dxfId="88" priority="3" stopIfTrue="1">
      <formula>$D15="Done"</formula>
    </cfRule>
    <cfRule type="expression" dxfId="87" priority="4" stopIfTrue="1">
      <formula>$D15="Ongoing"</formula>
    </cfRule>
  </conditionalFormatting>
  <conditionalFormatting sqref="C16">
    <cfRule type="expression" dxfId="86" priority="1" stopIfTrue="1">
      <formula>$D16="Done"</formula>
    </cfRule>
    <cfRule type="expression" dxfId="85" priority="2" stopIfTrue="1">
      <formula>$D16="Ongoing"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D87"/>
  <sheetViews>
    <sheetView workbookViewId="0">
      <pane ySplit="14" topLeftCell="A15" activePane="bottomLeft" state="frozen"/>
      <selection pane="bottomLeft" activeCell="C15" sqref="C15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v>31</v>
      </c>
      <c r="F10" s="62">
        <v>29</v>
      </c>
      <c r="G10" s="62">
        <v>28</v>
      </c>
      <c r="H10" s="62">
        <v>26</v>
      </c>
      <c r="I10" s="62">
        <v>23</v>
      </c>
      <c r="J10" s="62">
        <v>20</v>
      </c>
      <c r="K10" s="62">
        <v>19</v>
      </c>
      <c r="L10" s="62">
        <v>16</v>
      </c>
      <c r="M10" s="62">
        <v>15</v>
      </c>
      <c r="N10" s="62">
        <v>8</v>
      </c>
      <c r="O10" s="62">
        <v>5</v>
      </c>
      <c r="P10" s="62">
        <v>2</v>
      </c>
      <c r="Q10" s="62">
        <v>1</v>
      </c>
      <c r="R10" s="62" t="str">
        <f t="shared" ref="R10:AD10" ca="1" si="0">IF(AND(SUM(OFFSET(R14,1,0,TaskRows,1))=0),"",SUM(OFFSET(R14,1,0,TaskRows,1)))</f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3</v>
      </c>
      <c r="C11" t="s">
        <v>22</v>
      </c>
      <c r="D11" s="2">
        <f ca="1">IF(COUNTIF(F10:AD10,"&gt;0")=0,1,COUNTIF(F10:AD10,"&gt;0"))</f>
        <v>12</v>
      </c>
      <c r="E11" s="2"/>
      <c r="F11" s="2">
        <f>IF(F14="","",$E10-$E10/($B9-1)*(F14-1))</f>
        <v>31</v>
      </c>
      <c r="G11" s="2">
        <f t="shared" ref="G11:AD11" si="1">IF(G14="","",TotalEffort-TotalEffort/(ImplementationDays)*(G14-1))</f>
        <v>27.9</v>
      </c>
      <c r="H11" s="2">
        <f t="shared" si="1"/>
        <v>31</v>
      </c>
      <c r="I11" s="2">
        <f t="shared" si="1"/>
        <v>27.9</v>
      </c>
      <c r="J11" s="2">
        <f t="shared" si="1"/>
        <v>24.8</v>
      </c>
      <c r="K11" s="2">
        <f t="shared" si="1"/>
        <v>21.7</v>
      </c>
      <c r="L11" s="2">
        <f t="shared" si="1"/>
        <v>18.600000000000001</v>
      </c>
      <c r="M11" s="2">
        <f t="shared" si="1"/>
        <v>15.5</v>
      </c>
      <c r="N11" s="2">
        <f t="shared" si="1"/>
        <v>12.399999999999999</v>
      </c>
      <c r="O11" s="2">
        <f t="shared" si="1"/>
        <v>9.3000000000000007</v>
      </c>
      <c r="P11" s="2">
        <f t="shared" si="1"/>
        <v>6.1999999999999993</v>
      </c>
      <c r="Q11" s="2">
        <f t="shared" si="1"/>
        <v>3.0999999999999979</v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32.448484848484853</v>
      </c>
      <c r="G12" s="2">
        <f t="shared" ca="1" si="2"/>
        <v>29.533333333333335</v>
      </c>
      <c r="H12" s="2">
        <f t="shared" ca="1" si="2"/>
        <v>26.618181818181821</v>
      </c>
      <c r="I12" s="2">
        <f t="shared" ca="1" si="2"/>
        <v>23.703030303030303</v>
      </c>
      <c r="J12" s="2">
        <f t="shared" ca="1" si="2"/>
        <v>20.787878787878789</v>
      </c>
      <c r="K12" s="2">
        <f t="shared" ca="1" si="2"/>
        <v>17.872727272727275</v>
      </c>
      <c r="L12" s="2">
        <f t="shared" ca="1" si="2"/>
        <v>14.957575757575757</v>
      </c>
      <c r="M12" s="2">
        <f t="shared" ca="1" si="2"/>
        <v>12.042424242424243</v>
      </c>
      <c r="N12" s="2">
        <f t="shared" ca="1" si="2"/>
        <v>9.1272727272727288</v>
      </c>
      <c r="O12" s="2">
        <f t="shared" ca="1" si="2"/>
        <v>6.212121212121211</v>
      </c>
      <c r="P12" s="2">
        <f t="shared" ca="1" si="2"/>
        <v>3.2969696969696969</v>
      </c>
      <c r="Q12" s="2">
        <f t="shared" ca="1" si="2"/>
        <v>0.38181818181818272</v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10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v>1</v>
      </c>
      <c r="I14" s="63">
        <f t="shared" si="3"/>
        <v>2</v>
      </c>
      <c r="J14" s="63">
        <f t="shared" si="3"/>
        <v>3</v>
      </c>
      <c r="K14" s="63">
        <f t="shared" si="3"/>
        <v>4</v>
      </c>
      <c r="L14" s="63">
        <f t="shared" si="3"/>
        <v>5</v>
      </c>
      <c r="M14" s="63">
        <f t="shared" si="3"/>
        <v>6</v>
      </c>
      <c r="N14" s="63">
        <f t="shared" si="3"/>
        <v>7</v>
      </c>
      <c r="O14" s="63">
        <f t="shared" si="3"/>
        <v>8</v>
      </c>
      <c r="P14" s="63">
        <f t="shared" si="3"/>
        <v>9</v>
      </c>
      <c r="Q14" s="63">
        <f t="shared" si="3"/>
        <v>10</v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77" t="s">
        <v>97</v>
      </c>
      <c r="B15" s="74">
        <v>5</v>
      </c>
      <c r="C15" s="78" t="s">
        <v>115</v>
      </c>
      <c r="D15" s="77" t="s">
        <v>75</v>
      </c>
      <c r="E15" s="74">
        <v>10</v>
      </c>
      <c r="F15" s="74">
        <v>9</v>
      </c>
      <c r="G15" s="74">
        <v>8</v>
      </c>
      <c r="H15" s="74">
        <v>8</v>
      </c>
      <c r="I15" s="74">
        <v>5</v>
      </c>
      <c r="J15" s="76">
        <v>3</v>
      </c>
      <c r="K15" s="76">
        <v>2</v>
      </c>
      <c r="L15" s="76">
        <v>1</v>
      </c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x14ac:dyDescent="0.25">
      <c r="A16" s="77" t="s">
        <v>98</v>
      </c>
      <c r="B16" s="74">
        <v>6</v>
      </c>
      <c r="C16" s="78" t="s">
        <v>114</v>
      </c>
      <c r="D16" s="75" t="s">
        <v>75</v>
      </c>
      <c r="E16" s="74">
        <v>10</v>
      </c>
      <c r="F16" s="74">
        <v>10</v>
      </c>
      <c r="G16" s="74">
        <v>7</v>
      </c>
      <c r="H16" s="74">
        <v>4</v>
      </c>
      <c r="I16" s="74">
        <v>2</v>
      </c>
      <c r="J16" s="76">
        <v>1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x14ac:dyDescent="0.25">
      <c r="A17" s="77" t="s">
        <v>99</v>
      </c>
      <c r="B17" s="74">
        <v>7</v>
      </c>
      <c r="C17" s="78" t="s">
        <v>114</v>
      </c>
      <c r="D17" s="75" t="s">
        <v>75</v>
      </c>
      <c r="E17" s="74">
        <v>10</v>
      </c>
      <c r="F17" s="74">
        <v>10</v>
      </c>
      <c r="G17" s="74">
        <v>8</v>
      </c>
      <c r="H17" s="74">
        <v>6</v>
      </c>
      <c r="I17" s="74">
        <v>5</v>
      </c>
      <c r="J17" s="76">
        <v>3</v>
      </c>
      <c r="K17" s="76">
        <v>1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 t="str">
        <f t="shared" ref="AC17:AD34" si="4">IF(OR(AC$14="",$E17=""),"",AB17)</f>
        <v/>
      </c>
      <c r="AD17" s="76" t="str">
        <f t="shared" si="4"/>
        <v/>
      </c>
    </row>
    <row r="18" spans="1:30" x14ac:dyDescent="0.25">
      <c r="A18" s="78"/>
      <c r="B18" s="79"/>
      <c r="C18" s="77"/>
      <c r="D18" s="4"/>
      <c r="E18" s="79"/>
      <c r="F18" s="79"/>
      <c r="G18" s="79"/>
      <c r="H18" s="79"/>
      <c r="I18" s="79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spans="1:30" x14ac:dyDescent="0.25">
      <c r="A19" s="24"/>
      <c r="C19"/>
      <c r="AC19" s="26" t="str">
        <f t="shared" si="4"/>
        <v/>
      </c>
      <c r="AD19" s="26" t="str">
        <f t="shared" si="4"/>
        <v/>
      </c>
    </row>
    <row r="20" spans="1:30" x14ac:dyDescent="0.25">
      <c r="A20" s="24"/>
      <c r="C20"/>
      <c r="AC20" s="26" t="str">
        <f t="shared" si="4"/>
        <v/>
      </c>
      <c r="AD20" s="26" t="str">
        <f t="shared" si="4"/>
        <v/>
      </c>
    </row>
    <row r="21" spans="1:30" x14ac:dyDescent="0.25">
      <c r="A21" s="24"/>
      <c r="C21"/>
      <c r="AC21" s="26" t="str">
        <f t="shared" si="4"/>
        <v/>
      </c>
      <c r="AD21" s="26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51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si="5"/>
        <v/>
      </c>
      <c r="AD41" s="26" t="str">
        <f t="shared" si="5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5"/>
        <v/>
      </c>
      <c r="AD42" s="26" t="str">
        <f t="shared" si="5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5"/>
        <v/>
      </c>
      <c r="AD43" s="26" t="str">
        <f t="shared" si="5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5"/>
        <v/>
      </c>
      <c r="AD44" s="26" t="str">
        <f t="shared" si="5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5"/>
        <v/>
      </c>
      <c r="AD45" s="26" t="str">
        <f t="shared" si="5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5"/>
        <v/>
      </c>
      <c r="AD46" s="26" t="str">
        <f t="shared" si="5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5"/>
        <v/>
      </c>
      <c r="AD47" s="26" t="str">
        <f t="shared" si="5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5"/>
        <v/>
      </c>
      <c r="AD48" s="26" t="str">
        <f t="shared" si="5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5"/>
        <v/>
      </c>
      <c r="AD49" s="26" t="str">
        <f t="shared" si="5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5"/>
        <v/>
      </c>
      <c r="AD50" s="26" t="str">
        <f t="shared" si="5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5"/>
        <v/>
      </c>
      <c r="AD51" s="26" t="str">
        <f t="shared" si="5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ref="AC52:AD63" si="8">IF(OR(AC$14="",$E52=""),"",AB52)</f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si="8"/>
        <v/>
      </c>
      <c r="AD60" s="26" t="str">
        <f t="shared" si="8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8"/>
        <v/>
      </c>
      <c r="AD61" s="26" t="str">
        <f t="shared" si="8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U62" si="9">IF(OR(G$14="",$E62=""),"",F62)</f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26" t="str">
        <f t="shared" si="9"/>
        <v/>
      </c>
      <c r="M62" s="26" t="str">
        <f t="shared" si="9"/>
        <v/>
      </c>
      <c r="N62" s="26" t="str">
        <f t="shared" si="9"/>
        <v/>
      </c>
      <c r="O62" s="26" t="str">
        <f t="shared" si="9"/>
        <v/>
      </c>
      <c r="P62" s="26" t="str">
        <f t="shared" si="9"/>
        <v/>
      </c>
      <c r="Q62" s="26" t="str">
        <f t="shared" si="9"/>
        <v/>
      </c>
      <c r="R62" s="26" t="str">
        <f t="shared" si="9"/>
        <v/>
      </c>
      <c r="S62" s="26" t="str">
        <f t="shared" si="9"/>
        <v/>
      </c>
      <c r="T62" s="26" t="str">
        <f t="shared" si="9"/>
        <v/>
      </c>
      <c r="U62" s="26" t="str">
        <f t="shared" si="9"/>
        <v/>
      </c>
      <c r="V62" s="26" t="str">
        <f t="shared" ref="V62:AB63" si="10">IF(OR(V$14="",$E62=""),"",U62)</f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8"/>
        <v/>
      </c>
      <c r="AD62" s="26" t="str">
        <f t="shared" si="8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U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0"/>
        <v/>
      </c>
      <c r="W63" s="26" t="str">
        <f t="shared" si="10"/>
        <v/>
      </c>
      <c r="X63" s="26" t="str">
        <f t="shared" si="10"/>
        <v/>
      </c>
      <c r="Y63" s="26" t="str">
        <f t="shared" si="10"/>
        <v/>
      </c>
      <c r="Z63" s="26" t="str">
        <f t="shared" si="10"/>
        <v/>
      </c>
      <c r="AA63" s="26" t="str">
        <f t="shared" si="10"/>
        <v/>
      </c>
      <c r="AB63" s="26" t="str">
        <f t="shared" si="10"/>
        <v/>
      </c>
      <c r="AC63" s="26" t="str">
        <f t="shared" si="8"/>
        <v/>
      </c>
      <c r="AD63" s="26" t="str">
        <f t="shared" si="8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conditionalFormatting sqref="A18:AD58 A15:B17 D15:AD17">
    <cfRule type="expression" dxfId="84" priority="5" stopIfTrue="1">
      <formula>$D15="Done"</formula>
    </cfRule>
    <cfRule type="expression" dxfId="83" priority="6" stopIfTrue="1">
      <formula>$D15="Ongoing"</formula>
    </cfRule>
  </conditionalFormatting>
  <conditionalFormatting sqref="C15:C17">
    <cfRule type="expression" dxfId="82" priority="3" stopIfTrue="1">
      <formula>$D15="Done"</formula>
    </cfRule>
    <cfRule type="expression" dxfId="81" priority="4" stopIfTrue="1">
      <formula>$D15="Ongoing"</formula>
    </cfRule>
  </conditionalFormatting>
  <dataValidations count="1">
    <dataValidation type="list" allowBlank="1" showInputMessage="1" sqref="D3:D8 D15:D64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5409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0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D87"/>
  <sheetViews>
    <sheetView workbookViewId="0">
      <pane ySplit="14" topLeftCell="A15" activePane="bottomLeft" state="frozen"/>
      <selection pane="bottomLeft" activeCell="C17" sqref="C17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v>27</v>
      </c>
      <c r="F10" s="62">
        <f ca="1">IF(AND(SUM(OFFSET(F14,1,0,TaskRows,1))=0),0,SUM(OFFSET(F14,1,0,TaskRows,1)))</f>
        <v>19</v>
      </c>
      <c r="G10" s="62">
        <f t="shared" ref="G10:AD10" ca="1" si="0">IF(AND(SUM(OFFSET(G14,1,0,TaskRows,1))=0),"",SUM(OFFSET(G14,1,0,TaskRows,1)))</f>
        <v>14</v>
      </c>
      <c r="H10" s="62">
        <v>12</v>
      </c>
      <c r="I10" s="62">
        <v>10</v>
      </c>
      <c r="J10" s="62">
        <v>7</v>
      </c>
      <c r="K10" s="62">
        <v>6</v>
      </c>
      <c r="L10" s="62">
        <v>4</v>
      </c>
      <c r="M10" s="62">
        <v>3</v>
      </c>
      <c r="N10" s="62">
        <v>2</v>
      </c>
      <c r="O10" s="62">
        <v>1</v>
      </c>
      <c r="P10" s="62" t="str">
        <f t="shared" ca="1" si="0"/>
        <v/>
      </c>
      <c r="Q10" s="62" t="str">
        <f t="shared" ca="1" si="0"/>
        <v/>
      </c>
      <c r="R10" s="62" t="str">
        <f t="shared" ca="1" si="0"/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5</v>
      </c>
      <c r="C11" t="s">
        <v>22</v>
      </c>
      <c r="D11" s="2">
        <f ca="1">IF(COUNTIF(F10:AD10,"&gt;0")=0,1,COUNTIF(F10:AD10,"&gt;0"))</f>
        <v>10</v>
      </c>
      <c r="E11" s="2"/>
      <c r="F11" s="2">
        <f>IF(F14="","",$E10-$E10/($B9-1)*(F14-1))</f>
        <v>27</v>
      </c>
      <c r="G11" s="2">
        <f t="shared" ref="G11:AD11" si="1">IF(G14="","",TotalEffort-TotalEffort/(ImplementationDays)*(G14-1))</f>
        <v>24.3</v>
      </c>
      <c r="H11" s="2">
        <f t="shared" si="1"/>
        <v>21.6</v>
      </c>
      <c r="I11" s="2">
        <f t="shared" si="1"/>
        <v>18.899999999999999</v>
      </c>
      <c r="J11" s="2">
        <f t="shared" si="1"/>
        <v>16.2</v>
      </c>
      <c r="K11" s="2">
        <f t="shared" si="1"/>
        <v>13.5</v>
      </c>
      <c r="L11" s="2">
        <f t="shared" si="1"/>
        <v>10.799999999999997</v>
      </c>
      <c r="M11" s="2">
        <f t="shared" si="1"/>
        <v>8.0999999999999979</v>
      </c>
      <c r="N11" s="2">
        <f t="shared" si="1"/>
        <v>5.3999999999999986</v>
      </c>
      <c r="O11" s="2">
        <f t="shared" si="1"/>
        <v>2.6999999999999993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16.254545454545458</v>
      </c>
      <c r="G12" s="2">
        <f t="shared" ca="1" si="2"/>
        <v>14.375757575757579</v>
      </c>
      <c r="H12" s="2">
        <f t="shared" ca="1" si="2"/>
        <v>12.496969696969698</v>
      </c>
      <c r="I12" s="2">
        <f t="shared" ca="1" si="2"/>
        <v>10.618181818181819</v>
      </c>
      <c r="J12" s="2">
        <f t="shared" ca="1" si="2"/>
        <v>8.7393939393939402</v>
      </c>
      <c r="K12" s="2">
        <f t="shared" ca="1" si="2"/>
        <v>6.8606060606060595</v>
      </c>
      <c r="L12" s="2">
        <f t="shared" ca="1" si="2"/>
        <v>4.9818181818181806</v>
      </c>
      <c r="M12" s="2">
        <f t="shared" ca="1" si="2"/>
        <v>3.1030303030303017</v>
      </c>
      <c r="N12" s="2">
        <f t="shared" ca="1" si="2"/>
        <v>1.2242424242424228</v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10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f t="shared" si="3"/>
        <v>3</v>
      </c>
      <c r="I14" s="63">
        <f t="shared" si="3"/>
        <v>4</v>
      </c>
      <c r="J14" s="63">
        <f t="shared" si="3"/>
        <v>5</v>
      </c>
      <c r="K14" s="63">
        <f t="shared" si="3"/>
        <v>6</v>
      </c>
      <c r="L14" s="63">
        <f t="shared" si="3"/>
        <v>7</v>
      </c>
      <c r="M14" s="63">
        <f t="shared" si="3"/>
        <v>8</v>
      </c>
      <c r="N14" s="63">
        <f t="shared" si="3"/>
        <v>9</v>
      </c>
      <c r="O14" s="63">
        <f t="shared" si="3"/>
        <v>10</v>
      </c>
      <c r="P14" s="63" t="str">
        <f t="shared" si="3"/>
        <v/>
      </c>
      <c r="Q14" s="63" t="str">
        <f t="shared" si="3"/>
        <v/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77" t="s">
        <v>100</v>
      </c>
      <c r="B15" s="74">
        <v>8</v>
      </c>
      <c r="C15" s="81" t="s">
        <v>117</v>
      </c>
      <c r="D15" s="77" t="s">
        <v>75</v>
      </c>
      <c r="E15" s="74">
        <v>5</v>
      </c>
      <c r="F15" s="74">
        <v>3</v>
      </c>
      <c r="G15" s="74">
        <v>2</v>
      </c>
      <c r="H15" s="74">
        <v>3</v>
      </c>
      <c r="I15" s="74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x14ac:dyDescent="0.25">
      <c r="A16" s="77" t="s">
        <v>100</v>
      </c>
      <c r="B16" s="74">
        <v>8</v>
      </c>
      <c r="C16" s="78" t="s">
        <v>115</v>
      </c>
      <c r="D16" s="75" t="s">
        <v>75</v>
      </c>
      <c r="E16" s="74">
        <v>5</v>
      </c>
      <c r="F16" s="74">
        <v>1</v>
      </c>
      <c r="G16" s="74">
        <v>2</v>
      </c>
      <c r="H16" s="74">
        <v>3</v>
      </c>
      <c r="I16" s="74">
        <v>4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x14ac:dyDescent="0.25">
      <c r="A17" s="77" t="s">
        <v>101</v>
      </c>
      <c r="B17" s="74">
        <v>9</v>
      </c>
      <c r="C17" s="81" t="s">
        <v>117</v>
      </c>
      <c r="D17" s="75" t="s">
        <v>75</v>
      </c>
      <c r="E17" s="74">
        <v>5</v>
      </c>
      <c r="F17" s="74">
        <f>IF(OR(F$14="",$E17=""),"",E17)</f>
        <v>5</v>
      </c>
      <c r="G17" s="74">
        <v>5</v>
      </c>
      <c r="H17" s="74">
        <v>5</v>
      </c>
      <c r="I17" s="74">
        <v>5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 t="str">
        <f t="shared" ref="AC17:AD34" si="4">IF(OR(AC$14="",$E17=""),"",AB17)</f>
        <v/>
      </c>
      <c r="AD17" s="76" t="str">
        <f t="shared" si="4"/>
        <v/>
      </c>
    </row>
    <row r="18" spans="1:30" x14ac:dyDescent="0.25">
      <c r="A18" s="77" t="s">
        <v>101</v>
      </c>
      <c r="B18" s="79">
        <v>9</v>
      </c>
      <c r="C18" s="78" t="s">
        <v>115</v>
      </c>
      <c r="D18" s="4" t="s">
        <v>75</v>
      </c>
      <c r="E18" s="79">
        <v>5</v>
      </c>
      <c r="F18" s="79">
        <f>IF(OR(F$14="",$E18=""),"",E18)</f>
        <v>5</v>
      </c>
      <c r="G18" s="79">
        <v>5</v>
      </c>
      <c r="H18" s="79">
        <v>5</v>
      </c>
      <c r="I18" s="79">
        <v>5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spans="1:30" x14ac:dyDescent="0.25">
      <c r="A19" s="82" t="s">
        <v>102</v>
      </c>
      <c r="B19" s="83">
        <v>10</v>
      </c>
      <c r="C19" s="84" t="s">
        <v>117</v>
      </c>
      <c r="D19" s="4" t="s">
        <v>75</v>
      </c>
      <c r="E19" s="83">
        <v>5</v>
      </c>
      <c r="F19" s="83">
        <f>IF(OR(F$14="",$E19=""),"",E19)</f>
        <v>5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</row>
    <row r="20" spans="1:30" x14ac:dyDescent="0.25">
      <c r="A20" s="24"/>
      <c r="C20"/>
      <c r="AC20" s="26" t="str">
        <f t="shared" si="4"/>
        <v/>
      </c>
      <c r="AD20" s="26" t="str">
        <f t="shared" si="4"/>
        <v/>
      </c>
    </row>
    <row r="21" spans="1:30" x14ac:dyDescent="0.25">
      <c r="A21" s="24"/>
      <c r="C21"/>
      <c r="AC21" s="26" t="str">
        <f t="shared" si="4"/>
        <v/>
      </c>
      <c r="AD21" s="26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51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si="5"/>
        <v/>
      </c>
      <c r="AD41" s="26" t="str">
        <f t="shared" si="5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5"/>
        <v/>
      </c>
      <c r="AD42" s="26" t="str">
        <f t="shared" si="5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5"/>
        <v/>
      </c>
      <c r="AD43" s="26" t="str">
        <f t="shared" si="5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5"/>
        <v/>
      </c>
      <c r="AD44" s="26" t="str">
        <f t="shared" si="5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5"/>
        <v/>
      </c>
      <c r="AD45" s="26" t="str">
        <f t="shared" si="5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5"/>
        <v/>
      </c>
      <c r="AD46" s="26" t="str">
        <f t="shared" si="5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5"/>
        <v/>
      </c>
      <c r="AD47" s="26" t="str">
        <f t="shared" si="5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5"/>
        <v/>
      </c>
      <c r="AD48" s="26" t="str">
        <f t="shared" si="5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5"/>
        <v/>
      </c>
      <c r="AD49" s="26" t="str">
        <f t="shared" si="5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5"/>
        <v/>
      </c>
      <c r="AD50" s="26" t="str">
        <f t="shared" si="5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5"/>
        <v/>
      </c>
      <c r="AD51" s="26" t="str">
        <f t="shared" si="5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ref="AC52:AD63" si="8">IF(OR(AC$14="",$E52=""),"",AB52)</f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si="8"/>
        <v/>
      </c>
      <c r="AD60" s="26" t="str">
        <f t="shared" si="8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8"/>
        <v/>
      </c>
      <c r="AD61" s="26" t="str">
        <f t="shared" si="8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U62" si="9">IF(OR(G$14="",$E62=""),"",F62)</f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26" t="str">
        <f t="shared" si="9"/>
        <v/>
      </c>
      <c r="M62" s="26" t="str">
        <f t="shared" si="9"/>
        <v/>
      </c>
      <c r="N62" s="26" t="str">
        <f t="shared" si="9"/>
        <v/>
      </c>
      <c r="O62" s="26" t="str">
        <f t="shared" si="9"/>
        <v/>
      </c>
      <c r="P62" s="26" t="str">
        <f t="shared" si="9"/>
        <v/>
      </c>
      <c r="Q62" s="26" t="str">
        <f t="shared" si="9"/>
        <v/>
      </c>
      <c r="R62" s="26" t="str">
        <f t="shared" si="9"/>
        <v/>
      </c>
      <c r="S62" s="26" t="str">
        <f t="shared" si="9"/>
        <v/>
      </c>
      <c r="T62" s="26" t="str">
        <f t="shared" si="9"/>
        <v/>
      </c>
      <c r="U62" s="26" t="str">
        <f t="shared" si="9"/>
        <v/>
      </c>
      <c r="V62" s="26" t="str">
        <f t="shared" ref="V62:AB63" si="10">IF(OR(V$14="",$E62=""),"",U62)</f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8"/>
        <v/>
      </c>
      <c r="AD62" s="26" t="str">
        <f t="shared" si="8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U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0"/>
        <v/>
      </c>
      <c r="W63" s="26" t="str">
        <f t="shared" si="10"/>
        <v/>
      </c>
      <c r="X63" s="26" t="str">
        <f t="shared" si="10"/>
        <v/>
      </c>
      <c r="Y63" s="26" t="str">
        <f t="shared" si="10"/>
        <v/>
      </c>
      <c r="Z63" s="26" t="str">
        <f t="shared" si="10"/>
        <v/>
      </c>
      <c r="AA63" s="26" t="str">
        <f t="shared" si="10"/>
        <v/>
      </c>
      <c r="AB63" s="26" t="str">
        <f t="shared" si="10"/>
        <v/>
      </c>
      <c r="AC63" s="26" t="str">
        <f t="shared" si="8"/>
        <v/>
      </c>
      <c r="AD63" s="26" t="str">
        <f t="shared" si="8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conditionalFormatting sqref="A20:AD58 A15:B19 D15:AD19">
    <cfRule type="expression" dxfId="80" priority="13" stopIfTrue="1">
      <formula>$D15="Done"</formula>
    </cfRule>
    <cfRule type="expression" dxfId="79" priority="14" stopIfTrue="1">
      <formula>$D15="Ongoing"</formula>
    </cfRule>
  </conditionalFormatting>
  <conditionalFormatting sqref="C15 C17">
    <cfRule type="expression" dxfId="78" priority="7" stopIfTrue="1">
      <formula>$D15="Done"</formula>
    </cfRule>
    <cfRule type="expression" dxfId="77" priority="8" stopIfTrue="1">
      <formula>$D15="Ongoing"</formula>
    </cfRule>
  </conditionalFormatting>
  <conditionalFormatting sqref="C19">
    <cfRule type="expression" dxfId="76" priority="5" stopIfTrue="1">
      <formula>$D19="Done"</formula>
    </cfRule>
    <cfRule type="expression" dxfId="75" priority="6" stopIfTrue="1">
      <formula>$D19="Ongoing"</formula>
    </cfRule>
  </conditionalFormatting>
  <conditionalFormatting sqref="C16">
    <cfRule type="expression" dxfId="74" priority="3" stopIfTrue="1">
      <formula>$D16="Done"</formula>
    </cfRule>
    <cfRule type="expression" dxfId="73" priority="4" stopIfTrue="1">
      <formula>$D16="Ongoing"</formula>
    </cfRule>
  </conditionalFormatting>
  <conditionalFormatting sqref="C18">
    <cfRule type="expression" dxfId="72" priority="1" stopIfTrue="1">
      <formula>$D18="Done"</formula>
    </cfRule>
    <cfRule type="expression" dxfId="71" priority="2" stopIfTrue="1">
      <formula>$D18="Ongoing"</formula>
    </cfRule>
  </conditionalFormatting>
  <dataValidations count="1">
    <dataValidation type="list" allowBlank="1" showInputMessage="1" sqref="D3:D8 D15:D64" xr:uid="{00000000-0002-0000-05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6433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4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D87"/>
  <sheetViews>
    <sheetView workbookViewId="0">
      <pane ySplit="14" topLeftCell="A15" activePane="bottomLeft" state="frozen"/>
      <selection pane="bottomLeft" activeCell="C19" sqref="C19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f ca="1">SUM(OFFSET(E14,1,0,TaskRows,1))</f>
        <v>52</v>
      </c>
      <c r="F10" s="62">
        <v>30</v>
      </c>
      <c r="G10" s="62">
        <v>28</v>
      </c>
      <c r="H10" s="62">
        <v>24</v>
      </c>
      <c r="I10" s="62">
        <v>21</v>
      </c>
      <c r="J10" s="62">
        <v>18</v>
      </c>
      <c r="K10" s="62">
        <v>15</v>
      </c>
      <c r="L10" s="62">
        <v>13</v>
      </c>
      <c r="M10" s="62">
        <v>7</v>
      </c>
      <c r="N10" s="62">
        <v>5</v>
      </c>
      <c r="O10" s="62">
        <v>2</v>
      </c>
      <c r="P10" s="62" t="str">
        <f t="shared" ref="P10:AD10" ca="1" si="0">IF(AND(SUM(OFFSET(P14,1,0,TaskRows,1))=0),"",SUM(OFFSET(P14,1,0,TaskRows,1)))</f>
        <v/>
      </c>
      <c r="Q10" s="62" t="str">
        <f t="shared" ca="1" si="0"/>
        <v/>
      </c>
      <c r="R10" s="62" t="str">
        <f t="shared" ca="1" si="0"/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7</v>
      </c>
      <c r="C11" t="s">
        <v>22</v>
      </c>
      <c r="D11" s="2">
        <f ca="1">IF(COUNTIF(F10:AD10,"&gt;0")=0,1,COUNTIF(F10:AD10,"&gt;0"))</f>
        <v>10</v>
      </c>
      <c r="E11" s="2"/>
      <c r="F11" s="2">
        <f ca="1">IF(F14="","",$E10-$E10/($B9-1)*(F14-1))</f>
        <v>52</v>
      </c>
      <c r="G11" s="2">
        <f t="shared" ref="G11:AD11" ca="1" si="1">IF(G14="","",TotalEffort-TotalEffort/(ImplementationDays)*(G14-1))</f>
        <v>46.8</v>
      </c>
      <c r="H11" s="2">
        <f t="shared" ca="1" si="1"/>
        <v>41.6</v>
      </c>
      <c r="I11" s="2">
        <f t="shared" ca="1" si="1"/>
        <v>36.4</v>
      </c>
      <c r="J11" s="2">
        <f t="shared" ca="1" si="1"/>
        <v>31.2</v>
      </c>
      <c r="K11" s="2">
        <f t="shared" ca="1" si="1"/>
        <v>26</v>
      </c>
      <c r="L11" s="2">
        <f t="shared" ca="1" si="1"/>
        <v>20.799999999999997</v>
      </c>
      <c r="M11" s="2">
        <f t="shared" ca="1" si="1"/>
        <v>15.600000000000001</v>
      </c>
      <c r="N11" s="2">
        <f t="shared" ca="1" si="1"/>
        <v>10.399999999999999</v>
      </c>
      <c r="O11" s="2">
        <f t="shared" ca="1" si="1"/>
        <v>5.1999999999999957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30.618181818181821</v>
      </c>
      <c r="G12" s="2">
        <f t="shared" ca="1" si="2"/>
        <v>27.436363636363637</v>
      </c>
      <c r="H12" s="2">
        <f t="shared" ca="1" si="2"/>
        <v>24.254545454545458</v>
      </c>
      <c r="I12" s="2">
        <f t="shared" ca="1" si="2"/>
        <v>21.072727272727274</v>
      </c>
      <c r="J12" s="2">
        <f t="shared" ca="1" si="2"/>
        <v>17.890909090909091</v>
      </c>
      <c r="K12" s="2">
        <f t="shared" ca="1" si="2"/>
        <v>14.709090909090911</v>
      </c>
      <c r="L12" s="2">
        <f t="shared" ca="1" si="2"/>
        <v>11.527272727272727</v>
      </c>
      <c r="M12" s="2">
        <f t="shared" ca="1" si="2"/>
        <v>8.3454545454545439</v>
      </c>
      <c r="N12" s="2">
        <f t="shared" ca="1" si="2"/>
        <v>5.1636363636363605</v>
      </c>
      <c r="O12" s="2">
        <f t="shared" ca="1" si="2"/>
        <v>1.981818181818177</v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10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f t="shared" si="3"/>
        <v>3</v>
      </c>
      <c r="I14" s="63">
        <f t="shared" si="3"/>
        <v>4</v>
      </c>
      <c r="J14" s="63">
        <f t="shared" si="3"/>
        <v>5</v>
      </c>
      <c r="K14" s="63">
        <f t="shared" si="3"/>
        <v>6</v>
      </c>
      <c r="L14" s="63">
        <f t="shared" si="3"/>
        <v>7</v>
      </c>
      <c r="M14" s="63">
        <f t="shared" si="3"/>
        <v>8</v>
      </c>
      <c r="N14" s="63">
        <f t="shared" si="3"/>
        <v>9</v>
      </c>
      <c r="O14" s="63">
        <f t="shared" si="3"/>
        <v>10</v>
      </c>
      <c r="P14" s="63" t="str">
        <f t="shared" si="3"/>
        <v/>
      </c>
      <c r="Q14" s="63" t="str">
        <f t="shared" si="3"/>
        <v/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85" t="s">
        <v>103</v>
      </c>
      <c r="B15" s="86">
        <v>11</v>
      </c>
      <c r="C15" s="77" t="s">
        <v>116</v>
      </c>
      <c r="D15" s="82" t="s">
        <v>75</v>
      </c>
      <c r="E15" s="86">
        <v>5</v>
      </c>
      <c r="F15" s="86">
        <f>IF(OR(F$14="",$E15=""),"",E15)</f>
        <v>5</v>
      </c>
      <c r="G15" s="86">
        <v>2</v>
      </c>
      <c r="H15" s="86">
        <v>0</v>
      </c>
      <c r="I15" s="86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</row>
    <row r="16" spans="1:30" x14ac:dyDescent="0.25">
      <c r="A16" s="85" t="s">
        <v>104</v>
      </c>
      <c r="B16" s="86">
        <v>12</v>
      </c>
      <c r="C16" s="77" t="s">
        <v>116</v>
      </c>
      <c r="D16" s="88" t="s">
        <v>75</v>
      </c>
      <c r="E16" s="86">
        <v>7</v>
      </c>
      <c r="F16" s="86">
        <f>IF(OR(F$14="",$E16=""),"",E16)</f>
        <v>7</v>
      </c>
      <c r="G16" s="86">
        <v>7</v>
      </c>
      <c r="H16" s="86">
        <v>2</v>
      </c>
      <c r="I16" s="86">
        <v>2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</row>
    <row r="17" spans="1:30" x14ac:dyDescent="0.25">
      <c r="A17" s="85" t="s">
        <v>105</v>
      </c>
      <c r="B17" s="86">
        <v>13</v>
      </c>
      <c r="C17" s="77" t="s">
        <v>116</v>
      </c>
      <c r="D17" s="88" t="s">
        <v>75</v>
      </c>
      <c r="E17" s="86">
        <v>12</v>
      </c>
      <c r="F17" s="86">
        <f>IF(OR(F$14="",$E17=""),"",E17)</f>
        <v>12</v>
      </c>
      <c r="G17" s="86">
        <v>12</v>
      </c>
      <c r="H17" s="86">
        <v>12</v>
      </c>
      <c r="I17" s="86">
        <v>10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 t="str">
        <f t="shared" ref="AC17:AD34" si="4">IF(OR(AC$14="",$E17=""),"",AB17)</f>
        <v/>
      </c>
      <c r="AD17" s="87" t="str">
        <f t="shared" si="4"/>
        <v/>
      </c>
    </row>
    <row r="18" spans="1:30" x14ac:dyDescent="0.25">
      <c r="A18" s="85" t="s">
        <v>106</v>
      </c>
      <c r="B18" s="86">
        <v>14</v>
      </c>
      <c r="C18" s="81" t="s">
        <v>117</v>
      </c>
      <c r="D18" s="88" t="s">
        <v>75</v>
      </c>
      <c r="E18" s="86">
        <v>8</v>
      </c>
      <c r="F18" s="86">
        <v>8</v>
      </c>
      <c r="G18" s="86">
        <v>6</v>
      </c>
      <c r="H18" s="86">
        <v>4</v>
      </c>
      <c r="I18" s="86">
        <v>3</v>
      </c>
      <c r="J18" s="87">
        <v>1</v>
      </c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</row>
    <row r="19" spans="1:30" x14ac:dyDescent="0.25">
      <c r="A19" s="85" t="s">
        <v>106</v>
      </c>
      <c r="B19" s="83">
        <v>14</v>
      </c>
      <c r="C19" s="78" t="s">
        <v>115</v>
      </c>
      <c r="D19" s="88" t="s">
        <v>75</v>
      </c>
      <c r="E19" s="83" t="s">
        <v>112</v>
      </c>
      <c r="F19" s="83">
        <v>8</v>
      </c>
      <c r="G19" s="83">
        <v>6</v>
      </c>
      <c r="H19" s="83">
        <v>4</v>
      </c>
      <c r="I19" s="83">
        <v>3</v>
      </c>
      <c r="J19" s="83">
        <v>2</v>
      </c>
      <c r="K19" s="83">
        <v>1</v>
      </c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 t="str">
        <f t="shared" si="4"/>
        <v/>
      </c>
      <c r="AD19" s="83" t="str">
        <f t="shared" si="4"/>
        <v/>
      </c>
    </row>
    <row r="20" spans="1:30" x14ac:dyDescent="0.25">
      <c r="A20" s="85" t="s">
        <v>107</v>
      </c>
      <c r="B20" s="83">
        <v>15</v>
      </c>
      <c r="C20" s="81" t="s">
        <v>117</v>
      </c>
      <c r="D20" s="88" t="s">
        <v>75</v>
      </c>
      <c r="E20" s="83">
        <v>10</v>
      </c>
      <c r="F20" s="83">
        <v>8</v>
      </c>
      <c r="G20" s="83">
        <v>6</v>
      </c>
      <c r="H20" s="83">
        <v>5</v>
      </c>
      <c r="I20" s="83">
        <v>3</v>
      </c>
      <c r="J20" s="83">
        <v>1</v>
      </c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 t="str">
        <f t="shared" si="4"/>
        <v/>
      </c>
      <c r="AD20" s="83" t="str">
        <f t="shared" si="4"/>
        <v/>
      </c>
    </row>
    <row r="21" spans="1:30" x14ac:dyDescent="0.25">
      <c r="A21" s="85" t="s">
        <v>107</v>
      </c>
      <c r="B21" s="83">
        <v>15</v>
      </c>
      <c r="C21" s="81" t="s">
        <v>117</v>
      </c>
      <c r="D21" s="88" t="s">
        <v>75</v>
      </c>
      <c r="E21" s="83">
        <v>10</v>
      </c>
      <c r="F21" s="83">
        <v>8</v>
      </c>
      <c r="G21" s="83">
        <v>6</v>
      </c>
      <c r="H21" s="83">
        <v>5</v>
      </c>
      <c r="I21" s="83">
        <v>3</v>
      </c>
      <c r="J21" s="83">
        <v>1</v>
      </c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 t="str">
        <f t="shared" si="4"/>
        <v/>
      </c>
      <c r="AD21" s="83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51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si="5"/>
        <v/>
      </c>
      <c r="AD41" s="26" t="str">
        <f t="shared" si="5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5"/>
        <v/>
      </c>
      <c r="AD42" s="26" t="str">
        <f t="shared" si="5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5"/>
        <v/>
      </c>
      <c r="AD43" s="26" t="str">
        <f t="shared" si="5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5"/>
        <v/>
      </c>
      <c r="AD44" s="26" t="str">
        <f t="shared" si="5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5"/>
        <v/>
      </c>
      <c r="AD45" s="26" t="str">
        <f t="shared" si="5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5"/>
        <v/>
      </c>
      <c r="AD46" s="26" t="str">
        <f t="shared" si="5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5"/>
        <v/>
      </c>
      <c r="AD47" s="26" t="str">
        <f t="shared" si="5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5"/>
        <v/>
      </c>
      <c r="AD48" s="26" t="str">
        <f t="shared" si="5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5"/>
        <v/>
      </c>
      <c r="AD49" s="26" t="str">
        <f t="shared" si="5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5"/>
        <v/>
      </c>
      <c r="AD50" s="26" t="str">
        <f t="shared" si="5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5"/>
        <v/>
      </c>
      <c r="AD51" s="26" t="str">
        <f t="shared" si="5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ref="AC52:AD63" si="8">IF(OR(AC$14="",$E52=""),"",AB52)</f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si="8"/>
        <v/>
      </c>
      <c r="AD60" s="26" t="str">
        <f t="shared" si="8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8"/>
        <v/>
      </c>
      <c r="AD61" s="26" t="str">
        <f t="shared" si="8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U62" si="9">IF(OR(G$14="",$E62=""),"",F62)</f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26" t="str">
        <f t="shared" si="9"/>
        <v/>
      </c>
      <c r="M62" s="26" t="str">
        <f t="shared" si="9"/>
        <v/>
      </c>
      <c r="N62" s="26" t="str">
        <f t="shared" si="9"/>
        <v/>
      </c>
      <c r="O62" s="26" t="str">
        <f t="shared" si="9"/>
        <v/>
      </c>
      <c r="P62" s="26" t="str">
        <f t="shared" si="9"/>
        <v/>
      </c>
      <c r="Q62" s="26" t="str">
        <f t="shared" si="9"/>
        <v/>
      </c>
      <c r="R62" s="26" t="str">
        <f t="shared" si="9"/>
        <v/>
      </c>
      <c r="S62" s="26" t="str">
        <f t="shared" si="9"/>
        <v/>
      </c>
      <c r="T62" s="26" t="str">
        <f t="shared" si="9"/>
        <v/>
      </c>
      <c r="U62" s="26" t="str">
        <f t="shared" si="9"/>
        <v/>
      </c>
      <c r="V62" s="26" t="str">
        <f t="shared" ref="V62:AB63" si="10">IF(OR(V$14="",$E62=""),"",U62)</f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8"/>
        <v/>
      </c>
      <c r="AD62" s="26" t="str">
        <f t="shared" si="8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U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0"/>
        <v/>
      </c>
      <c r="W63" s="26" t="str">
        <f t="shared" si="10"/>
        <v/>
      </c>
      <c r="X63" s="26" t="str">
        <f t="shared" si="10"/>
        <v/>
      </c>
      <c r="Y63" s="26" t="str">
        <f t="shared" si="10"/>
        <v/>
      </c>
      <c r="Z63" s="26" t="str">
        <f t="shared" si="10"/>
        <v/>
      </c>
      <c r="AA63" s="26" t="str">
        <f t="shared" si="10"/>
        <v/>
      </c>
      <c r="AB63" s="26" t="str">
        <f t="shared" si="10"/>
        <v/>
      </c>
      <c r="AC63" s="26" t="str">
        <f t="shared" si="8"/>
        <v/>
      </c>
      <c r="AD63" s="26" t="str">
        <f t="shared" si="8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conditionalFormatting sqref="A23:AD58 B22:AD22 B15:B21 D15:AD21">
    <cfRule type="expression" dxfId="70" priority="46" stopIfTrue="1">
      <formula>$D15="Done"</formula>
    </cfRule>
    <cfRule type="expression" dxfId="69" priority="47" stopIfTrue="1">
      <formula>$D15="Ongoing"</formula>
    </cfRule>
  </conditionalFormatting>
  <conditionalFormatting sqref="A22">
    <cfRule type="expression" dxfId="68" priority="42" stopIfTrue="1">
      <formula>$D22="Done"</formula>
    </cfRule>
    <cfRule type="expression" dxfId="67" priority="43" stopIfTrue="1">
      <formula>$D22="Ongoing"</formula>
    </cfRule>
  </conditionalFormatting>
  <conditionalFormatting sqref="A15:A17">
    <cfRule type="expression" dxfId="66" priority="39" stopIfTrue="1">
      <formula>$C15="Done"</formula>
    </cfRule>
    <cfRule type="expression" dxfId="65" priority="40" stopIfTrue="1">
      <formula>$C15="Ongoing"</formula>
    </cfRule>
    <cfRule type="expression" dxfId="64" priority="41" stopIfTrue="1">
      <formula>$C15="Removed"</formula>
    </cfRule>
  </conditionalFormatting>
  <conditionalFormatting sqref="A18">
    <cfRule type="expression" dxfId="63" priority="36" stopIfTrue="1">
      <formula>$C7="Done"</formula>
    </cfRule>
    <cfRule type="expression" dxfId="62" priority="37" stopIfTrue="1">
      <formula>$C7="Ongoing"</formula>
    </cfRule>
    <cfRule type="expression" dxfId="61" priority="38" stopIfTrue="1">
      <formula>$C7="Removed"</formula>
    </cfRule>
  </conditionalFormatting>
  <conditionalFormatting sqref="A18">
    <cfRule type="expression" dxfId="60" priority="33" stopIfTrue="1">
      <formula>$C18="Done"</formula>
    </cfRule>
    <cfRule type="expression" dxfId="59" priority="34" stopIfTrue="1">
      <formula>$C18="Ongoing"</formula>
    </cfRule>
    <cfRule type="expression" dxfId="58" priority="35" stopIfTrue="1">
      <formula>$C18="Removed"</formula>
    </cfRule>
  </conditionalFormatting>
  <conditionalFormatting sqref="A20">
    <cfRule type="expression" dxfId="57" priority="30" stopIfTrue="1">
      <formula>$C20="Done"</formula>
    </cfRule>
    <cfRule type="expression" dxfId="56" priority="31" stopIfTrue="1">
      <formula>$C20="Ongoing"</formula>
    </cfRule>
    <cfRule type="expression" dxfId="55" priority="32" stopIfTrue="1">
      <formula>$C20="Removed"</formula>
    </cfRule>
  </conditionalFormatting>
  <conditionalFormatting sqref="A20">
    <cfRule type="expression" dxfId="54" priority="27" stopIfTrue="1">
      <formula>$C9="Ongoing"</formula>
    </cfRule>
    <cfRule type="expression" dxfId="53" priority="28" stopIfTrue="1">
      <formula>$C9="Removed"</formula>
    </cfRule>
    <cfRule type="expression" dxfId="52" priority="29" stopIfTrue="1">
      <formula>$C9="Done"</formula>
    </cfRule>
  </conditionalFormatting>
  <conditionalFormatting sqref="A19">
    <cfRule type="expression" dxfId="51" priority="24" stopIfTrue="1">
      <formula>$C19="Done"</formula>
    </cfRule>
    <cfRule type="expression" dxfId="50" priority="25" stopIfTrue="1">
      <formula>$C19="Ongoing"</formula>
    </cfRule>
    <cfRule type="expression" dxfId="49" priority="26" stopIfTrue="1">
      <formula>$C19="Removed"</formula>
    </cfRule>
  </conditionalFormatting>
  <conditionalFormatting sqref="A19">
    <cfRule type="expression" dxfId="48" priority="21" stopIfTrue="1">
      <formula>$C8="Ongoing"</formula>
    </cfRule>
    <cfRule type="expression" dxfId="47" priority="22" stopIfTrue="1">
      <formula>$C8="Removed"</formula>
    </cfRule>
    <cfRule type="expression" dxfId="46" priority="23" stopIfTrue="1">
      <formula>$C8="Done"</formula>
    </cfRule>
  </conditionalFormatting>
  <conditionalFormatting sqref="A21">
    <cfRule type="expression" dxfId="45" priority="18" stopIfTrue="1">
      <formula>$C21="Done"</formula>
    </cfRule>
    <cfRule type="expression" dxfId="44" priority="19" stopIfTrue="1">
      <formula>$C21="Ongoing"</formula>
    </cfRule>
    <cfRule type="expression" dxfId="43" priority="20" stopIfTrue="1">
      <formula>$C21="Removed"</formula>
    </cfRule>
  </conditionalFormatting>
  <conditionalFormatting sqref="A21">
    <cfRule type="expression" dxfId="42" priority="15" stopIfTrue="1">
      <formula>$C10="Done"</formula>
    </cfRule>
    <cfRule type="expression" dxfId="41" priority="16" stopIfTrue="1">
      <formula>$C10="Ongoing"</formula>
    </cfRule>
    <cfRule type="expression" dxfId="40" priority="17" stopIfTrue="1">
      <formula>$C10="Removed"</formula>
    </cfRule>
  </conditionalFormatting>
  <conditionalFormatting sqref="C15:C17">
    <cfRule type="expression" dxfId="39" priority="9" stopIfTrue="1">
      <formula>$D15="Done"</formula>
    </cfRule>
    <cfRule type="expression" dxfId="38" priority="10" stopIfTrue="1">
      <formula>$D15="Ongoing"</formula>
    </cfRule>
  </conditionalFormatting>
  <conditionalFormatting sqref="C19">
    <cfRule type="expression" dxfId="37" priority="7" stopIfTrue="1">
      <formula>$D19="Done"</formula>
    </cfRule>
    <cfRule type="expression" dxfId="36" priority="8" stopIfTrue="1">
      <formula>$D19="Ongoing"</formula>
    </cfRule>
  </conditionalFormatting>
  <conditionalFormatting sqref="C18">
    <cfRule type="expression" dxfId="35" priority="5" stopIfTrue="1">
      <formula>$D18="Done"</formula>
    </cfRule>
    <cfRule type="expression" dxfId="34" priority="6" stopIfTrue="1">
      <formula>$D18="Ongoing"</formula>
    </cfRule>
  </conditionalFormatting>
  <conditionalFormatting sqref="C20">
    <cfRule type="expression" dxfId="33" priority="3" stopIfTrue="1">
      <formula>$D20="Done"</formula>
    </cfRule>
    <cfRule type="expression" dxfId="32" priority="4" stopIfTrue="1">
      <formula>$D20="Ongoing"</formula>
    </cfRule>
  </conditionalFormatting>
  <conditionalFormatting sqref="C21">
    <cfRule type="expression" dxfId="31" priority="1" stopIfTrue="1">
      <formula>$D21="Done"</formula>
    </cfRule>
    <cfRule type="expression" dxfId="30" priority="2" stopIfTrue="1">
      <formula>$D21="Ongoing"</formula>
    </cfRule>
  </conditionalFormatting>
  <dataValidations count="1">
    <dataValidation type="list" allowBlank="1" showInputMessage="1" sqref="D3:D8 D15:D64" xr:uid="{00000000-0002-0000-06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7457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58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D87"/>
  <sheetViews>
    <sheetView workbookViewId="0">
      <pane ySplit="14" topLeftCell="A15" activePane="bottomLeft" state="frozen"/>
      <selection pane="bottomLeft" activeCell="C17" sqref="C17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v>30</v>
      </c>
      <c r="F10" s="62">
        <v>28</v>
      </c>
      <c r="G10" s="62">
        <v>24</v>
      </c>
      <c r="H10" s="62">
        <v>21</v>
      </c>
      <c r="I10" s="62">
        <v>19</v>
      </c>
      <c r="J10" s="62">
        <v>17</v>
      </c>
      <c r="K10" s="62">
        <v>15</v>
      </c>
      <c r="L10" s="62">
        <v>13</v>
      </c>
      <c r="M10" s="62">
        <v>10</v>
      </c>
      <c r="N10" s="62">
        <v>6</v>
      </c>
      <c r="O10" s="62">
        <v>4</v>
      </c>
      <c r="P10" s="62" t="str">
        <f t="shared" ref="P10:AD10" ca="1" si="0">IF(AND(SUM(OFFSET(P14,1,0,TaskRows,1))=0),"",SUM(OFFSET(P14,1,0,TaskRows,1)))</f>
        <v/>
      </c>
      <c r="Q10" s="62" t="str">
        <f t="shared" ca="1" si="0"/>
        <v/>
      </c>
      <c r="R10" s="62" t="str">
        <f t="shared" ca="1" si="0"/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4</v>
      </c>
      <c r="C11" t="s">
        <v>22</v>
      </c>
      <c r="D11" s="2">
        <f ca="1">IF(COUNTIF(F10:AD10,"&gt;0")=0,1,COUNTIF(F10:AD10,"&gt;0"))</f>
        <v>10</v>
      </c>
      <c r="E11" s="2"/>
      <c r="F11" s="2">
        <f>IF(F14="","",$E10-$E10/($B9-1)*(F14-1))</f>
        <v>30</v>
      </c>
      <c r="G11" s="2">
        <f t="shared" ref="G11:AD11" si="1">IF(G14="","",TotalEffort-TotalEffort/(ImplementationDays)*(G14-1))</f>
        <v>27</v>
      </c>
      <c r="H11" s="2">
        <f t="shared" si="1"/>
        <v>24</v>
      </c>
      <c r="I11" s="2">
        <f t="shared" si="1"/>
        <v>21</v>
      </c>
      <c r="J11" s="2">
        <f t="shared" si="1"/>
        <v>18</v>
      </c>
      <c r="K11" s="2">
        <f t="shared" si="1"/>
        <v>15</v>
      </c>
      <c r="L11" s="2">
        <f t="shared" si="1"/>
        <v>12</v>
      </c>
      <c r="M11" s="2">
        <f t="shared" si="1"/>
        <v>9</v>
      </c>
      <c r="N11" s="2">
        <f t="shared" si="1"/>
        <v>6</v>
      </c>
      <c r="O11" s="2">
        <f t="shared" si="1"/>
        <v>3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27.072727272727271</v>
      </c>
      <c r="G12" s="2">
        <f t="shared" ca="1" si="2"/>
        <v>24.545454545454543</v>
      </c>
      <c r="H12" s="2">
        <f t="shared" ca="1" si="2"/>
        <v>22.018181818181816</v>
      </c>
      <c r="I12" s="2">
        <f t="shared" ca="1" si="2"/>
        <v>19.490909090909092</v>
      </c>
      <c r="J12" s="2">
        <f t="shared" ca="1" si="2"/>
        <v>16.963636363636361</v>
      </c>
      <c r="K12" s="2">
        <f t="shared" ca="1" si="2"/>
        <v>14.436363636363637</v>
      </c>
      <c r="L12" s="2">
        <f t="shared" ca="1" si="2"/>
        <v>11.90909090909091</v>
      </c>
      <c r="M12" s="2">
        <f t="shared" ca="1" si="2"/>
        <v>9.3818181818181827</v>
      </c>
      <c r="N12" s="2">
        <f t="shared" ca="1" si="2"/>
        <v>6.8545454545454554</v>
      </c>
      <c r="O12" s="2">
        <f t="shared" ca="1" si="2"/>
        <v>4.327272727272728</v>
      </c>
      <c r="P12" s="2">
        <f t="shared" ca="1" si="2"/>
        <v>1.8000000000000007</v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10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f t="shared" si="3"/>
        <v>3</v>
      </c>
      <c r="I14" s="63">
        <f t="shared" si="3"/>
        <v>4</v>
      </c>
      <c r="J14" s="63">
        <f t="shared" si="3"/>
        <v>5</v>
      </c>
      <c r="K14" s="63">
        <f t="shared" si="3"/>
        <v>6</v>
      </c>
      <c r="L14" s="63">
        <f t="shared" si="3"/>
        <v>7</v>
      </c>
      <c r="M14" s="63">
        <f t="shared" si="3"/>
        <v>8</v>
      </c>
      <c r="N14" s="63">
        <f t="shared" si="3"/>
        <v>9</v>
      </c>
      <c r="O14" s="63">
        <f t="shared" si="3"/>
        <v>10</v>
      </c>
      <c r="P14" s="63" t="str">
        <f t="shared" si="3"/>
        <v/>
      </c>
      <c r="Q14" s="63" t="str">
        <f t="shared" si="3"/>
        <v/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90" t="s">
        <v>108</v>
      </c>
      <c r="B15" s="74">
        <v>16</v>
      </c>
      <c r="C15" s="81" t="s">
        <v>117</v>
      </c>
      <c r="D15" s="77" t="s">
        <v>75</v>
      </c>
      <c r="E15" s="74">
        <v>5</v>
      </c>
      <c r="F15" s="74">
        <v>3</v>
      </c>
      <c r="G15" s="74">
        <v>2</v>
      </c>
      <c r="H15" s="74">
        <v>3</v>
      </c>
      <c r="I15" s="74">
        <v>0</v>
      </c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0" x14ac:dyDescent="0.25">
      <c r="A16" s="90" t="s">
        <v>109</v>
      </c>
      <c r="B16" s="74">
        <v>17</v>
      </c>
      <c r="C16" s="78" t="s">
        <v>115</v>
      </c>
      <c r="D16" s="75" t="s">
        <v>75</v>
      </c>
      <c r="E16" s="74">
        <v>5</v>
      </c>
      <c r="F16" s="74">
        <v>1</v>
      </c>
      <c r="G16" s="74">
        <v>2</v>
      </c>
      <c r="H16" s="74">
        <v>3</v>
      </c>
      <c r="I16" s="74">
        <v>4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x14ac:dyDescent="0.25">
      <c r="A17" s="91" t="s">
        <v>110</v>
      </c>
      <c r="B17" s="74">
        <v>18</v>
      </c>
      <c r="C17" s="81" t="s">
        <v>117</v>
      </c>
      <c r="D17" s="75" t="s">
        <v>75</v>
      </c>
      <c r="E17" s="74">
        <v>5</v>
      </c>
      <c r="F17" s="74">
        <f>IF(OR(F$14="",$E17=""),"",E17)</f>
        <v>5</v>
      </c>
      <c r="G17" s="74">
        <v>5</v>
      </c>
      <c r="H17" s="74">
        <v>5</v>
      </c>
      <c r="I17" s="74">
        <v>5</v>
      </c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 t="str">
        <f t="shared" ref="AC17:AD34" si="4">IF(OR(AC$14="",$E17=""),"",AB17)</f>
        <v/>
      </c>
      <c r="AD17" s="76" t="str">
        <f t="shared" si="4"/>
        <v/>
      </c>
    </row>
    <row r="18" spans="1:30" x14ac:dyDescent="0.25">
      <c r="A18" s="90" t="s">
        <v>111</v>
      </c>
      <c r="B18" s="74">
        <v>19</v>
      </c>
      <c r="C18" s="78" t="s">
        <v>115</v>
      </c>
      <c r="D18" s="4" t="s">
        <v>75</v>
      </c>
      <c r="E18" s="79">
        <v>5</v>
      </c>
      <c r="F18" s="79">
        <f>IF(OR(F$14="",$E18=""),"",E18)</f>
        <v>5</v>
      </c>
      <c r="G18" s="79">
        <v>5</v>
      </c>
      <c r="H18" s="79">
        <v>5</v>
      </c>
      <c r="I18" s="79">
        <v>5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</row>
    <row r="19" spans="1:30" x14ac:dyDescent="0.25">
      <c r="A19" s="77"/>
      <c r="B19" s="74"/>
      <c r="C19" s="89"/>
      <c r="D19" s="4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 x14ac:dyDescent="0.25">
      <c r="A20" s="24"/>
      <c r="C20"/>
      <c r="AC20" s="26" t="str">
        <f t="shared" si="4"/>
        <v/>
      </c>
      <c r="AD20" s="26" t="str">
        <f t="shared" si="4"/>
        <v/>
      </c>
    </row>
    <row r="21" spans="1:30" x14ac:dyDescent="0.25">
      <c r="A21" s="24"/>
      <c r="C21"/>
      <c r="AC21" s="26" t="str">
        <f t="shared" si="4"/>
        <v/>
      </c>
      <c r="AD21" s="26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51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si="5"/>
        <v/>
      </c>
      <c r="AD41" s="26" t="str">
        <f t="shared" si="5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5"/>
        <v/>
      </c>
      <c r="AD42" s="26" t="str">
        <f t="shared" si="5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5"/>
        <v/>
      </c>
      <c r="AD43" s="26" t="str">
        <f t="shared" si="5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5"/>
        <v/>
      </c>
      <c r="AD44" s="26" t="str">
        <f t="shared" si="5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5"/>
        <v/>
      </c>
      <c r="AD45" s="26" t="str">
        <f t="shared" si="5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5"/>
        <v/>
      </c>
      <c r="AD46" s="26" t="str">
        <f t="shared" si="5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5"/>
        <v/>
      </c>
      <c r="AD47" s="26" t="str">
        <f t="shared" si="5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5"/>
        <v/>
      </c>
      <c r="AD48" s="26" t="str">
        <f t="shared" si="5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5"/>
        <v/>
      </c>
      <c r="AD49" s="26" t="str">
        <f t="shared" si="5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5"/>
        <v/>
      </c>
      <c r="AD50" s="26" t="str">
        <f t="shared" si="5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5"/>
        <v/>
      </c>
      <c r="AD51" s="26" t="str">
        <f t="shared" si="5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ref="AC52:AD63" si="8">IF(OR(AC$14="",$E52=""),"",AB52)</f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si="8"/>
        <v/>
      </c>
      <c r="AD60" s="26" t="str">
        <f t="shared" si="8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8"/>
        <v/>
      </c>
      <c r="AD61" s="26" t="str">
        <f t="shared" si="8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U62" si="9">IF(OR(G$14="",$E62=""),"",F62)</f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26" t="str">
        <f t="shared" si="9"/>
        <v/>
      </c>
      <c r="M62" s="26" t="str">
        <f t="shared" si="9"/>
        <v/>
      </c>
      <c r="N62" s="26" t="str">
        <f t="shared" si="9"/>
        <v/>
      </c>
      <c r="O62" s="26" t="str">
        <f t="shared" si="9"/>
        <v/>
      </c>
      <c r="P62" s="26" t="str">
        <f t="shared" si="9"/>
        <v/>
      </c>
      <c r="Q62" s="26" t="str">
        <f t="shared" si="9"/>
        <v/>
      </c>
      <c r="R62" s="26" t="str">
        <f t="shared" si="9"/>
        <v/>
      </c>
      <c r="S62" s="26" t="str">
        <f t="shared" si="9"/>
        <v/>
      </c>
      <c r="T62" s="26" t="str">
        <f t="shared" si="9"/>
        <v/>
      </c>
      <c r="U62" s="26" t="str">
        <f t="shared" si="9"/>
        <v/>
      </c>
      <c r="V62" s="26" t="str">
        <f t="shared" ref="V62:AB63" si="10">IF(OR(V$14="",$E62=""),"",U62)</f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8"/>
        <v/>
      </c>
      <c r="AD62" s="26" t="str">
        <f t="shared" si="8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U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0"/>
        <v/>
      </c>
      <c r="W63" s="26" t="str">
        <f t="shared" si="10"/>
        <v/>
      </c>
      <c r="X63" s="26" t="str">
        <f t="shared" si="10"/>
        <v/>
      </c>
      <c r="Y63" s="26" t="str">
        <f t="shared" si="10"/>
        <v/>
      </c>
      <c r="Z63" s="26" t="str">
        <f t="shared" si="10"/>
        <v/>
      </c>
      <c r="AA63" s="26" t="str">
        <f t="shared" si="10"/>
        <v/>
      </c>
      <c r="AB63" s="26" t="str">
        <f t="shared" si="10"/>
        <v/>
      </c>
      <c r="AC63" s="26" t="str">
        <f t="shared" si="8"/>
        <v/>
      </c>
      <c r="AD63" s="26" t="str">
        <f t="shared" si="8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conditionalFormatting sqref="A20:AD58 D15:AD19 A19:B19 B15:B18">
    <cfRule type="expression" dxfId="29" priority="16" stopIfTrue="1">
      <formula>$D15="Done"</formula>
    </cfRule>
    <cfRule type="expression" dxfId="28" priority="17" stopIfTrue="1">
      <formula>$D15="Ongoing"</formula>
    </cfRule>
  </conditionalFormatting>
  <conditionalFormatting sqref="C19">
    <cfRule type="expression" dxfId="27" priority="12" stopIfTrue="1">
      <formula>$D19="Done"</formula>
    </cfRule>
    <cfRule type="expression" dxfId="26" priority="13" stopIfTrue="1">
      <formula>$D19="Ongoing"</formula>
    </cfRule>
  </conditionalFormatting>
  <conditionalFormatting sqref="A15:A18">
    <cfRule type="expression" dxfId="25" priority="9" stopIfTrue="1">
      <formula>$C15="Done"</formula>
    </cfRule>
    <cfRule type="expression" dxfId="24" priority="10" stopIfTrue="1">
      <formula>$C15="Ongoing"</formula>
    </cfRule>
    <cfRule type="expression" dxfId="23" priority="11" stopIfTrue="1">
      <formula>$C15="Removed"</formula>
    </cfRule>
  </conditionalFormatting>
  <conditionalFormatting sqref="C15">
    <cfRule type="expression" dxfId="22" priority="7" stopIfTrue="1">
      <formula>$D15="Done"</formula>
    </cfRule>
    <cfRule type="expression" dxfId="21" priority="8" stopIfTrue="1">
      <formula>$D15="Ongoing"</formula>
    </cfRule>
  </conditionalFormatting>
  <conditionalFormatting sqref="C17">
    <cfRule type="expression" dxfId="20" priority="5" stopIfTrue="1">
      <formula>$D17="Done"</formula>
    </cfRule>
    <cfRule type="expression" dxfId="19" priority="6" stopIfTrue="1">
      <formula>$D17="Ongoing"</formula>
    </cfRule>
  </conditionalFormatting>
  <conditionalFormatting sqref="C16">
    <cfRule type="expression" dxfId="18" priority="3" stopIfTrue="1">
      <formula>$D16="Done"</formula>
    </cfRule>
    <cfRule type="expression" dxfId="17" priority="4" stopIfTrue="1">
      <formula>$D16="Ongoing"</formula>
    </cfRule>
  </conditionalFormatting>
  <conditionalFormatting sqref="C18">
    <cfRule type="expression" dxfId="16" priority="1" stopIfTrue="1">
      <formula>$D18="Done"</formula>
    </cfRule>
    <cfRule type="expression" dxfId="15" priority="2" stopIfTrue="1">
      <formula>$D18="Ongoing"</formula>
    </cfRule>
  </conditionalFormatting>
  <dataValidations count="1">
    <dataValidation type="list" allowBlank="1" showInputMessage="1" sqref="D3:D8 D15:D64" xr:uid="{00000000-0002-0000-07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0513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14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D87"/>
  <sheetViews>
    <sheetView tabSelected="1" workbookViewId="0">
      <pane ySplit="14" topLeftCell="A15" activePane="bottomLeft" state="frozen"/>
      <selection pane="bottomLeft" activeCell="D24" sqref="D24"/>
    </sheetView>
  </sheetViews>
  <sheetFormatPr defaultColWidth="9.109375" defaultRowHeight="13.2" x14ac:dyDescent="0.25"/>
  <cols>
    <col min="1" max="1" width="43.44140625" style="27" customWidth="1"/>
    <col min="2" max="2" width="8.5546875" style="26" customWidth="1"/>
    <col min="3" max="3" width="13.6640625" style="27" customWidth="1"/>
    <col min="4" max="4" width="10.88671875" style="27" customWidth="1"/>
    <col min="5" max="5" width="6.5546875" style="26" customWidth="1"/>
    <col min="6" max="30" width="4.44140625" style="26" customWidth="1"/>
    <col min="31" max="16384" width="9.109375" style="27"/>
  </cols>
  <sheetData>
    <row r="1" spans="1:30" ht="17.399999999999999" x14ac:dyDescent="0.25">
      <c r="A1" s="57">
        <v>1</v>
      </c>
      <c r="B1" s="5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25">
      <c r="A9" s="59" t="s">
        <v>12</v>
      </c>
      <c r="B9" s="60">
        <v>10</v>
      </c>
      <c r="C9" s="59"/>
      <c r="D9" s="61"/>
      <c r="E9" s="59" t="s">
        <v>9</v>
      </c>
      <c r="F9" s="59" t="s">
        <v>11</v>
      </c>
      <c r="G9" s="59"/>
      <c r="H9" s="59"/>
      <c r="I9" s="59"/>
      <c r="J9" s="59"/>
      <c r="K9" s="59"/>
      <c r="L9" s="59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x14ac:dyDescent="0.25">
      <c r="A10" s="59" t="s">
        <v>28</v>
      </c>
      <c r="B10" s="60">
        <v>10</v>
      </c>
      <c r="C10" s="59" t="s">
        <v>29</v>
      </c>
      <c r="D10" s="59" t="s">
        <v>17</v>
      </c>
      <c r="E10" s="62">
        <v>31</v>
      </c>
      <c r="F10" s="62">
        <v>29</v>
      </c>
      <c r="G10" s="62">
        <v>27</v>
      </c>
      <c r="H10" s="62">
        <v>20</v>
      </c>
      <c r="I10" s="62">
        <v>15</v>
      </c>
      <c r="J10" s="62">
        <v>13</v>
      </c>
      <c r="K10" s="62">
        <v>10</v>
      </c>
      <c r="L10" s="62">
        <v>7</v>
      </c>
      <c r="M10" s="62">
        <v>5</v>
      </c>
      <c r="N10" s="62">
        <v>3</v>
      </c>
      <c r="O10" s="62">
        <v>1</v>
      </c>
      <c r="P10" s="62" t="str">
        <f t="shared" ref="P10:AD10" ca="1" si="0">IF(AND(SUM(OFFSET(P14,1,0,TaskRows,1))=0),"",SUM(OFFSET(P14,1,0,TaskRows,1)))</f>
        <v/>
      </c>
      <c r="Q10" s="62" t="str">
        <f t="shared" ca="1" si="0"/>
        <v/>
      </c>
      <c r="R10" s="62" t="str">
        <f t="shared" ca="1" si="0"/>
        <v/>
      </c>
      <c r="S10" s="62" t="str">
        <f t="shared" ca="1" si="0"/>
        <v/>
      </c>
      <c r="T10" s="62" t="str">
        <f t="shared" ca="1" si="0"/>
        <v/>
      </c>
      <c r="U10" s="62" t="str">
        <f t="shared" ca="1" si="0"/>
        <v/>
      </c>
      <c r="V10" s="62" t="str">
        <f t="shared" ca="1" si="0"/>
        <v/>
      </c>
      <c r="W10" s="62" t="str">
        <f t="shared" ca="1" si="0"/>
        <v/>
      </c>
      <c r="X10" s="62" t="str">
        <f t="shared" ca="1" si="0"/>
        <v/>
      </c>
      <c r="Y10" s="62" t="str">
        <f t="shared" ca="1" si="0"/>
        <v/>
      </c>
      <c r="Z10" s="62" t="str">
        <f t="shared" ca="1" si="0"/>
        <v/>
      </c>
      <c r="AA10" s="62" t="str">
        <f t="shared" ca="1" si="0"/>
        <v/>
      </c>
      <c r="AB10" s="62" t="str">
        <f t="shared" ca="1" si="0"/>
        <v/>
      </c>
      <c r="AC10" s="62" t="str">
        <f t="shared" ca="1" si="0"/>
        <v/>
      </c>
      <c r="AD10" s="62" t="str">
        <f t="shared" ca="1" si="0"/>
        <v/>
      </c>
    </row>
    <row r="11" spans="1:30" customFormat="1" hidden="1" x14ac:dyDescent="0.25">
      <c r="A11" t="s">
        <v>21</v>
      </c>
      <c r="B11" s="2">
        <f>IF(COUNTA(A15:A242)=0,1,COUNTA(A15:A242))</f>
        <v>5</v>
      </c>
      <c r="C11" t="s">
        <v>22</v>
      </c>
      <c r="D11" s="2">
        <f ca="1">IF(COUNTIF(F10:AD10,"&gt;0")=0,1,COUNTIF(F10:AD10,"&gt;0"))</f>
        <v>10</v>
      </c>
      <c r="E11" s="2"/>
      <c r="F11" s="2">
        <f>IF(F14="","",$E10-$E10/($B9-1)*(F14-1))</f>
        <v>31</v>
      </c>
      <c r="G11" s="2">
        <f t="shared" ref="G11:AD11" si="1">IF(G14="","",TotalEffort-TotalEffort/(ImplementationDays)*(G14-1))</f>
        <v>27.9</v>
      </c>
      <c r="H11" s="2">
        <f t="shared" si="1"/>
        <v>24.8</v>
      </c>
      <c r="I11" s="2">
        <f t="shared" si="1"/>
        <v>21.7</v>
      </c>
      <c r="J11" s="2">
        <f t="shared" si="1"/>
        <v>18.600000000000001</v>
      </c>
      <c r="K11" s="2">
        <f t="shared" si="1"/>
        <v>15.5</v>
      </c>
      <c r="L11" s="2">
        <f t="shared" si="1"/>
        <v>12.399999999999999</v>
      </c>
      <c r="M11" s="2">
        <f t="shared" si="1"/>
        <v>9.3000000000000007</v>
      </c>
      <c r="N11" s="2">
        <f t="shared" si="1"/>
        <v>6.1999999999999993</v>
      </c>
      <c r="O11" s="2">
        <f t="shared" si="1"/>
        <v>3.0999999999999979</v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46" t="s">
        <v>25</v>
      </c>
      <c r="C12" t="s">
        <v>23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27.236363636363638</v>
      </c>
      <c r="G12" s="2">
        <f t="shared" ca="1" si="2"/>
        <v>24.072727272727274</v>
      </c>
      <c r="H12" s="2">
        <f t="shared" ca="1" si="2"/>
        <v>20.90909090909091</v>
      </c>
      <c r="I12" s="2">
        <f t="shared" ca="1" si="2"/>
        <v>17.745454545454546</v>
      </c>
      <c r="J12" s="2">
        <f t="shared" ca="1" si="2"/>
        <v>14.581818181818182</v>
      </c>
      <c r="K12" s="2">
        <f t="shared" ca="1" si="2"/>
        <v>11.418181818181818</v>
      </c>
      <c r="L12" s="2">
        <f t="shared" ca="1" si="2"/>
        <v>8.254545454545454</v>
      </c>
      <c r="M12" s="2">
        <f t="shared" ca="1" si="2"/>
        <v>5.0909090909090899</v>
      </c>
      <c r="N12" s="2">
        <f t="shared" ca="1" si="2"/>
        <v>1.9272727272727259</v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5">
      <c r="A13" s="46" t="s">
        <v>26</v>
      </c>
      <c r="C13" t="s">
        <v>24</v>
      </c>
      <c r="D13" s="2">
        <f ca="1">IF(DoneDays&gt;B10,B10,DoneDays)</f>
        <v>10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59" t="s">
        <v>7</v>
      </c>
      <c r="B14" s="63" t="s">
        <v>20</v>
      </c>
      <c r="C14" s="59" t="s">
        <v>8</v>
      </c>
      <c r="D14" s="59" t="s">
        <v>3</v>
      </c>
      <c r="E14" s="63" t="s">
        <v>10</v>
      </c>
      <c r="F14" s="63">
        <v>1</v>
      </c>
      <c r="G14" s="63">
        <f t="shared" ref="G14:AD14" si="3">IF($B$9&gt;F14,F14+1,"")</f>
        <v>2</v>
      </c>
      <c r="H14" s="63">
        <f t="shared" si="3"/>
        <v>3</v>
      </c>
      <c r="I14" s="63">
        <f t="shared" si="3"/>
        <v>4</v>
      </c>
      <c r="J14" s="63">
        <f t="shared" si="3"/>
        <v>5</v>
      </c>
      <c r="K14" s="63">
        <f t="shared" si="3"/>
        <v>6</v>
      </c>
      <c r="L14" s="63">
        <f t="shared" si="3"/>
        <v>7</v>
      </c>
      <c r="M14" s="63">
        <f t="shared" si="3"/>
        <v>8</v>
      </c>
      <c r="N14" s="63">
        <f t="shared" si="3"/>
        <v>9</v>
      </c>
      <c r="O14" s="63">
        <f t="shared" si="3"/>
        <v>10</v>
      </c>
      <c r="P14" s="63" t="str">
        <f t="shared" si="3"/>
        <v/>
      </c>
      <c r="Q14" s="63" t="str">
        <f t="shared" si="3"/>
        <v/>
      </c>
      <c r="R14" s="63" t="str">
        <f t="shared" si="3"/>
        <v/>
      </c>
      <c r="S14" s="63" t="str">
        <f t="shared" si="3"/>
        <v/>
      </c>
      <c r="T14" s="63" t="str">
        <f t="shared" si="3"/>
        <v/>
      </c>
      <c r="U14" s="63" t="str">
        <f t="shared" si="3"/>
        <v/>
      </c>
      <c r="V14" s="63" t="str">
        <f t="shared" si="3"/>
        <v/>
      </c>
      <c r="W14" s="63" t="str">
        <f t="shared" si="3"/>
        <v/>
      </c>
      <c r="X14" s="63" t="str">
        <f t="shared" si="3"/>
        <v/>
      </c>
      <c r="Y14" s="63" t="str">
        <f t="shared" si="3"/>
        <v/>
      </c>
      <c r="Z14" s="63" t="str">
        <f t="shared" si="3"/>
        <v/>
      </c>
      <c r="AA14" s="63" t="str">
        <f t="shared" si="3"/>
        <v/>
      </c>
      <c r="AB14" s="63" t="str">
        <f t="shared" si="3"/>
        <v/>
      </c>
      <c r="AC14" s="63" t="str">
        <f t="shared" si="3"/>
        <v/>
      </c>
      <c r="AD14" s="63" t="str">
        <f t="shared" si="3"/>
        <v/>
      </c>
    </row>
    <row r="15" spans="1:30" x14ac:dyDescent="0.25">
      <c r="A15" s="92" t="s">
        <v>113</v>
      </c>
      <c r="B15" s="86">
        <v>20</v>
      </c>
      <c r="C15" s="78" t="s">
        <v>114</v>
      </c>
      <c r="D15" s="82" t="s">
        <v>76</v>
      </c>
      <c r="E15" s="86">
        <v>10</v>
      </c>
      <c r="F15" s="86">
        <v>6</v>
      </c>
      <c r="G15" s="86">
        <v>6</v>
      </c>
      <c r="H15" s="86">
        <v>5</v>
      </c>
      <c r="I15" s="86">
        <v>3</v>
      </c>
      <c r="J15" s="87">
        <v>2</v>
      </c>
      <c r="K15" s="87">
        <v>1</v>
      </c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</row>
    <row r="16" spans="1:30" x14ac:dyDescent="0.25">
      <c r="A16" s="92" t="s">
        <v>113</v>
      </c>
      <c r="B16" s="86">
        <v>20</v>
      </c>
      <c r="C16" s="77" t="s">
        <v>116</v>
      </c>
      <c r="D16" s="82" t="s">
        <v>76</v>
      </c>
      <c r="E16" s="86">
        <v>10</v>
      </c>
      <c r="F16" s="86">
        <v>8</v>
      </c>
      <c r="G16" s="86">
        <v>6</v>
      </c>
      <c r="H16" s="86">
        <v>5</v>
      </c>
      <c r="I16" s="86">
        <v>3</v>
      </c>
      <c r="J16" s="87">
        <v>2</v>
      </c>
      <c r="K16" s="87">
        <v>1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</row>
    <row r="17" spans="1:30" x14ac:dyDescent="0.25">
      <c r="A17" s="92" t="s">
        <v>113</v>
      </c>
      <c r="B17" s="86">
        <v>20</v>
      </c>
      <c r="C17" s="81" t="s">
        <v>117</v>
      </c>
      <c r="D17" s="82" t="s">
        <v>76</v>
      </c>
      <c r="E17" s="86">
        <v>10</v>
      </c>
      <c r="F17" s="86">
        <v>7</v>
      </c>
      <c r="G17" s="86">
        <v>6</v>
      </c>
      <c r="H17" s="86">
        <v>5</v>
      </c>
      <c r="I17" s="86">
        <v>3</v>
      </c>
      <c r="J17" s="87">
        <v>2</v>
      </c>
      <c r="K17" s="87">
        <v>1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 t="str">
        <f t="shared" ref="AC17:AD34" si="4">IF(OR(AC$14="",$E17=""),"",AB17)</f>
        <v/>
      </c>
      <c r="AD17" s="87" t="str">
        <f t="shared" si="4"/>
        <v/>
      </c>
    </row>
    <row r="18" spans="1:30" x14ac:dyDescent="0.25">
      <c r="A18" s="92" t="s">
        <v>113</v>
      </c>
      <c r="B18" s="86">
        <v>20</v>
      </c>
      <c r="C18" s="78" t="s">
        <v>115</v>
      </c>
      <c r="D18" s="82" t="s">
        <v>76</v>
      </c>
      <c r="E18" s="86">
        <v>10</v>
      </c>
      <c r="F18" s="86">
        <v>6</v>
      </c>
      <c r="G18" s="86">
        <v>4</v>
      </c>
      <c r="H18" s="86">
        <v>3</v>
      </c>
      <c r="I18" s="86">
        <v>3</v>
      </c>
      <c r="J18" s="87">
        <v>2</v>
      </c>
      <c r="K18" s="87">
        <v>1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</row>
    <row r="19" spans="1:30" x14ac:dyDescent="0.25">
      <c r="A19" s="92" t="s">
        <v>113</v>
      </c>
      <c r="B19" s="86">
        <v>20</v>
      </c>
      <c r="C19" s="84" t="s">
        <v>118</v>
      </c>
      <c r="D19" s="82" t="s">
        <v>76</v>
      </c>
      <c r="E19" s="83">
        <v>10</v>
      </c>
      <c r="F19" s="83">
        <v>7</v>
      </c>
      <c r="G19" s="83">
        <v>6</v>
      </c>
      <c r="H19" s="83">
        <v>5</v>
      </c>
      <c r="I19" s="83">
        <v>3</v>
      </c>
      <c r="J19" s="83">
        <v>2</v>
      </c>
      <c r="K19" s="83">
        <v>1</v>
      </c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</row>
    <row r="20" spans="1:30" x14ac:dyDescent="0.25">
      <c r="A20" s="24"/>
      <c r="C20"/>
      <c r="AC20" s="26" t="str">
        <f t="shared" si="4"/>
        <v/>
      </c>
      <c r="AD20" s="26" t="str">
        <f t="shared" si="4"/>
        <v/>
      </c>
    </row>
    <row r="21" spans="1:30" x14ac:dyDescent="0.25">
      <c r="A21" s="24"/>
      <c r="C21"/>
      <c r="AC21" s="26" t="str">
        <f t="shared" si="4"/>
        <v/>
      </c>
      <c r="AD21" s="26" t="str">
        <f t="shared" si="4"/>
        <v/>
      </c>
    </row>
    <row r="22" spans="1:30" x14ac:dyDescent="0.25">
      <c r="A22" s="24"/>
      <c r="C22"/>
      <c r="AC22" s="26" t="str">
        <f t="shared" si="4"/>
        <v/>
      </c>
      <c r="AD22" s="26" t="str">
        <f t="shared" si="4"/>
        <v/>
      </c>
    </row>
    <row r="23" spans="1:30" ht="15" customHeight="1" x14ac:dyDescent="0.25">
      <c r="A23" s="24"/>
      <c r="C23"/>
      <c r="AC23" s="26" t="str">
        <f t="shared" si="4"/>
        <v/>
      </c>
      <c r="AD23" s="26" t="str">
        <f t="shared" si="4"/>
        <v/>
      </c>
    </row>
    <row r="24" spans="1:30" x14ac:dyDescent="0.25">
      <c r="A24" s="24"/>
      <c r="C24"/>
      <c r="AC24" s="26" t="str">
        <f t="shared" si="4"/>
        <v/>
      </c>
      <c r="AD24" s="26" t="str">
        <f t="shared" si="4"/>
        <v/>
      </c>
    </row>
    <row r="25" spans="1:30" x14ac:dyDescent="0.25">
      <c r="A25" s="24"/>
      <c r="C25"/>
    </row>
    <row r="26" spans="1:30" x14ac:dyDescent="0.25">
      <c r="A26" s="24"/>
      <c r="C26"/>
      <c r="AC26" s="26" t="str">
        <f t="shared" si="4"/>
        <v/>
      </c>
      <c r="AD26" s="26" t="str">
        <f t="shared" si="4"/>
        <v/>
      </c>
    </row>
    <row r="27" spans="1:30" x14ac:dyDescent="0.25">
      <c r="A27" s="24"/>
      <c r="C27"/>
      <c r="AC27" s="26" t="str">
        <f t="shared" si="4"/>
        <v/>
      </c>
      <c r="AD27" s="26" t="str">
        <f t="shared" si="4"/>
        <v/>
      </c>
    </row>
    <row r="28" spans="1:30" x14ac:dyDescent="0.25">
      <c r="A28" s="24"/>
      <c r="C28"/>
      <c r="AC28" s="26" t="str">
        <f t="shared" si="4"/>
        <v/>
      </c>
      <c r="AD28" s="26" t="str">
        <f t="shared" si="4"/>
        <v/>
      </c>
    </row>
    <row r="29" spans="1:30" x14ac:dyDescent="0.25">
      <c r="A29" s="24"/>
      <c r="C29"/>
      <c r="AC29" s="26" t="str">
        <f t="shared" si="4"/>
        <v/>
      </c>
      <c r="AD29" s="26" t="str">
        <f t="shared" si="4"/>
        <v/>
      </c>
    </row>
    <row r="30" spans="1:30" x14ac:dyDescent="0.25">
      <c r="A30" s="24"/>
      <c r="C30"/>
      <c r="AC30" s="26" t="str">
        <f t="shared" si="4"/>
        <v/>
      </c>
      <c r="AD30" s="26" t="str">
        <f t="shared" si="4"/>
        <v/>
      </c>
    </row>
    <row r="31" spans="1:30" x14ac:dyDescent="0.25">
      <c r="A31" s="24"/>
      <c r="C31"/>
      <c r="AC31" s="26" t="str">
        <f t="shared" si="4"/>
        <v/>
      </c>
      <c r="AD31" s="26" t="str">
        <f t="shared" si="4"/>
        <v/>
      </c>
    </row>
    <row r="32" spans="1:30" x14ac:dyDescent="0.25">
      <c r="A32" s="24"/>
      <c r="C32"/>
      <c r="AC32" s="26" t="str">
        <f t="shared" si="4"/>
        <v/>
      </c>
      <c r="AD32" s="26" t="str">
        <f t="shared" si="4"/>
        <v/>
      </c>
    </row>
    <row r="33" spans="1:30" x14ac:dyDescent="0.25">
      <c r="A33" s="24"/>
      <c r="C33"/>
      <c r="AC33" s="26" t="str">
        <f t="shared" si="4"/>
        <v/>
      </c>
      <c r="AD33" s="26" t="str">
        <f t="shared" si="4"/>
        <v/>
      </c>
    </row>
    <row r="34" spans="1:30" x14ac:dyDescent="0.25">
      <c r="A34" s="24"/>
      <c r="C34"/>
      <c r="AC34" s="26" t="str">
        <f t="shared" si="4"/>
        <v/>
      </c>
      <c r="AD34" s="26" t="str">
        <f t="shared" si="4"/>
        <v/>
      </c>
    </row>
    <row r="35" spans="1:30" x14ac:dyDescent="0.25">
      <c r="A35" s="24"/>
      <c r="C35"/>
    </row>
    <row r="36" spans="1:30" x14ac:dyDescent="0.25">
      <c r="A36" s="24"/>
      <c r="C36"/>
      <c r="AC36" s="26" t="str">
        <f t="shared" ref="AC36:AD51" si="5">IF(OR(AC$14="",$E36=""),"",AB36)</f>
        <v/>
      </c>
      <c r="AD36" s="26" t="str">
        <f t="shared" si="5"/>
        <v/>
      </c>
    </row>
    <row r="37" spans="1:30" x14ac:dyDescent="0.25">
      <c r="A37" s="24"/>
      <c r="C37"/>
      <c r="AC37" s="26" t="str">
        <f t="shared" si="5"/>
        <v/>
      </c>
      <c r="AD37" s="26" t="str">
        <f t="shared" si="5"/>
        <v/>
      </c>
    </row>
    <row r="38" spans="1:30" x14ac:dyDescent="0.25">
      <c r="A38" s="24"/>
      <c r="C38"/>
      <c r="AC38" s="26" t="str">
        <f t="shared" si="5"/>
        <v/>
      </c>
      <c r="AD38" s="26" t="str">
        <f t="shared" si="5"/>
        <v/>
      </c>
    </row>
    <row r="39" spans="1:30" x14ac:dyDescent="0.25">
      <c r="A39" s="24"/>
      <c r="C39"/>
      <c r="AC39" s="26" t="str">
        <f t="shared" si="5"/>
        <v/>
      </c>
      <c r="AD39" s="26" t="str">
        <f t="shared" si="5"/>
        <v/>
      </c>
    </row>
    <row r="40" spans="1:30" x14ac:dyDescent="0.25">
      <c r="A40" s="24"/>
      <c r="C40"/>
      <c r="AC40" s="26" t="str">
        <f t="shared" si="5"/>
        <v/>
      </c>
      <c r="AD40" s="26" t="str">
        <f t="shared" si="5"/>
        <v/>
      </c>
    </row>
    <row r="41" spans="1:30" x14ac:dyDescent="0.25">
      <c r="A41" s="24"/>
      <c r="C41"/>
      <c r="D41" s="27" t="str">
        <f t="shared" ref="D41:D64" si="6">IF(A41&lt;&gt;"","Planned","")</f>
        <v/>
      </c>
      <c r="F41" s="26" t="str">
        <f t="shared" ref="F41:F63" si="7">IF(OR(F$14="",$E41=""),"",E41)</f>
        <v/>
      </c>
      <c r="AC41" s="26" t="str">
        <f t="shared" si="5"/>
        <v/>
      </c>
      <c r="AD41" s="26" t="str">
        <f t="shared" si="5"/>
        <v/>
      </c>
    </row>
    <row r="42" spans="1:30" x14ac:dyDescent="0.25">
      <c r="C42"/>
      <c r="D42" s="27" t="str">
        <f t="shared" si="6"/>
        <v/>
      </c>
      <c r="F42" s="26" t="str">
        <f t="shared" si="7"/>
        <v/>
      </c>
      <c r="AC42" s="26" t="str">
        <f t="shared" si="5"/>
        <v/>
      </c>
      <c r="AD42" s="26" t="str">
        <f t="shared" si="5"/>
        <v/>
      </c>
    </row>
    <row r="43" spans="1:30" x14ac:dyDescent="0.25">
      <c r="C43"/>
      <c r="D43" s="27" t="str">
        <f t="shared" si="6"/>
        <v/>
      </c>
      <c r="F43" s="26" t="str">
        <f t="shared" si="7"/>
        <v/>
      </c>
      <c r="AC43" s="26" t="str">
        <f t="shared" si="5"/>
        <v/>
      </c>
      <c r="AD43" s="26" t="str">
        <f t="shared" si="5"/>
        <v/>
      </c>
    </row>
    <row r="44" spans="1:30" x14ac:dyDescent="0.25">
      <c r="C44"/>
      <c r="D44" s="27" t="str">
        <f t="shared" si="6"/>
        <v/>
      </c>
      <c r="F44" s="26" t="str">
        <f t="shared" si="7"/>
        <v/>
      </c>
      <c r="AC44" s="26" t="str">
        <f t="shared" si="5"/>
        <v/>
      </c>
      <c r="AD44" s="26" t="str">
        <f t="shared" si="5"/>
        <v/>
      </c>
    </row>
    <row r="45" spans="1:30" x14ac:dyDescent="0.25">
      <c r="C45"/>
      <c r="D45" s="27" t="str">
        <f t="shared" si="6"/>
        <v/>
      </c>
      <c r="F45" s="26" t="str">
        <f t="shared" si="7"/>
        <v/>
      </c>
      <c r="AC45" s="26" t="str">
        <f t="shared" si="5"/>
        <v/>
      </c>
      <c r="AD45" s="26" t="str">
        <f t="shared" si="5"/>
        <v/>
      </c>
    </row>
    <row r="46" spans="1:30" x14ac:dyDescent="0.25">
      <c r="C46"/>
      <c r="D46" s="27" t="str">
        <f t="shared" si="6"/>
        <v/>
      </c>
      <c r="F46" s="26" t="str">
        <f t="shared" si="7"/>
        <v/>
      </c>
      <c r="AC46" s="26" t="str">
        <f t="shared" si="5"/>
        <v/>
      </c>
      <c r="AD46" s="26" t="str">
        <f t="shared" si="5"/>
        <v/>
      </c>
    </row>
    <row r="47" spans="1:30" x14ac:dyDescent="0.25">
      <c r="C47"/>
      <c r="D47" s="27" t="str">
        <f t="shared" si="6"/>
        <v/>
      </c>
      <c r="F47" s="26" t="str">
        <f t="shared" si="7"/>
        <v/>
      </c>
      <c r="AC47" s="26" t="str">
        <f t="shared" si="5"/>
        <v/>
      </c>
      <c r="AD47" s="26" t="str">
        <f t="shared" si="5"/>
        <v/>
      </c>
    </row>
    <row r="48" spans="1:30" x14ac:dyDescent="0.25">
      <c r="C48"/>
      <c r="D48" s="27" t="str">
        <f t="shared" si="6"/>
        <v/>
      </c>
      <c r="F48" s="26" t="str">
        <f t="shared" si="7"/>
        <v/>
      </c>
      <c r="AC48" s="26" t="str">
        <f t="shared" si="5"/>
        <v/>
      </c>
      <c r="AD48" s="26" t="str">
        <f t="shared" si="5"/>
        <v/>
      </c>
    </row>
    <row r="49" spans="3:30" x14ac:dyDescent="0.25">
      <c r="C49"/>
      <c r="D49" s="27" t="str">
        <f t="shared" si="6"/>
        <v/>
      </c>
      <c r="F49" s="26" t="str">
        <f t="shared" si="7"/>
        <v/>
      </c>
      <c r="AC49" s="26" t="str">
        <f t="shared" si="5"/>
        <v/>
      </c>
      <c r="AD49" s="26" t="str">
        <f t="shared" si="5"/>
        <v/>
      </c>
    </row>
    <row r="50" spans="3:30" x14ac:dyDescent="0.25">
      <c r="C50"/>
      <c r="D50" s="27" t="str">
        <f t="shared" si="6"/>
        <v/>
      </c>
      <c r="F50" s="26" t="str">
        <f t="shared" si="7"/>
        <v/>
      </c>
      <c r="AC50" s="26" t="str">
        <f t="shared" si="5"/>
        <v/>
      </c>
      <c r="AD50" s="26" t="str">
        <f t="shared" si="5"/>
        <v/>
      </c>
    </row>
    <row r="51" spans="3:30" x14ac:dyDescent="0.25">
      <c r="C51"/>
      <c r="D51" s="27" t="str">
        <f t="shared" si="6"/>
        <v/>
      </c>
      <c r="F51" s="26" t="str">
        <f t="shared" si="7"/>
        <v/>
      </c>
      <c r="AC51" s="26" t="str">
        <f t="shared" si="5"/>
        <v/>
      </c>
      <c r="AD51" s="26" t="str">
        <f t="shared" si="5"/>
        <v/>
      </c>
    </row>
    <row r="52" spans="3:30" x14ac:dyDescent="0.25">
      <c r="C52"/>
      <c r="D52" s="27" t="str">
        <f t="shared" si="6"/>
        <v/>
      </c>
      <c r="F52" s="26" t="str">
        <f t="shared" si="7"/>
        <v/>
      </c>
      <c r="AC52" s="26" t="str">
        <f t="shared" ref="AC52:AD63" si="8">IF(OR(AC$14="",$E52=""),"",AB52)</f>
        <v/>
      </c>
      <c r="AD52" s="26" t="str">
        <f t="shared" si="8"/>
        <v/>
      </c>
    </row>
    <row r="53" spans="3:30" x14ac:dyDescent="0.25">
      <c r="C53"/>
      <c r="D53" s="27" t="str">
        <f t="shared" si="6"/>
        <v/>
      </c>
      <c r="F53" s="26" t="str">
        <f t="shared" si="7"/>
        <v/>
      </c>
      <c r="AC53" s="26" t="str">
        <f t="shared" si="8"/>
        <v/>
      </c>
      <c r="AD53" s="26" t="str">
        <f t="shared" si="8"/>
        <v/>
      </c>
    </row>
    <row r="54" spans="3:30" x14ac:dyDescent="0.25">
      <c r="C54"/>
      <c r="D54" s="27" t="str">
        <f t="shared" si="6"/>
        <v/>
      </c>
      <c r="F54" s="26" t="str">
        <f t="shared" si="7"/>
        <v/>
      </c>
      <c r="AC54" s="26" t="str">
        <f t="shared" si="8"/>
        <v/>
      </c>
      <c r="AD54" s="26" t="str">
        <f t="shared" si="8"/>
        <v/>
      </c>
    </row>
    <row r="55" spans="3:30" x14ac:dyDescent="0.25">
      <c r="C55"/>
      <c r="D55" s="27" t="str">
        <f t="shared" si="6"/>
        <v/>
      </c>
      <c r="F55" s="26" t="str">
        <f t="shared" si="7"/>
        <v/>
      </c>
      <c r="AC55" s="26" t="str">
        <f t="shared" si="8"/>
        <v/>
      </c>
      <c r="AD55" s="26" t="str">
        <f t="shared" si="8"/>
        <v/>
      </c>
    </row>
    <row r="56" spans="3:30" x14ac:dyDescent="0.25">
      <c r="C56"/>
      <c r="D56" s="27" t="str">
        <f t="shared" si="6"/>
        <v/>
      </c>
      <c r="F56" s="26" t="str">
        <f t="shared" si="7"/>
        <v/>
      </c>
      <c r="AC56" s="26" t="str">
        <f t="shared" si="8"/>
        <v/>
      </c>
      <c r="AD56" s="26" t="str">
        <f t="shared" si="8"/>
        <v/>
      </c>
    </row>
    <row r="57" spans="3:30" x14ac:dyDescent="0.25">
      <c r="C57"/>
      <c r="D57" s="27" t="str">
        <f t="shared" si="6"/>
        <v/>
      </c>
      <c r="F57" s="26" t="str">
        <f t="shared" si="7"/>
        <v/>
      </c>
      <c r="AC57" s="26" t="str">
        <f t="shared" si="8"/>
        <v/>
      </c>
      <c r="AD57" s="26" t="str">
        <f t="shared" si="8"/>
        <v/>
      </c>
    </row>
    <row r="58" spans="3:30" x14ac:dyDescent="0.25">
      <c r="C58"/>
      <c r="D58" s="27" t="str">
        <f t="shared" si="6"/>
        <v/>
      </c>
      <c r="F58" s="26" t="str">
        <f t="shared" si="7"/>
        <v/>
      </c>
      <c r="AC58" s="26" t="str">
        <f t="shared" si="8"/>
        <v/>
      </c>
      <c r="AD58" s="26" t="str">
        <f t="shared" si="8"/>
        <v/>
      </c>
    </row>
    <row r="59" spans="3:30" x14ac:dyDescent="0.25">
      <c r="C59"/>
      <c r="D59" s="27" t="str">
        <f t="shared" si="6"/>
        <v/>
      </c>
      <c r="F59" s="26" t="str">
        <f t="shared" si="7"/>
        <v/>
      </c>
      <c r="AC59" s="26" t="str">
        <f t="shared" si="8"/>
        <v/>
      </c>
      <c r="AD59" s="26" t="str">
        <f t="shared" si="8"/>
        <v/>
      </c>
    </row>
    <row r="60" spans="3:30" x14ac:dyDescent="0.25">
      <c r="C60"/>
      <c r="D60" s="27" t="str">
        <f t="shared" si="6"/>
        <v/>
      </c>
      <c r="F60" s="26" t="str">
        <f t="shared" si="7"/>
        <v/>
      </c>
      <c r="AC60" s="26" t="str">
        <f t="shared" si="8"/>
        <v/>
      </c>
      <c r="AD60" s="26" t="str">
        <f t="shared" si="8"/>
        <v/>
      </c>
    </row>
    <row r="61" spans="3:30" x14ac:dyDescent="0.25">
      <c r="C61"/>
      <c r="D61" s="27" t="str">
        <f t="shared" si="6"/>
        <v/>
      </c>
      <c r="F61" s="26" t="str">
        <f t="shared" si="7"/>
        <v/>
      </c>
      <c r="AC61" s="26" t="str">
        <f t="shared" si="8"/>
        <v/>
      </c>
      <c r="AD61" s="26" t="str">
        <f t="shared" si="8"/>
        <v/>
      </c>
    </row>
    <row r="62" spans="3:30" x14ac:dyDescent="0.25">
      <c r="C62"/>
      <c r="D62" s="27" t="str">
        <f t="shared" si="6"/>
        <v/>
      </c>
      <c r="F62" s="26" t="str">
        <f t="shared" si="7"/>
        <v/>
      </c>
      <c r="G62" s="26" t="str">
        <f t="shared" ref="G62:U62" si="9">IF(OR(G$14="",$E62=""),"",F62)</f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26" t="str">
        <f t="shared" si="9"/>
        <v/>
      </c>
      <c r="M62" s="26" t="str">
        <f t="shared" si="9"/>
        <v/>
      </c>
      <c r="N62" s="26" t="str">
        <f t="shared" si="9"/>
        <v/>
      </c>
      <c r="O62" s="26" t="str">
        <f t="shared" si="9"/>
        <v/>
      </c>
      <c r="P62" s="26" t="str">
        <f t="shared" si="9"/>
        <v/>
      </c>
      <c r="Q62" s="26" t="str">
        <f t="shared" si="9"/>
        <v/>
      </c>
      <c r="R62" s="26" t="str">
        <f t="shared" si="9"/>
        <v/>
      </c>
      <c r="S62" s="26" t="str">
        <f t="shared" si="9"/>
        <v/>
      </c>
      <c r="T62" s="26" t="str">
        <f t="shared" si="9"/>
        <v/>
      </c>
      <c r="U62" s="26" t="str">
        <f t="shared" si="9"/>
        <v/>
      </c>
      <c r="V62" s="26" t="str">
        <f t="shared" ref="V62:AB63" si="10">IF(OR(V$14="",$E62=""),"",U62)</f>
        <v/>
      </c>
      <c r="W62" s="26" t="str">
        <f t="shared" si="10"/>
        <v/>
      </c>
      <c r="X62" s="26" t="str">
        <f t="shared" si="10"/>
        <v/>
      </c>
      <c r="Y62" s="26" t="str">
        <f t="shared" si="10"/>
        <v/>
      </c>
      <c r="Z62" s="26" t="str">
        <f t="shared" si="10"/>
        <v/>
      </c>
      <c r="AA62" s="26" t="str">
        <f t="shared" si="10"/>
        <v/>
      </c>
      <c r="AB62" s="26" t="str">
        <f t="shared" si="10"/>
        <v/>
      </c>
      <c r="AC62" s="26" t="str">
        <f t="shared" si="8"/>
        <v/>
      </c>
      <c r="AD62" s="26" t="str">
        <f t="shared" si="8"/>
        <v/>
      </c>
    </row>
    <row r="63" spans="3:30" x14ac:dyDescent="0.25">
      <c r="C63"/>
      <c r="D63" s="27" t="str">
        <f t="shared" si="6"/>
        <v/>
      </c>
      <c r="F63" s="26" t="str">
        <f t="shared" si="7"/>
        <v/>
      </c>
      <c r="G63" s="26" t="str">
        <f t="shared" ref="G63:U63" si="11">IF(OR(G$14="",$E63=""),"",F63)</f>
        <v/>
      </c>
      <c r="H63" s="26" t="str">
        <f t="shared" si="11"/>
        <v/>
      </c>
      <c r="I63" s="26" t="str">
        <f t="shared" si="11"/>
        <v/>
      </c>
      <c r="J63" s="26" t="str">
        <f t="shared" si="11"/>
        <v/>
      </c>
      <c r="K63" s="26" t="str">
        <f t="shared" si="11"/>
        <v/>
      </c>
      <c r="L63" s="26" t="str">
        <f t="shared" si="11"/>
        <v/>
      </c>
      <c r="M63" s="26" t="str">
        <f t="shared" si="11"/>
        <v/>
      </c>
      <c r="N63" s="26" t="str">
        <f t="shared" si="11"/>
        <v/>
      </c>
      <c r="O63" s="26" t="str">
        <f t="shared" si="11"/>
        <v/>
      </c>
      <c r="P63" s="26" t="str">
        <f t="shared" si="11"/>
        <v/>
      </c>
      <c r="Q63" s="26" t="str">
        <f t="shared" si="11"/>
        <v/>
      </c>
      <c r="R63" s="26" t="str">
        <f t="shared" si="11"/>
        <v/>
      </c>
      <c r="S63" s="26" t="str">
        <f t="shared" si="11"/>
        <v/>
      </c>
      <c r="T63" s="26" t="str">
        <f t="shared" si="11"/>
        <v/>
      </c>
      <c r="U63" s="26" t="str">
        <f t="shared" si="11"/>
        <v/>
      </c>
      <c r="V63" s="26" t="str">
        <f t="shared" si="10"/>
        <v/>
      </c>
      <c r="W63" s="26" t="str">
        <f t="shared" si="10"/>
        <v/>
      </c>
      <c r="X63" s="26" t="str">
        <f t="shared" si="10"/>
        <v/>
      </c>
      <c r="Y63" s="26" t="str">
        <f t="shared" si="10"/>
        <v/>
      </c>
      <c r="Z63" s="26" t="str">
        <f t="shared" si="10"/>
        <v/>
      </c>
      <c r="AA63" s="26" t="str">
        <f t="shared" si="10"/>
        <v/>
      </c>
      <c r="AB63" s="26" t="str">
        <f t="shared" si="10"/>
        <v/>
      </c>
      <c r="AC63" s="26" t="str">
        <f t="shared" si="8"/>
        <v/>
      </c>
      <c r="AD63" s="26" t="str">
        <f t="shared" si="8"/>
        <v/>
      </c>
    </row>
    <row r="64" spans="3:30" x14ac:dyDescent="0.25">
      <c r="C64"/>
      <c r="D64" s="27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conditionalFormatting sqref="A20:AD58 D15:AD19 B15:B19">
    <cfRule type="expression" dxfId="14" priority="18" stopIfTrue="1">
      <formula>$D15="Done"</formula>
    </cfRule>
    <cfRule type="expression" dxfId="13" priority="19" stopIfTrue="1">
      <formula>$D15="Ongoing"</formula>
    </cfRule>
  </conditionalFormatting>
  <conditionalFormatting sqref="C19">
    <cfRule type="expression" dxfId="12" priority="14" stopIfTrue="1">
      <formula>$D19="Done"</formula>
    </cfRule>
    <cfRule type="expression" dxfId="11" priority="15" stopIfTrue="1">
      <formula>$D19="Ongoing"</formula>
    </cfRule>
  </conditionalFormatting>
  <conditionalFormatting sqref="A15:A19">
    <cfRule type="expression" dxfId="10" priority="11" stopIfTrue="1">
      <formula>$C15="Done"</formula>
    </cfRule>
    <cfRule type="expression" dxfId="9" priority="12" stopIfTrue="1">
      <formula>$C15="Ongoing"</formula>
    </cfRule>
    <cfRule type="expression" dxfId="8" priority="13" stopIfTrue="1">
      <formula>$C15="Removed"</formula>
    </cfRule>
  </conditionalFormatting>
  <conditionalFormatting sqref="C18">
    <cfRule type="expression" dxfId="7" priority="7" stopIfTrue="1">
      <formula>$D18="Done"</formula>
    </cfRule>
    <cfRule type="expression" dxfId="6" priority="8" stopIfTrue="1">
      <formula>$D18="Ongoing"</formula>
    </cfRule>
  </conditionalFormatting>
  <conditionalFormatting sqref="C17">
    <cfRule type="expression" dxfId="5" priority="5" stopIfTrue="1">
      <formula>$D17="Done"</formula>
    </cfRule>
    <cfRule type="expression" dxfId="4" priority="6" stopIfTrue="1">
      <formula>$D17="Ongoing"</formula>
    </cfRule>
  </conditionalFormatting>
  <conditionalFormatting sqref="C15">
    <cfRule type="expression" dxfId="3" priority="3" stopIfTrue="1">
      <formula>$D15="Done"</formula>
    </cfRule>
    <cfRule type="expression" dxfId="2" priority="4" stopIfTrue="1">
      <formula>$D15="Ongoing"</formula>
    </cfRule>
  </conditionalFormatting>
  <conditionalFormatting sqref="C16">
    <cfRule type="expression" dxfId="1" priority="1" stopIfTrue="1">
      <formula>$D16="Done"</formula>
    </cfRule>
    <cfRule type="expression" dxfId="0" priority="2" stopIfTrue="1">
      <formula>$D16="Ongoing"</formula>
    </cfRule>
  </conditionalFormatting>
  <dataValidations count="1">
    <dataValidation type="list" allowBlank="1" showInputMessage="1" sqref="D3:D8 D15:D64" xr:uid="{00000000-0002-0000-0800-000000000000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4977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78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57</vt:i4>
      </vt:variant>
    </vt:vector>
  </HeadingPairs>
  <TitlesOfParts>
    <vt:vector size="66" baseType="lpstr">
      <vt:lpstr>Release Plan</vt:lpstr>
      <vt:lpstr>Product Backlog</vt:lpstr>
      <vt:lpstr>PB Burndown</vt:lpstr>
      <vt:lpstr>Sp1</vt:lpstr>
      <vt:lpstr> Sp2</vt:lpstr>
      <vt:lpstr>Sp3</vt:lpstr>
      <vt:lpstr>Sp4</vt:lpstr>
      <vt:lpstr>Sp5 </vt:lpstr>
      <vt:lpstr>Sp6</vt:lpstr>
      <vt:lpstr>' Sp2'!DoneDays</vt:lpstr>
      <vt:lpstr>'Sp1'!DoneDays</vt:lpstr>
      <vt:lpstr>'Sp3'!DoneDays</vt:lpstr>
      <vt:lpstr>'Sp4'!DoneDays</vt:lpstr>
      <vt:lpstr>'Sp5 '!DoneDays</vt:lpstr>
      <vt:lpstr>'Sp6'!DoneDays</vt:lpstr>
      <vt:lpstr>' Sp2'!ImplementationDays</vt:lpstr>
      <vt:lpstr>'Sp1'!ImplementationDays</vt:lpstr>
      <vt:lpstr>'Sp3'!ImplementationDays</vt:lpstr>
      <vt:lpstr>'Sp4'!ImplementationDays</vt:lpstr>
      <vt:lpstr>'Sp5 '!ImplementationDays</vt:lpstr>
      <vt:lpstr>'Sp6'!ImplementationDays</vt:lpstr>
      <vt:lpstr>'Product Backlog'!Print_Area</vt:lpstr>
      <vt:lpstr>ProductBacklog</vt:lpstr>
      <vt:lpstr>Sprint</vt:lpstr>
      <vt:lpstr>SprintCount</vt:lpstr>
      <vt:lpstr>SprintsInTrend</vt:lpstr>
      <vt:lpstr>' Sp2'!SprintTasks</vt:lpstr>
      <vt:lpstr>'Sp1'!SprintTasks</vt:lpstr>
      <vt:lpstr>'Sp3'!SprintTasks</vt:lpstr>
      <vt:lpstr>'Sp4'!SprintTasks</vt:lpstr>
      <vt:lpstr>'Sp5 '!SprintTasks</vt:lpstr>
      <vt:lpstr>'Sp6'!SprintTasks</vt:lpstr>
      <vt:lpstr>Status</vt:lpstr>
      <vt:lpstr>StoryName</vt:lpstr>
      <vt:lpstr>' Sp2'!TaskRows</vt:lpstr>
      <vt:lpstr>'Sp1'!TaskRows</vt:lpstr>
      <vt:lpstr>'Sp3'!TaskRows</vt:lpstr>
      <vt:lpstr>'Sp4'!TaskRows</vt:lpstr>
      <vt:lpstr>'Sp5 '!TaskRows</vt:lpstr>
      <vt:lpstr>'Sp6'!TaskRows</vt:lpstr>
      <vt:lpstr>' Sp2'!TaskStatus</vt:lpstr>
      <vt:lpstr>'Sp1'!TaskStatus</vt:lpstr>
      <vt:lpstr>'Sp3'!TaskStatus</vt:lpstr>
      <vt:lpstr>'Sp4'!TaskStatus</vt:lpstr>
      <vt:lpstr>'Sp5 '!TaskStatus</vt:lpstr>
      <vt:lpstr>'Sp6'!TaskStatus</vt:lpstr>
      <vt:lpstr>' Sp2'!TaskStoryID</vt:lpstr>
      <vt:lpstr>'Sp1'!TaskStoryID</vt:lpstr>
      <vt:lpstr>'Sp3'!TaskStoryID</vt:lpstr>
      <vt:lpstr>'Sp4'!TaskStoryID</vt:lpstr>
      <vt:lpstr>'Sp5 '!TaskStoryID</vt:lpstr>
      <vt:lpstr>'Sp6'!TaskStoryID</vt:lpstr>
      <vt:lpstr>' Sp2'!TotalEffort</vt:lpstr>
      <vt:lpstr>'Sp1'!TotalEffort</vt:lpstr>
      <vt:lpstr>'Sp3'!TotalEffort</vt:lpstr>
      <vt:lpstr>'Sp4'!TotalEffort</vt:lpstr>
      <vt:lpstr>'Sp5 '!TotalEffort</vt:lpstr>
      <vt:lpstr>'Sp6'!TotalEffort</vt:lpstr>
      <vt:lpstr>' Sp2'!TrendDays</vt:lpstr>
      <vt:lpstr>'Sp1'!TrendDays</vt:lpstr>
      <vt:lpstr>'Sp3'!TrendDays</vt:lpstr>
      <vt:lpstr>'Sp4'!TrendDays</vt:lpstr>
      <vt:lpstr>'Sp5 '!TrendDays</vt:lpstr>
      <vt:lpstr>'Sp6'!TrendDays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Lenovo</cp:lastModifiedBy>
  <cp:revision>1</cp:revision>
  <cp:lastPrinted>2023-02-22T13:06:41Z</cp:lastPrinted>
  <dcterms:created xsi:type="dcterms:W3CDTF">1998-06-05T11:20:44Z</dcterms:created>
  <dcterms:modified xsi:type="dcterms:W3CDTF">2023-02-22T13:26:29Z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