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ie\Desktop\Class Work\CrowdFunding Analysis\"/>
    </mc:Choice>
  </mc:AlternateContent>
  <xr:revisionPtr revIDLastSave="0" documentId="13_ncr:1_{88F8316C-F582-4E03-B2B1-730EF32F006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Outcomes Based on Launch Date" sheetId="6" r:id="rId1"/>
    <sheet name="Theater Outcomes by Launch Date" sheetId="13" r:id="rId2"/>
    <sheet name="KickStarter" sheetId="1" r:id="rId3"/>
    <sheet name="Descriptive Statistics" sheetId="11" r:id="rId4"/>
    <sheet name="edinburgh Research " sheetId="7" r:id="rId5"/>
    <sheet name="Outcomes Based on Goals" sheetId="14" r:id="rId6"/>
    <sheet name="Category Statistics" sheetId="4" r:id="rId7"/>
    <sheet name="Subcategory Statistics " sheetId="5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14" l="1"/>
  <c r="B12" i="14"/>
  <c r="B11" i="14"/>
  <c r="B10" i="14"/>
  <c r="B9" i="14"/>
  <c r="B8" i="14"/>
  <c r="B7" i="14"/>
  <c r="B6" i="14"/>
  <c r="B5" i="14"/>
  <c r="B4" i="14"/>
  <c r="D13" i="14"/>
  <c r="D12" i="14" l="1"/>
  <c r="D11" i="14"/>
  <c r="D10" i="14"/>
  <c r="D9" i="14"/>
  <c r="D8" i="14"/>
  <c r="D7" i="14"/>
  <c r="D6" i="14"/>
  <c r="D5" i="14"/>
  <c r="D4" i="14"/>
  <c r="D3" i="14"/>
  <c r="D2" i="14"/>
  <c r="B3" i="14"/>
  <c r="B2" i="14"/>
  <c r="C13" i="14"/>
  <c r="C12" i="14"/>
  <c r="C11" i="14"/>
  <c r="C10" i="14"/>
  <c r="C9" i="14"/>
  <c r="C8" i="14"/>
  <c r="C7" i="14"/>
  <c r="C6" i="14"/>
  <c r="C5" i="14"/>
  <c r="C4" i="14"/>
  <c r="C3" i="14"/>
  <c r="C2" i="14"/>
  <c r="E11" i="14" l="1"/>
  <c r="G11" i="14" s="1"/>
  <c r="F11" i="14"/>
  <c r="E7" i="14"/>
  <c r="F7" i="14" s="1"/>
  <c r="E8" i="14"/>
  <c r="F8" i="14" s="1"/>
  <c r="G3" i="14"/>
  <c r="E9" i="14"/>
  <c r="F9" i="14" s="1"/>
  <c r="G5" i="14"/>
  <c r="E4" i="14"/>
  <c r="G4" i="14" s="1"/>
  <c r="E10" i="14"/>
  <c r="F10" i="14" s="1"/>
  <c r="E2" i="14"/>
  <c r="F2" i="14" s="1"/>
  <c r="E3" i="14"/>
  <c r="F3" i="14"/>
  <c r="E12" i="14"/>
  <c r="H12" i="14" s="1"/>
  <c r="H2" i="14"/>
  <c r="E5" i="14"/>
  <c r="H5" i="14" s="1"/>
  <c r="F5" i="14"/>
  <c r="E13" i="14"/>
  <c r="F13" i="14" s="1"/>
  <c r="H3" i="14"/>
  <c r="H11" i="14"/>
  <c r="E6" i="14"/>
  <c r="H6" i="14" s="1"/>
  <c r="G2" i="14"/>
  <c r="C13" i="11"/>
  <c r="C12" i="11"/>
  <c r="C14" i="11" s="1"/>
  <c r="C11" i="11"/>
  <c r="B13" i="11"/>
  <c r="B12" i="11"/>
  <c r="B14" i="11" s="1"/>
  <c r="B11" i="11"/>
  <c r="C6" i="11"/>
  <c r="C5" i="11"/>
  <c r="C7" i="11" s="1"/>
  <c r="C4" i="11"/>
  <c r="B6" i="11"/>
  <c r="B5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  <c r="F12" i="14"/>
  <c r="G10" i="14"/>
  <c r="H9" i="14"/>
  <c r="G9" i="14"/>
  <c r="G6" i="14"/>
  <c r="H4" i="14"/>
  <c r="F4" i="14"/>
  <c r="H13" i="14"/>
  <c r="F6" i="14"/>
  <c r="G12" i="14"/>
  <c r="G7" i="14"/>
  <c r="H10" i="14"/>
  <c r="H8" i="14"/>
  <c r="H7" i="14"/>
  <c r="G13" i="14"/>
  <c r="G8" i="14"/>
</calcChain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<sst xmlns="http://schemas.openxmlformats.org/spreadsheetml/2006/main" count="33050" uniqueCount="8419">
  <si>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</si>
  <si>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</si>
  <si>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</si>
  <si>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</si>
  <si>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</si>
  <si>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</si>
  <si>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</si>
  <si>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</si>
  <si>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</si>
  <si>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</si>
  <si>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</si>
  <si>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</si>
  <si>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</si>
  <si>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</si>
  <si>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</si>
  <si>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</si>
  <si>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</si>
  <si>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</si>
  <si>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</si>
  <si>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</si>
  <si>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</si>
  <si>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</si>
  <si>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</si>
  <si>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</si>
  <si>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</si>
  <si>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</si>
  <si>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</si>
  <si>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</si>
  <si>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</si>
  <si>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</si>
  <si>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</si>
  <si>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</si>
  <si>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</si>
  <si>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</si>
  <si>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</si>
  <si>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</si>
  <si>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</si>
  <si>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</si>
  <si>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</si>
  <si>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</si>
  <si>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</si>
  <si>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</si>
  <si>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</si>
  <si>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</si>
  <si>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</si>
  <si>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</si>
  <si>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</si>
  <si>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</si>
  <si>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</si>
  <si>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</si>
  <si>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</si>
  <si>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</si>
  <si>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</si>
  <si>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</si>
  <si>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</si>
  <si>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</si>
  <si>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</si>
  <si>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</si>
  <si>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</si>
  <si>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</si>
  <si>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</si>
  <si>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</si>
  <si>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</si>
  <si>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</si>
  <si>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</si>
  <si>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</si>
  <si>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</si>
  <si>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</si>
  <si>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</si>
  <si>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</si>
  <si>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</si>
  <si>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</si>
  <si>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</si>
  <si>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</si>
  <si>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</si>
  <si>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</si>
  <si>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</si>
  <si>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</si>
  <si>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</si>
  <si>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</si>
  <si>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</si>
  <si>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</si>
  <si>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</si>
  <si>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</si>
  <si>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</si>
  <si>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</si>
  <si>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</si>
  <si>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</si>
  <si>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</si>
  <si>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</si>
  <si>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</si>
  <si>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</si>
  <si>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</si>
  <si>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</si>
  <si>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</si>
  <si>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</si>
  <si>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</si>
  <si>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</si>
  <si>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</si>
  <si>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</si>
  <si>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</si>
  <si>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</si>
  <si>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</si>
  <si>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</si>
  <si>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</si>
  <si>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</si>
  <si>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</si>
  <si>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</si>
  <si>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</si>
  <si>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</si>
  <si>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</si>
  <si>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</si>
  <si>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</si>
  <si>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</si>
  <si>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</si>
  <si>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</si>
  <si>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</si>
  <si>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</si>
  <si>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</si>
  <si>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</si>
  <si>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</si>
  <si>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</si>
  <si>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</si>
  <si>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</si>
  <si>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</si>
  <si>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</si>
  <si>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</si>
  <si>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</si>
  <si>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</si>
  <si>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</si>
  <si>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</si>
  <si>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</si>
  <si>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</si>
  <si>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</si>
  <si>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</si>
  <si>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</si>
  <si>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</si>
  <si>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</si>
  <si>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</si>
  <si>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</si>
  <si>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</si>
  <si>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</si>
  <si>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</si>
  <si>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</si>
  <si>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</si>
  <si>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</si>
  <si>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</si>
  <si>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</si>
  <si>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</si>
  <si>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</si>
  <si>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</si>
  <si>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</si>
  <si>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</si>
  <si>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</si>
  <si>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</si>
  <si>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</si>
  <si>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</si>
  <si>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</si>
  <si>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</si>
  <si>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</si>
  <si>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</si>
  <si>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</si>
  <si>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</si>
  <si>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</si>
  <si>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</si>
  <si>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</si>
  <si>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</si>
  <si>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</si>
  <si>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</si>
  <si>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</si>
  <si>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</si>
  <si>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</si>
  <si>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</si>
  <si>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</si>
  <si>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</si>
  <si>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</si>
  <si>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</si>
  <si>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</si>
  <si>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</si>
  <si>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</si>
  <si>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</si>
  <si>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</si>
  <si>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</si>
  <si>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</si>
  <si>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</si>
  <si>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</si>
  <si>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</si>
  <si>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</si>
  <si>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</si>
  <si>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</si>
  <si>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</si>
  <si>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</si>
  <si>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</si>
  <si>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</si>
  <si>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</si>
  <si>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</si>
  <si>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</si>
  <si>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</si>
  <si>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</si>
  <si>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</si>
  <si>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</si>
  <si>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</si>
  <si>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</si>
  <si>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</si>
  <si>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</si>
  <si>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</si>
  <si>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</si>
  <si>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</si>
  <si>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</si>
  <si>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</si>
  <si>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</si>
  <si>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</si>
  <si>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</si>
  <si>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</si>
  <si>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</si>
  <si>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</si>
  <si>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</si>
  <si>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</si>
  <si>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</si>
  <si>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</si>
  <si>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</si>
  <si>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</si>
  <si>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</si>
  <si>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</si>
  <si>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</si>
  <si>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</si>
  <si>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</si>
  <si>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</si>
  <si>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</si>
  <si>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</si>
  <si>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</si>
  <si>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</si>
  <si>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</si>
  <si>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</si>
  <si>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</si>
  <si>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</si>
  <si>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</si>
  <si>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</si>
  <si>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</si>
  <si>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</si>
  <si>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</si>
  <si>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</si>
  <si>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</si>
  <si>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</si>
  <si>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</si>
  <si>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</si>
  <si>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</si>
  <si>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</si>
  <si>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</si>
  <si>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</si>
  <si>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</si>
  <si>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</si>
  <si>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</si>
  <si>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</si>
  <si>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</si>
  <si>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</si>
  <si>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</si>
  <si>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</si>
  <si>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</si>
  <si>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</si>
  <si>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</si>
  <si>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</si>
  <si>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</si>
  <si>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</si>
  <si>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</si>
  <si>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</si>
  <si>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</si>
  <si>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</si>
  <si>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</si>
  <si>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</si>
  <si>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</si>
  <si>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</si>
  <si>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</si>
  <si>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</si>
  <si>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</si>
  <si>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</si>
  <si>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</si>
  <si>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</si>
  <si>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</si>
  <si>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</si>
  <si>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</si>
  <si>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</si>
  <si>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</si>
  <si>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</si>
  <si>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</si>
  <si>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</si>
  <si>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</si>
  <si>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</si>
  <si>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</si>
  <si>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</si>
  <si>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</si>
  <si>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</si>
  <si>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</si>
  <si>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</si>
  <si>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</si>
  <si>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</si>
  <si>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</si>
  <si>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</si>
  <si>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</si>
  <si>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</si>
  <si>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</si>
  <si>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</si>
  <si>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</si>
  <si>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</si>
  <si>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</si>
  <si>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</si>
  <si>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</si>
  <si>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</si>
  <si>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</si>
  <si>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</si>
  <si>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</si>
  <si>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</si>
  <si>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</si>
  <si>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</si>
  <si>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</si>
  <si>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</si>
  <si>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</si>
  <si>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</si>
  <si>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</si>
  <si>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</si>
  <si>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</si>
  <si>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</si>
  <si>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</si>
  <si>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</si>
  <si>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</si>
  <si>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</si>
  <si>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</si>
  <si>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</si>
  <si>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</si>
  <si>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</si>
  <si>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</si>
  <si>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</si>
  <si>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</si>
  <si>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</si>
  <si>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</si>
  <si>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</si>
  <si>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</si>
  <si>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</si>
  <si>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</si>
  <si>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</si>
  <si>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</si>
  <si>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</si>
  <si>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</si>
  <si>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</si>
  <si>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</si>
  <si>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</si>
  <si>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</si>
  <si>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</si>
  <si>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</si>
  <si>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</si>
  <si>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</si>
  <si>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</si>
  <si>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</si>
  <si>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</si>
  <si>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</si>
  <si>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</si>
  <si>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</si>
  <si>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</si>
  <si>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</si>
  <si>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</si>
  <si>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</si>
  <si>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</si>
  <si>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</si>
  <si>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</si>
  <si>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</si>
  <si>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</si>
  <si>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</si>
  <si>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</si>
  <si>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</si>
  <si>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</si>
  <si>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</si>
  <si>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</si>
  <si>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</si>
  <si>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</si>
  <si>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</si>
  <si>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</si>
  <si>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</si>
  <si>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</si>
  <si>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</si>
  <si>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</si>
  <si>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</si>
  <si>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</si>
  <si>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</si>
  <si>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</si>
  <si>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</si>
  <si>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</si>
  <si>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</si>
  <si>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</si>
  <si>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</si>
  <si>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</si>
  <si>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</si>
  <si>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</si>
  <si>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</si>
  <si>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</si>
  <si>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</si>
  <si>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</si>
  <si>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</si>
  <si>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</si>
  <si>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</si>
  <si>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</si>
  <si>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</si>
  <si>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</si>
  <si>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</si>
  <si>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</si>
  <si>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</si>
  <si>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</si>
  <si>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</si>
  <si>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</si>
  <si>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</si>
  <si>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</si>
  <si>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</si>
  <si>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</si>
  <si>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</si>
  <si>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</si>
  <si>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</si>
  <si>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</si>
  <si>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</si>
  <si>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</si>
  <si>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</si>
  <si>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</si>
  <si>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</si>
  <si>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</si>
  <si>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</si>
  <si>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</si>
  <si>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</si>
  <si>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</si>
  <si>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</si>
  <si>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</si>
  <si>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</si>
  <si>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</si>
  <si>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</si>
  <si>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</si>
  <si>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</si>
  <si>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</si>
  <si>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</si>
  <si>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</si>
  <si>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</si>
  <si>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</si>
  <si>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</si>
  <si>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</si>
  <si>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</si>
  <si>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</si>
  <si>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</si>
  <si>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</si>
  <si>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</si>
  <si>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</si>
  <si>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</si>
  <si>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</si>
  <si>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</si>
  <si>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</si>
  <si>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</si>
  <si>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</si>
  <si>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</si>
  <si>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</si>
  <si>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</si>
  <si>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</si>
  <si>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</si>
  <si>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</si>
  <si>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</si>
  <si>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</si>
  <si>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</si>
  <si>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</si>
  <si>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</si>
  <si>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</si>
  <si>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</si>
  <si>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</si>
  <si>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</si>
  <si>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</si>
  <si>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</si>
  <si>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</si>
  <si>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</si>
  <si>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</si>
  <si>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</si>
  <si>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</si>
  <si>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</si>
  <si>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</si>
  <si>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</si>
  <si>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</si>
  <si>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</si>
  <si>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</si>
  <si>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</si>
  <si>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</si>
  <si>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</si>
  <si>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</si>
  <si>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</si>
  <si>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</si>
  <si>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</si>
  <si>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</si>
  <si>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</si>
  <si>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</si>
  <si>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</si>
  <si>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</si>
  <si>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</si>
  <si>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</si>
  <si>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</si>
  <si>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</si>
  <si>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</si>
  <si>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</si>
  <si>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</si>
  <si>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</si>
  <si>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</si>
  <si>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</si>
  <si>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</si>
  <si>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</si>
  <si>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</si>
  <si>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</si>
  <si>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</si>
  <si>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</si>
  <si>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</si>
  <si>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</si>
  <si>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</si>
  <si>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</si>
  <si>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</si>
  <si>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</si>
  <si>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</si>
  <si>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</si>
  <si>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</si>
  <si>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</si>
  <si>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</si>
  <si>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</si>
  <si>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</si>
  <si>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</si>
  <si>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</si>
  <si>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</si>
  <si>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</si>
  <si>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</si>
  <si>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</si>
  <si>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</si>
  <si>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</si>
  <si>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</si>
  <si>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</si>
  <si>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</si>
  <si>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</si>
  <si>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</si>
  <si>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</si>
  <si>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</si>
  <si>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</si>
  <si>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</si>
  <si>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</si>
  <si>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</si>
  <si>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</si>
  <si>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</si>
  <si>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</si>
  <si>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</si>
  <si>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</si>
  <si>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</si>
  <si>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</si>
  <si>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</si>
  <si>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</si>
  <si>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</si>
  <si>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</si>
  <si>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</si>
  <si>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</si>
  <si>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</si>
  <si>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</si>
  <si>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</si>
  <si>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</si>
  <si>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</si>
  <si>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</si>
  <si>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</si>
  <si>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</si>
  <si>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</si>
  <si>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</si>
  <si>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</si>
  <si>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</si>
  <si>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</si>
  <si>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</si>
  <si>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</si>
  <si>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</si>
  <si>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</si>
  <si>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</si>
  <si>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</si>
  <si>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</si>
  <si>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</si>
  <si>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</si>
  <si>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</si>
  <si>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</si>
  <si>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</si>
  <si>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</si>
  <si>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</si>
  <si>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</si>
  <si>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</si>
  <si>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</si>
  <si>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</si>
  <si>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</si>
  <si>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</si>
  <si>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</si>
  <si>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</si>
  <si>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</si>
  <si>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</si>
  <si>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</si>
  <si>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</si>
  <si>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</si>
  <si>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</si>
  <si>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</si>
  <si>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</si>
  <si>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</si>
  <si>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</si>
  <si>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</si>
  <si>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</si>
  <si>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</si>
  <si>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</si>
  <si>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</si>
  <si>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</si>
  <si>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</si>
  <si>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</si>
  <si>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</si>
  <si>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</si>
  <si>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</si>
  <si>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</si>
  <si>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</si>
  <si>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</si>
  <si>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</si>
  <si>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</si>
  <si>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</si>
  <si>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</si>
  <si>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</si>
  <si>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</si>
  <si>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</si>
  <si>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</si>
  <si>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</si>
  <si>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</si>
  <si>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</si>
  <si>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</si>
  <si>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</si>
  <si>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</si>
  <si>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</si>
  <si>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</si>
  <si>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</si>
  <si>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</si>
  <si>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</si>
  <si>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</si>
  <si>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</si>
  <si>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</si>
  <si>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</si>
  <si>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</si>
  <si>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</si>
  <si>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</si>
  <si>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</si>
  <si>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</si>
  <si>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</si>
  <si>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</si>
  <si>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</si>
  <si>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</si>
  <si>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</si>
  <si>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</si>
  <si>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</si>
  <si>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</si>
  <si>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</si>
  <si>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</si>
  <si>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</si>
  <si>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</si>
  <si>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</si>
  <si>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</si>
  <si>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</si>
  <si>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</si>
  <si>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</si>
  <si>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</si>
  <si>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</si>
  <si>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</si>
  <si>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</si>
  <si>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</si>
  <si>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</si>
  <si>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</si>
  <si>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</si>
  <si>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</si>
  <si>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</si>
  <si>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</si>
  <si>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</si>
  <si>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</si>
  <si>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</si>
  <si>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</si>
  <si>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</si>
  <si>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</si>
  <si>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</si>
  <si>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</si>
  <si>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</si>
  <si>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</si>
  <si>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</si>
  <si>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</si>
  <si>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</si>
  <si>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</si>
  <si>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</si>
  <si>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</si>
  <si>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</si>
  <si>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</si>
  <si>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</si>
  <si>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</si>
  <si>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</si>
  <si>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</si>
  <si>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</si>
  <si>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</si>
  <si>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</si>
  <si>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</si>
  <si>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</si>
  <si>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</si>
  <si>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</si>
  <si>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</si>
  <si>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</si>
  <si>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</si>
  <si>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</si>
  <si>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</si>
  <si>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</si>
  <si>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</si>
  <si>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</si>
  <si>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</si>
  <si>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</si>
  <si>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</si>
  <si>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</si>
  <si>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</si>
  <si>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</si>
  <si>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</si>
  <si>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</si>
  <si>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</si>
  <si>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</si>
  <si>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</si>
  <si>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</si>
  <si>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</si>
  <si>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</si>
  <si>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</si>
  <si>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</si>
  <si>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</si>
  <si>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</si>
  <si>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</si>
  <si>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</si>
  <si>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</si>
  <si>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</si>
  <si>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</si>
  <si>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</si>
  <si>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</si>
  <si>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</si>
  <si>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</si>
  <si>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</si>
  <si>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</si>
  <si>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</si>
  <si>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</si>
  <si>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</si>
  <si>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</si>
  <si>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</si>
  <si>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</si>
  <si>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</si>
  <si>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</si>
  <si>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</si>
  <si>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</si>
  <si>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</si>
  <si>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</si>
  <si>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</si>
  <si>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</si>
  <si>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</si>
  <si>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</si>
  <si>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</si>
  <si>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</si>
  <si>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</si>
  <si>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</si>
  <si>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</si>
  <si>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</si>
  <si>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</si>
  <si>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</si>
  <si>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</si>
  <si>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</si>
  <si>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</si>
  <si>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</si>
  <si>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</si>
  <si>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</si>
  <si>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</si>
  <si>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</si>
  <si>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</si>
  <si>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</si>
  <si>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</si>
  <si>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</si>
  <si>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</si>
  <si>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</si>
  <si>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</si>
  <si>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</si>
  <si>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</si>
  <si>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</si>
  <si>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</si>
  <si>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</si>
  <si>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</si>
  <si>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</si>
  <si>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</si>
  <si>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</si>
  <si>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</si>
  <si>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</si>
  <si>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</si>
  <si>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</si>
  <si>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</si>
  <si>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</si>
  <si>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</si>
  <si>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</si>
  <si>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</si>
  <si>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</si>
  <si>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</si>
  <si>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</si>
  <si>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</si>
  <si>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</si>
  <si>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</si>
  <si>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</si>
  <si>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</si>
  <si>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</si>
  <si>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</si>
  <si>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</si>
  <si>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</si>
  <si>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</si>
  <si>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</si>
  <si>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</si>
  <si>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</si>
  <si>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</si>
  <si>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</si>
  <si>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</si>
  <si>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</si>
  <si>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</si>
  <si>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</si>
  <si>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</si>
  <si>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</si>
  <si>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</si>
  <si>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</si>
  <si>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</si>
  <si>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</si>
  <si>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</si>
  <si>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</si>
  <si>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</si>
  <si>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</si>
  <si>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</si>
  <si>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</si>
  <si>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</si>
  <si>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</si>
  <si>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</si>
  <si>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</si>
  <si>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</si>
  <si>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</si>
  <si>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</si>
  <si>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</si>
  <si>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</si>
  <si>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</si>
  <si>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</si>
  <si>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</si>
  <si>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</si>
  <si>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</si>
  <si>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</si>
  <si>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</si>
  <si>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</si>
  <si>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</si>
  <si>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</si>
  <si>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</si>
  <si>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</si>
  <si>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</si>
  <si>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</si>
  <si>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</si>
  <si>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</si>
  <si>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</si>
  <si>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</si>
  <si>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</si>
  <si>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</si>
  <si>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</si>
  <si>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</si>
  <si>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</si>
  <si>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</si>
  <si>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</si>
  <si>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</si>
  <si>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</si>
  <si>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</si>
  <si>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</si>
  <si>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</si>
  <si>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</si>
  <si>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</si>
  <si>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</si>
  <si>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</si>
  <si>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</si>
  <si>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</si>
  <si>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</si>
  <si>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</si>
  <si>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</si>
  <si>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</si>
  <si>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</si>
  <si>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</si>
  <si>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</si>
  <si>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</si>
  <si>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</si>
  <si>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</si>
  <si>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</si>
  <si>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</si>
  <si>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</si>
  <si>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</si>
  <si>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</si>
  <si>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</si>
  <si>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</si>
  <si>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</si>
  <si>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</si>
  <si>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</si>
  <si>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</si>
  <si>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</si>
  <si>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</si>
  <si>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</si>
  <si>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</si>
  <si>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</si>
  <si>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</si>
  <si>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</si>
  <si>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</si>
  <si>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</si>
  <si>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</si>
  <si>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</si>
  <si>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</si>
  <si>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</si>
  <si>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</si>
  <si>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</si>
  <si>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</si>
  <si>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</si>
  <si>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</si>
  <si>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</si>
  <si>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</si>
  <si>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</si>
  <si>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</si>
  <si>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</si>
  <si>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</si>
  <si>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</si>
  <si>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</si>
  <si>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</si>
  <si>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</si>
  <si>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</si>
  <si>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</si>
  <si>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</si>
  <si>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</si>
  <si>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</si>
  <si>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</si>
  <si>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</si>
  <si>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</si>
  <si>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</si>
  <si>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</si>
  <si>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</si>
  <si>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</si>
  <si>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</si>
  <si>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</si>
  <si>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</si>
  <si>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</si>
  <si>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</si>
  <si>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</si>
  <si>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</si>
  <si>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</si>
  <si>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</si>
  <si>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</si>
  <si>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</si>
  <si>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</si>
  <si>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</si>
  <si>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</si>
  <si>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</si>
  <si>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</si>
  <si>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</si>
  <si>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</si>
  <si>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</si>
  <si>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</si>
  <si>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</si>
  <si>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</si>
  <si>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</si>
  <si>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</si>
  <si>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</si>
  <si>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</si>
  <si>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</si>
  <si>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</si>
  <si>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</si>
  <si>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</si>
  <si>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</si>
  <si>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</si>
  <si>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</si>
  <si>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</si>
  <si>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</si>
  <si>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</si>
  <si>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</si>
  <si>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</si>
  <si>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</si>
  <si>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</si>
  <si>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</si>
  <si>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</si>
  <si>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</si>
  <si>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</si>
  <si>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</si>
  <si>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</si>
  <si>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</si>
  <si>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</si>
  <si>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</si>
  <si>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</si>
  <si>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</si>
  <si>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</si>
  <si>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</si>
  <si>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</si>
  <si>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</si>
  <si>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</si>
  <si>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</si>
  <si>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</si>
  <si>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</si>
  <si>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</si>
  <si>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</si>
  <si>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</si>
  <si>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</si>
  <si>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</si>
  <si>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</si>
  <si>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</si>
  <si>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</si>
  <si>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</si>
  <si>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</si>
  <si>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</si>
  <si>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</si>
  <si>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</si>
  <si>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</si>
  <si>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</si>
  <si>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</si>
  <si>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</si>
  <si>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</si>
  <si>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</si>
  <si>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</si>
  <si>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</si>
  <si>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</si>
  <si>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</si>
  <si>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</si>
  <si>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</si>
  <si>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</si>
  <si>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</si>
  <si>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</si>
  <si>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</si>
  <si>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</si>
  <si>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</si>
  <si>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</si>
  <si>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</si>
  <si>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</si>
  <si>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</si>
  <si>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</si>
  <si>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</si>
  <si>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</si>
  <si>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</si>
  <si>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</si>
  <si>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</si>
  <si>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</si>
  <si>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</si>
  <si>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</si>
  <si>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</si>
  <si>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</si>
  <si>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</si>
  <si>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</si>
  <si>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</si>
  <si>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</si>
  <si>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</si>
  <si>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</si>
  <si>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</si>
  <si>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</si>
  <si>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</si>
  <si>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</si>
  <si>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</si>
  <si>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</si>
  <si>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</si>
  <si>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</si>
  <si>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</si>
  <si>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</si>
  <si>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</si>
  <si>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</si>
  <si>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</si>
  <si>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</si>
  <si>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</si>
  <si>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</si>
  <si>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</si>
  <si>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</si>
  <si>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</si>
  <si>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</si>
  <si>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</si>
  <si>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</si>
  <si>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</si>
  <si>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</si>
  <si>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</si>
  <si>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</si>
  <si>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</si>
  <si>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</si>
  <si>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</si>
  <si>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</si>
  <si>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</si>
  <si>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</si>
  <si>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</si>
  <si>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</si>
  <si>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</si>
  <si>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</si>
  <si>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</si>
  <si>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</si>
  <si>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</si>
  <si>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</si>
  <si>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</si>
  <si>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</si>
  <si>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</si>
  <si>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</si>
  <si>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</si>
  <si>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</si>
  <si>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</si>
  <si>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</si>
  <si>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</si>
  <si>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</si>
  <si>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</si>
  <si>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</si>
  <si>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</si>
  <si>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</si>
  <si>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</si>
  <si>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</si>
  <si>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</si>
  <si>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</si>
  <si>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</si>
  <si>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</si>
  <si>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</si>
  <si>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</si>
  <si>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</si>
  <si>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</si>
  <si>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</si>
  <si>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</si>
  <si>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</si>
  <si>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</si>
  <si>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</si>
  <si>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</si>
  <si>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</si>
  <si>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</si>
  <si>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</si>
  <si>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</si>
  <si>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</si>
  <si>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</si>
  <si>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</si>
  <si>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</si>
  <si>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</si>
  <si>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</si>
  <si>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</si>
  <si>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</si>
  <si>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</si>
  <si>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</si>
  <si>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</si>
  <si>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</si>
  <si>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</si>
  <si>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</si>
  <si>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</si>
  <si>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</si>
  <si>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</si>
  <si>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</si>
  <si>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</si>
  <si>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</si>
  <si>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</si>
  <si>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</si>
  <si>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</si>
  <si>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</si>
  <si>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</si>
  <si>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</si>
  <si>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</si>
  <si>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</si>
  <si>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</si>
  <si>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</si>
  <si>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</si>
  <si>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</si>
  <si>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</si>
  <si>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</si>
  <si>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</si>
  <si>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</si>
  <si>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</si>
  <si>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</si>
  <si>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</si>
  <si>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</si>
  <si>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</si>
  <si>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</si>
  <si>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</si>
  <si>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</si>
  <si>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</si>
  <si>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</si>
  <si>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</si>
  <si>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</si>
  <si>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</si>
  <si>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</si>
  <si>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</si>
  <si>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</si>
  <si>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</si>
  <si>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</si>
  <si>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</si>
  <si>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</si>
  <si>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</si>
  <si>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</si>
  <si>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</si>
  <si>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</si>
  <si>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</si>
  <si>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</si>
  <si>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</si>
  <si>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</si>
  <si>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</si>
  <si>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</si>
  <si>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</si>
  <si>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</si>
  <si>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</si>
  <si>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</si>
  <si>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</si>
  <si>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</si>
  <si>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</si>
  <si>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</si>
  <si>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</si>
  <si>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</si>
  <si>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</si>
  <si>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</si>
  <si>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</si>
  <si>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</si>
  <si>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</si>
  <si>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</si>
  <si>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</si>
  <si>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</si>
  <si>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</si>
  <si>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</si>
  <si>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</si>
  <si>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</si>
  <si>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</si>
  <si>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</si>
  <si>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</si>
  <si>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</si>
  <si>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</si>
  <si>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</si>
  <si>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</si>
  <si>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</si>
  <si>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</si>
  <si>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</si>
  <si>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</si>
  <si>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</si>
  <si>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</si>
  <si>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</si>
  <si>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</si>
  <si>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</si>
  <si>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</si>
  <si>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</si>
  <si>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</si>
  <si>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</si>
  <si>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</si>
  <si>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</si>
  <si>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</si>
  <si>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</si>
  <si>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</si>
  <si>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</si>
  <si>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</si>
  <si>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</si>
  <si>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</si>
  <si>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</si>
  <si>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</si>
  <si>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</si>
  <si>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</si>
  <si>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</si>
  <si>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</si>
  <si>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</si>
  <si>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</si>
  <si>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</si>
  <si>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</si>
  <si>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</si>
  <si>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</si>
  <si>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</si>
  <si>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</si>
  <si>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</si>
  <si>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</si>
  <si>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</si>
  <si>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</si>
  <si>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</si>
  <si>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</si>
  <si>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</si>
  <si>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</si>
  <si>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</si>
  <si>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</si>
  <si>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</si>
  <si>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</si>
  <si>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</si>
  <si>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</si>
  <si>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</si>
  <si>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</si>
  <si>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</si>
  <si>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</si>
  <si>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</si>
  <si>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</si>
  <si>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</si>
  <si>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</si>
  <si>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</si>
  <si>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</si>
  <si>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</si>
  <si>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</si>
  <si>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</si>
  <si>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</si>
  <si>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</si>
  <si>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</si>
  <si>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</si>
  <si>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</si>
  <si>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</si>
  <si>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</si>
  <si>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</si>
  <si>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</si>
  <si>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</si>
  <si>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</si>
  <si>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</si>
  <si>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</si>
  <si>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</si>
  <si>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</si>
  <si>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</si>
  <si>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</si>
  <si>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</si>
  <si>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</si>
  <si>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</si>
  <si>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</si>
  <si>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</si>
  <si>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</si>
  <si>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</si>
  <si>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</si>
  <si>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</si>
  <si>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</si>
  <si>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</si>
  <si>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</si>
  <si>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</si>
  <si>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</si>
  <si>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</si>
  <si>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</si>
  <si>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</si>
  <si>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</si>
  <si>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</si>
  <si>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</si>
  <si>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</si>
  <si>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</si>
  <si>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</si>
  <si>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</si>
  <si>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</si>
  <si>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</si>
  <si>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</si>
  <si>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</si>
  <si>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</si>
  <si>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</si>
  <si>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</si>
  <si>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</si>
  <si>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</si>
  <si>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</si>
  <si>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</si>
  <si>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</si>
  <si>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</si>
  <si>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</si>
  <si>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</si>
  <si>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</si>
  <si>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</si>
  <si>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</si>
  <si>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</si>
  <si>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</si>
  <si>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</si>
  <si>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</si>
  <si>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</si>
  <si>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</si>
  <si>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</si>
  <si>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</si>
  <si>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</si>
  <si>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</si>
  <si>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</si>
  <si>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</si>
  <si>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</si>
  <si>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</si>
  <si>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</si>
  <si>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</si>
  <si>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</si>
  <si>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</si>
  <si>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</si>
  <si>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</si>
  <si>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</si>
  <si>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</si>
  <si>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</si>
  <si>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</si>
  <si>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</si>
  <si>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</si>
  <si>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</si>
  <si>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</si>
  <si>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</si>
  <si>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</si>
  <si>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</si>
  <si>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</si>
  <si>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</si>
  <si>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</si>
  <si>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</si>
  <si>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</si>
  <si>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</si>
  <si>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</si>
  <si>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</si>
  <si>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</si>
  <si>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</si>
  <si>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</si>
  <si>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</si>
  <si>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</si>
  <si>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</si>
  <si>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</si>
  <si>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</si>
  <si>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</si>
  <si>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</si>
  <si>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</si>
  <si>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</si>
  <si>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</si>
  <si>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</si>
  <si>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</si>
  <si>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</si>
  <si>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</si>
  <si>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</si>
  <si>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</si>
  <si>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</si>
  <si>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</si>
  <si>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</si>
  <si>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</si>
  <si>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</si>
  <si>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</si>
  <si>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</si>
  <si>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</si>
  <si>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</si>
  <si>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</si>
  <si>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</si>
  <si>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</si>
  <si>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</si>
  <si>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</si>
  <si>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</si>
  <si>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</si>
  <si>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</si>
  <si>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</si>
  <si>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</si>
  <si>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</si>
  <si>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</si>
  <si>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</si>
  <si>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</si>
  <si>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</si>
  <si>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</si>
  <si>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</si>
  <si>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</si>
  <si>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</si>
  <si>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</si>
  <si>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</si>
  <si>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</si>
  <si>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</si>
  <si>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</si>
  <si>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</si>
  <si>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</si>
  <si>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</si>
  <si>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</si>
  <si>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</si>
  <si>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</si>
  <si>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</si>
  <si>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</si>
  <si>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</si>
  <si>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</si>
  <si>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</si>
  <si>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</si>
  <si>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</si>
  <si>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</si>
  <si>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</si>
  <si>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</si>
  <si>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</si>
  <si>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</si>
  <si>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</si>
  <si>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</si>
  <si>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</si>
  <si>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</si>
  <si>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</si>
  <si>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</si>
  <si>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</si>
  <si>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</si>
  <si>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</si>
  <si>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</si>
  <si>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</si>
  <si>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</si>
  <si>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</si>
  <si>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</si>
  <si>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</si>
  <si>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</si>
  <si>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</si>
  <si>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</si>
  <si>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</si>
  <si>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</si>
  <si>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</si>
  <si>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</si>
  <si>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</si>
  <si>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</si>
  <si>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</si>
  <si>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</si>
  <si>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</si>
  <si>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</si>
  <si>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</si>
  <si>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</si>
  <si>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</si>
  <si>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</si>
  <si>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</si>
  <si>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</si>
  <si>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</si>
  <si>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</si>
  <si>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</si>
  <si>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</si>
  <si>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</si>
  <si>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</si>
  <si>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</si>
  <si>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</si>
  <si>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</si>
  <si>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</si>
  <si>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</si>
  <si>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</si>
  <si>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</si>
  <si>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</si>
  <si>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</si>
  <si>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</si>
  <si>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</si>
  <si>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</si>
  <si>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</si>
  <si>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</si>
  <si>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</si>
  <si>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</si>
  <si>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</si>
  <si>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</si>
  <si>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</si>
  <si>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</si>
  <si>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</si>
  <si>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</si>
  <si>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</si>
  <si>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</si>
  <si>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</si>
  <si>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</si>
  <si>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</si>
  <si>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</si>
  <si>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</si>
  <si>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</si>
  <si>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</si>
  <si>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</si>
  <si>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</si>
  <si>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</si>
  <si>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</si>
  <si>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</si>
  <si>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</si>
  <si>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</si>
  <si>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</si>
  <si>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</si>
  <si>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</si>
  <si>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</si>
  <si>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</si>
  <si>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</si>
  <si>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</si>
  <si>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</si>
  <si>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</si>
  <si>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</si>
  <si>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</si>
  <si>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</si>
  <si>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</si>
  <si>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</si>
  <si>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</si>
  <si>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</si>
  <si>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</si>
  <si>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</si>
  <si>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</si>
  <si>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</si>
  <si>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</si>
  <si>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</si>
  <si>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</si>
  <si>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</si>
  <si>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</si>
  <si>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</si>
  <si>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</si>
  <si>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</si>
  <si>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</si>
  <si>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</si>
  <si>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</si>
  <si>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</si>
  <si>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</si>
  <si>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</si>
  <si>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</si>
  <si>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</si>
  <si>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</si>
  <si>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</si>
  <si>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</si>
  <si>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</si>
  <si>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</si>
  <si>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</si>
  <si>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</si>
  <si>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</si>
  <si>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</si>
  <si>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</si>
  <si>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</si>
  <si>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</si>
  <si>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</si>
  <si>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</si>
  <si>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</si>
  <si>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</si>
  <si>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</si>
  <si>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</si>
  <si>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</si>
  <si>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</si>
  <si>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</si>
  <si>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</si>
  <si>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</si>
  <si>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</si>
  <si>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</si>
  <si>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</si>
  <si>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</si>
  <si>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</si>
  <si>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</si>
  <si>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</si>
  <si>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</si>
  <si>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</si>
  <si>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</si>
  <si>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</si>
  <si>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</si>
  <si>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</si>
  <si>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</si>
  <si>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</si>
  <si>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</si>
  <si>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</si>
  <si>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</si>
  <si>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</si>
  <si>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</si>
  <si>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</si>
  <si>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</si>
  <si>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</si>
  <si>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</si>
  <si>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</si>
  <si>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</si>
  <si>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</si>
  <si>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</si>
  <si>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</si>
  <si>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</si>
  <si>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</si>
  <si>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</si>
  <si>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</si>
  <si>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</si>
  <si>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</si>
  <si>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</si>
  <si>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</si>
  <si>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</si>
  <si>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</si>
  <si>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</si>
  <si>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</si>
  <si>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</si>
  <si>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</si>
  <si>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</si>
  <si>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</si>
  <si>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</si>
  <si>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</si>
  <si>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</si>
  <si>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</si>
  <si>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</si>
  <si>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</si>
  <si>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</si>
  <si>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</si>
  <si>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</si>
  <si>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</si>
  <si>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</si>
  <si>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</si>
  <si>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</si>
  <si>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</si>
  <si>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</si>
  <si>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</si>
  <si>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</si>
  <si>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</si>
  <si>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</si>
  <si>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</si>
  <si>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</si>
  <si>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</si>
  <si>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</si>
  <si>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</si>
  <si>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</si>
  <si>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</si>
  <si>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</si>
  <si>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</si>
  <si>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</si>
  <si>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</si>
  <si>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</si>
  <si>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</si>
  <si>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</si>
  <si>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</si>
  <si>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</si>
  <si>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</si>
  <si>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</si>
  <si>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</si>
  <si>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</si>
  <si>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</si>
  <si>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</si>
  <si>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</si>
  <si>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</si>
  <si>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</si>
  <si>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</si>
  <si>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</si>
  <si>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</si>
  <si>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</si>
  <si>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</si>
  <si>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</si>
  <si>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</si>
  <si>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</si>
  <si>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</si>
  <si>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</si>
  <si>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</si>
  <si>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</si>
  <si>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</si>
  <si>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</si>
  <si>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</si>
  <si>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</si>
  <si>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</si>
  <si>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</si>
  <si>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</si>
  <si>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</si>
  <si>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</si>
  <si>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</si>
  <si>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</si>
  <si>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</si>
  <si>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</si>
  <si>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</si>
  <si>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</si>
  <si>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</si>
  <si>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</si>
  <si>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</si>
  <si>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</si>
  <si>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</si>
  <si>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</si>
  <si>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</si>
  <si>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</si>
  <si>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</si>
  <si>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</si>
  <si>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</si>
  <si>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</si>
  <si>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</si>
  <si>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</si>
  <si>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</si>
  <si>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</si>
  <si>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</si>
  <si>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</si>
  <si>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</si>
  <si>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</si>
  <si>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</si>
  <si>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</si>
  <si>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</si>
  <si>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</si>
  <si>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</si>
  <si>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</si>
  <si>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</si>
  <si>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</si>
  <si>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</si>
  <si>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</si>
  <si>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</si>
  <si>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</si>
  <si>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</si>
  <si>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</si>
  <si>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</si>
  <si>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</si>
  <si>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</si>
  <si>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</si>
  <si>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</si>
  <si>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</si>
  <si>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</si>
  <si>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</si>
  <si>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</si>
  <si>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</si>
  <si>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</si>
  <si>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</si>
  <si>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</si>
  <si>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</si>
  <si>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</si>
  <si>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</si>
  <si>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</si>
  <si>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</si>
  <si>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</si>
  <si>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</si>
  <si>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</si>
  <si>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</si>
  <si>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</si>
  <si>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</si>
  <si>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</si>
  <si>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</si>
  <si>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</si>
  <si>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</si>
  <si>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</si>
  <si>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</si>
  <si>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</si>
  <si>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</si>
  <si>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</si>
  <si>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</si>
  <si>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</si>
  <si>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</si>
  <si>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</si>
  <si>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</si>
  <si>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</si>
  <si>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</si>
  <si>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</si>
  <si>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</si>
  <si>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</si>
  <si>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</si>
  <si>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</si>
  <si>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</si>
  <si>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</si>
  <si>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</si>
  <si>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</si>
  <si>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</si>
  <si>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</si>
  <si>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</si>
  <si>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</si>
  <si>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</si>
  <si>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</si>
  <si>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</si>
  <si>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</si>
  <si>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</si>
  <si>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</si>
  <si>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</si>
  <si>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</si>
  <si>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</si>
  <si>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</si>
  <si>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</si>
  <si>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</si>
  <si>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</si>
  <si>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</si>
  <si>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</si>
  <si>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</si>
  <si>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</si>
  <si>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</si>
  <si>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</si>
  <si>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</si>
  <si>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</si>
  <si>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</si>
  <si>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</si>
  <si>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</si>
  <si>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</si>
  <si>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</si>
  <si>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</si>
  <si>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</si>
  <si>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</si>
  <si>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</si>
  <si>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</si>
  <si>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</si>
  <si>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</si>
  <si>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</si>
  <si>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</si>
  <si>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</si>
  <si>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</si>
  <si>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</si>
  <si>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</si>
  <si>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</si>
  <si>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</si>
  <si>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</si>
  <si>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</si>
  <si>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</si>
  <si>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</si>
  <si>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</si>
  <si>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</si>
  <si>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</si>
  <si>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</si>
  <si>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</si>
  <si>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</si>
  <si>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</si>
  <si>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</si>
  <si>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</si>
  <si>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</si>
  <si>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</si>
  <si>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</si>
  <si>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</si>
  <si>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</si>
  <si>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</si>
  <si>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</si>
  <si>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</si>
  <si>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</si>
  <si>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</si>
  <si>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</si>
  <si>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</si>
  <si>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</si>
  <si>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</si>
  <si>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</si>
  <si>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</si>
  <si>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</si>
  <si>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</si>
  <si>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</si>
  <si>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</si>
  <si>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</si>
  <si>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</si>
  <si>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</si>
  <si>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</si>
  <si>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</si>
  <si>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</si>
  <si>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</si>
  <si>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</si>
  <si>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</si>
  <si>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</si>
  <si>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</si>
  <si>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</si>
  <si>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</si>
  <si>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</si>
  <si>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</si>
  <si>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</si>
  <si>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</si>
  <si>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</si>
  <si>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</si>
  <si>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</si>
  <si>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</si>
  <si>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</si>
  <si>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</si>
  <si>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</si>
  <si>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</si>
  <si>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</si>
  <si>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</si>
  <si>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</si>
  <si>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</si>
  <si>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</si>
  <si>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</si>
  <si>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</si>
  <si>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</si>
  <si>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</si>
  <si>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</si>
  <si>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</si>
  <si>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</si>
  <si>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</si>
  <si>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</si>
  <si>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</si>
  <si>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</si>
  <si>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</si>
  <si>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</si>
  <si>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</si>
  <si>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</si>
  <si>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</si>
  <si>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</si>
  <si>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</si>
  <si>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</si>
  <si>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</si>
  <si>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</si>
  <si>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</si>
  <si>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</si>
  <si>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</si>
  <si>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</si>
  <si>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</si>
  <si>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</si>
  <si>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</si>
  <si>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</si>
  <si>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</si>
  <si>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</si>
  <si>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</si>
  <si>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</si>
  <si>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</si>
  <si>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</si>
  <si>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</si>
  <si>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</si>
  <si>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</si>
  <si>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</si>
  <si>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</si>
  <si>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</si>
  <si>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</si>
  <si>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</si>
  <si>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</si>
  <si>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</si>
  <si>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</si>
  <si>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</si>
  <si>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</si>
  <si>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</si>
  <si>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</si>
  <si>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</si>
  <si>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</si>
  <si>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</si>
  <si>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</si>
  <si>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</si>
  <si>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</si>
  <si>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</si>
  <si>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</si>
  <si>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</si>
  <si>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</si>
  <si>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</si>
  <si>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</si>
  <si>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</si>
  <si>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</si>
  <si>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</si>
  <si>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</si>
  <si>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</si>
  <si>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</si>
  <si>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</si>
  <si>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</si>
  <si>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</si>
  <si>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</si>
  <si>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</si>
  <si>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</si>
  <si>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</si>
  <si>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</si>
  <si>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</si>
  <si>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</si>
  <si>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</si>
  <si>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</si>
  <si>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</si>
  <si>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</si>
  <si>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</si>
  <si>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</si>
  <si>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</si>
  <si>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</si>
  <si>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</si>
  <si>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</si>
  <si>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</si>
  <si>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</si>
  <si>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</si>
  <si>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</si>
  <si>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</si>
  <si>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</si>
  <si>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</si>
  <si>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</si>
  <si>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</si>
  <si>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</si>
  <si>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</si>
  <si>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</si>
  <si>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</si>
  <si>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</si>
  <si>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</si>
  <si>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</si>
  <si>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</si>
  <si>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</si>
  <si>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</si>
  <si>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</si>
  <si>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</si>
  <si>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</si>
  <si>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</si>
  <si>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</si>
  <si>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</si>
  <si>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</si>
  <si>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</si>
  <si>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</si>
  <si>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</si>
  <si>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</si>
  <si>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</si>
  <si>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</si>
  <si>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</si>
  <si>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</si>
  <si>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</si>
  <si>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</si>
  <si>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</si>
  <si>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</si>
  <si>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</si>
  <si>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</si>
  <si>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</si>
  <si>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</si>
  <si>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</si>
  <si>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</si>
  <si>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</si>
  <si>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</si>
  <si>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</si>
  <si>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</si>
  <si>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</si>
  <si>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</si>
  <si>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</si>
  <si>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</si>
  <si>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</si>
  <si>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</si>
  <si>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</si>
  <si>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</si>
  <si>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</si>
  <si>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</si>
  <si>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</si>
  <si>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</si>
  <si>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</si>
  <si>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</si>
  <si>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</si>
  <si>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</si>
  <si>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</si>
  <si>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</si>
  <si>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</si>
  <si>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</si>
  <si>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</si>
  <si>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</si>
  <si>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</si>
  <si>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</si>
  <si>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</si>
  <si>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</si>
  <si>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</si>
  <si>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</si>
  <si>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</si>
  <si>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</si>
  <si>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</si>
  <si>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</si>
  <si>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</si>
  <si>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</si>
  <si>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</si>
  <si>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</si>
  <si>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</si>
  <si>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</si>
  <si>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</si>
  <si>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</si>
  <si>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</si>
  <si>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</si>
  <si>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</si>
  <si>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</si>
  <si>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</si>
  <si>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</si>
  <si>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</si>
  <si>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</si>
  <si>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</si>
  <si>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</si>
  <si>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</si>
  <si>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</si>
  <si>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</si>
  <si>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</si>
  <si>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</si>
  <si>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</si>
  <si>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</si>
  <si>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</si>
  <si>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</si>
  <si>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</si>
  <si>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</si>
  <si>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</si>
  <si>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</si>
  <si>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</si>
  <si>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</si>
  <si>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</si>
  <si>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</si>
  <si>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</si>
  <si>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</si>
  <si>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</si>
  <si>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</si>
  <si>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</si>
  <si>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</si>
  <si>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</si>
  <si>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</si>
  <si>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</si>
  <si>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</si>
  <si>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</si>
  <si>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</si>
  <si>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</si>
  <si>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</si>
  <si>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</si>
  <si>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</si>
  <si>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</si>
  <si>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</si>
  <si>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</si>
  <si>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</si>
  <si>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</si>
  <si>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</si>
  <si>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</si>
  <si>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</si>
  <si>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</si>
  <si>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</si>
  <si>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</si>
  <si>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</si>
  <si>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</si>
  <si>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</si>
  <si>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</si>
  <si>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</si>
  <si>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</si>
  <si>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</si>
  <si>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</si>
  <si>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</si>
  <si>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</si>
  <si>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</si>
  <si>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</si>
  <si>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</si>
  <si>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</si>
  <si>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</si>
  <si>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</si>
  <si>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</si>
  <si>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</si>
  <si>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</si>
  <si>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</si>
  <si>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</si>
  <si>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</si>
  <si>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</si>
  <si>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</si>
  <si>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</si>
  <si>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</si>
  <si>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</si>
  <si>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</si>
  <si>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</si>
  <si>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</si>
  <si>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</si>
  <si>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</si>
  <si>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</si>
  <si>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</si>
  <si>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</si>
  <si>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</si>
  <si>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</si>
  <si>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</si>
  <si>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</si>
  <si>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</si>
  <si>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</si>
  <si>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</si>
  <si>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</si>
  <si>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</si>
  <si>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</si>
  <si>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</si>
  <si>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</si>
  <si>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</si>
  <si>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</si>
  <si>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</si>
  <si>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</si>
  <si>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</si>
  <si>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</si>
  <si>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</si>
  <si>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</si>
  <si>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</si>
  <si>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</si>
  <si>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</si>
  <si>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</si>
  <si>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</si>
  <si>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</si>
  <si>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</si>
  <si>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</si>
  <si>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</si>
  <si>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</si>
  <si>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</si>
  <si>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</si>
  <si>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</si>
  <si>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</si>
  <si>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</si>
  <si>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</si>
  <si>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</si>
  <si>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</si>
  <si>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</si>
  <si>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</si>
  <si>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</si>
  <si>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</si>
  <si>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</si>
  <si>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</si>
  <si>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</si>
  <si>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</si>
  <si>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</si>
  <si>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</si>
  <si>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</si>
  <si>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</si>
  <si>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</si>
  <si>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</si>
  <si>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</si>
  <si>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</si>
  <si>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</si>
  <si>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</si>
  <si>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</si>
  <si>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</si>
  <si>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</si>
  <si>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</si>
  <si>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</si>
  <si>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</si>
  <si>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</si>
  <si>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</si>
  <si>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</si>
  <si>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</si>
  <si>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</si>
  <si>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</si>
  <si>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</si>
  <si>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</si>
  <si>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</si>
  <si>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</si>
  <si>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</si>
  <si>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</si>
  <si>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</si>
  <si>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</si>
  <si>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</si>
  <si>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</si>
  <si>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</si>
  <si>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</si>
  <si>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</si>
  <si>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</si>
  <si>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</si>
  <si>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</si>
  <si>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</si>
  <si>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</si>
  <si>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</si>
  <si>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</si>
  <si>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</si>
  <si>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</si>
  <si>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</si>
  <si>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</si>
  <si>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</si>
  <si>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</si>
  <si>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</si>
  <si>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</si>
  <si>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</si>
  <si>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</si>
  <si>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</si>
  <si>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</si>
  <si>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</si>
  <si>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</si>
  <si>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</si>
  <si>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</si>
  <si>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</si>
  <si>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</si>
  <si>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</si>
  <si>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</si>
  <si>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</si>
  <si>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</si>
  <si>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</si>
  <si>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</si>
  <si>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</si>
  <si>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</si>
  <si>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</si>
  <si>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</si>
  <si>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</si>
  <si>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</si>
  <si>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</si>
  <si>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</si>
  <si>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</si>
  <si>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</si>
  <si>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</si>
  <si>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</si>
  <si>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</si>
  <si>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</si>
  <si>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</si>
  <si>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</si>
  <si>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</si>
  <si>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</si>
  <si>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</si>
  <si>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</si>
  <si>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</si>
  <si>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</si>
  <si>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</si>
  <si>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</si>
  <si>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</si>
  <si>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</si>
  <si>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</si>
  <si>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</si>
  <si>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</si>
  <si>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</si>
  <si>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</si>
  <si>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</si>
  <si>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</si>
  <si>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</si>
  <si>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</si>
  <si>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</si>
  <si>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</si>
  <si>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</si>
  <si>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</si>
  <si>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</si>
  <si>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</si>
  <si>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</si>
  <si>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</si>
  <si>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</si>
  <si>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</si>
  <si>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</si>
  <si>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</si>
  <si>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</si>
  <si>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</si>
  <si>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</si>
  <si>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</si>
  <si>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</si>
  <si>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</si>
  <si>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</si>
  <si>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</si>
  <si>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</si>
  <si>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</si>
  <si>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</si>
  <si>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</si>
  <si>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</si>
  <si>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</si>
  <si>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</si>
  <si>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</si>
  <si>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</si>
  <si>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</si>
  <si>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</si>
  <si>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</si>
  <si>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</si>
  <si>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</si>
  <si>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</si>
  <si>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</si>
  <si>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</si>
  <si>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</si>
  <si>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</si>
  <si>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</si>
  <si>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</si>
  <si>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</si>
  <si>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</si>
  <si>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</si>
  <si>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</si>
  <si>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</si>
  <si>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</si>
  <si>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</si>
  <si>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</si>
  <si>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</si>
  <si>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</si>
  <si>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</si>
  <si>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</si>
  <si>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</si>
  <si>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</si>
  <si>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</si>
  <si>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</si>
  <si>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</si>
  <si>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</si>
  <si>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</si>
  <si>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</si>
  <si>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</si>
  <si>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</si>
  <si>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</si>
  <si>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</si>
  <si>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</si>
  <si>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</si>
  <si>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</si>
  <si>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</si>
  <si>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</si>
  <si>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</si>
  <si>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</si>
  <si>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</si>
  <si>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</si>
  <si>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</si>
  <si>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</si>
  <si>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</si>
  <si>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</si>
  <si>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</si>
  <si>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</si>
  <si>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</si>
  <si>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</si>
  <si>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</si>
  <si>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</si>
  <si>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</si>
  <si>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</si>
  <si>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</si>
  <si>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</si>
  <si>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</si>
  <si>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</si>
  <si>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</si>
  <si>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</si>
  <si>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</si>
  <si>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</si>
  <si>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</si>
  <si>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</si>
  <si>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</si>
  <si>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</si>
  <si>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</si>
  <si>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</si>
  <si>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</si>
  <si>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</si>
  <si>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</si>
  <si>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</si>
  <si>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</si>
  <si>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</si>
  <si>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</si>
  <si>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</si>
  <si>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</si>
  <si>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</si>
  <si>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</si>
  <si>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</si>
  <si>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</si>
  <si>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</si>
  <si>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</si>
  <si>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</si>
  <si>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</si>
  <si>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</si>
  <si>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</si>
  <si>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</si>
  <si>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</si>
  <si>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</si>
  <si>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</si>
  <si>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</si>
  <si>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</si>
  <si>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</si>
  <si>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</si>
  <si>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</si>
  <si>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</si>
  <si>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</si>
  <si>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</si>
  <si>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</si>
  <si>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</si>
  <si>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</si>
  <si>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</si>
  <si>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</si>
  <si>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</si>
  <si>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</si>
  <si>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</si>
  <si>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</si>
  <si>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</si>
  <si>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</si>
  <si>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</si>
  <si>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</si>
  <si>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</si>
  <si>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</si>
  <si>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</si>
  <si>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</si>
  <si>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</si>
  <si>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</si>
  <si>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</si>
  <si>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</si>
  <si>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</si>
  <si>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</si>
  <si>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</si>
  <si>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</si>
  <si>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</si>
  <si>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</si>
  <si>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</si>
  <si>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</si>
  <si>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</si>
  <si>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</si>
  <si>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</si>
  <si>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</si>
  <si>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</si>
  <si>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</si>
  <si>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</si>
  <si>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</si>
  <si>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</si>
  <si>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</si>
  <si>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</si>
  <si>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</si>
  <si>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</si>
  <si>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</si>
  <si>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</si>
  <si>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</si>
  <si>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</si>
  <si>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</si>
  <si>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</si>
  <si>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</si>
  <si>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</si>
  <si>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</si>
  <si>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</si>
  <si>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</si>
  <si>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</si>
  <si>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</si>
  <si>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</si>
  <si>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</si>
  <si>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</si>
  <si>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</si>
  <si>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</si>
  <si>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</si>
  <si>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</si>
  <si>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</si>
  <si>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</si>
  <si>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</si>
  <si>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</si>
  <si>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</si>
  <si>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</si>
  <si>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</si>
  <si>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</si>
  <si>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</si>
  <si>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</si>
  <si>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</si>
  <si>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</si>
  <si>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</si>
  <si>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</si>
  <si>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</si>
  <si>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</si>
  <si>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</si>
  <si>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</si>
  <si>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</si>
  <si>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</si>
  <si>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</si>
  <si>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</si>
  <si>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</si>
  <si>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</si>
  <si>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</si>
  <si>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</si>
  <si>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</si>
  <si>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</si>
  <si>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</si>
  <si>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</si>
  <si>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</si>
  <si>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</si>
  <si>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</si>
  <si>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</si>
  <si>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</si>
  <si>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</si>
  <si>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</si>
  <si>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</si>
  <si>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</si>
  <si>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</si>
  <si>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</si>
  <si>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</si>
  <si>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</si>
  <si>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</si>
  <si>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</si>
  <si>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</si>
  <si>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</si>
  <si>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</si>
  <si>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</si>
  <si>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</si>
  <si>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</si>
  <si>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</si>
  <si>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</si>
  <si>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</si>
  <si>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</si>
  <si>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</si>
  <si>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</si>
  <si>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</si>
  <si>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</si>
  <si>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</si>
  <si>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</si>
  <si>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</si>
  <si>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</si>
  <si>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</si>
  <si>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</si>
  <si>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</si>
  <si>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</si>
  <si>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</si>
  <si>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</si>
  <si>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</si>
  <si>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</si>
  <si>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</si>
  <si>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</si>
  <si>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</si>
  <si>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</si>
  <si>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</si>
  <si>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</si>
  <si>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</si>
  <si>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</si>
  <si>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</si>
  <si>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</si>
  <si>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</si>
  <si>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</si>
  <si>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</si>
  <si>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</si>
  <si>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</si>
  <si>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</si>
  <si>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</si>
  <si>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</si>
  <si>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</si>
  <si>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</si>
  <si>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</si>
  <si>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</si>
  <si>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</si>
  <si>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</si>
  <si>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</si>
  <si>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</si>
  <si>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</si>
  <si>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</si>
  <si>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</si>
  <si>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</si>
  <si>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</si>
  <si>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</si>
  <si>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</si>
  <si>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</si>
  <si>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</si>
  <si>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</si>
  <si>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</si>
  <si>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</si>
  <si>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</si>
  <si>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</si>
  <si>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</si>
  <si>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</si>
  <si>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</si>
  <si>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</si>
  <si>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</si>
  <si>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</si>
  <si>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</si>
  <si>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</si>
  <si>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</si>
  <si>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</si>
  <si>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</si>
  <si>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</si>
  <si>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</si>
  <si>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</si>
  <si>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</si>
  <si>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</si>
  <si>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</si>
  <si>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</si>
  <si>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</si>
  <si>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</si>
  <si>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</si>
  <si>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</si>
  <si>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</si>
  <si>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</si>
  <si>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</si>
  <si>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</si>
  <si>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</si>
  <si>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</si>
  <si>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</si>
  <si>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</si>
  <si>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</si>
  <si>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</si>
  <si>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</si>
  <si>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</si>
  <si>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</si>
  <si>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</si>
  <si>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</si>
  <si>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</si>
  <si>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</si>
  <si>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</si>
  <si>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</si>
  <si>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</si>
  <si>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</si>
  <si>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</si>
  <si>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</si>
  <si>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</si>
  <si>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</si>
  <si>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</si>
  <si>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</si>
  <si>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</si>
  <si>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</si>
  <si>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</si>
  <si>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</si>
  <si>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</si>
  <si>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</si>
  <si>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</si>
  <si>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</si>
  <si>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</si>
  <si>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</si>
  <si>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</si>
  <si>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</si>
  <si>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</si>
  <si>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</si>
  <si>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</si>
  <si>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</si>
  <si>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</si>
  <si>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</si>
  <si>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</si>
  <si>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</si>
  <si>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</si>
  <si>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</si>
  <si>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</si>
  <si>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</si>
  <si>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</si>
  <si>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</si>
  <si>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</si>
  <si>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</si>
  <si>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</si>
  <si>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</si>
  <si>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</si>
  <si>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</si>
  <si>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</si>
  <si>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</si>
  <si>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</si>
  <si>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</si>
  <si>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</si>
  <si>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</si>
  <si>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</si>
  <si>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</si>
  <si>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</si>
  <si>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</si>
  <si>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</si>
  <si>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</si>
  <si>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</si>
  <si>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</si>
  <si>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</si>
  <si>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</si>
  <si>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</si>
  <si>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</si>
  <si>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</si>
  <si>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</si>
  <si>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</si>
  <si>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</si>
  <si>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</si>
  <si>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</si>
  <si>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</si>
  <si>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</si>
  <si>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</si>
  <si>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</si>
  <si>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</si>
  <si>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</si>
  <si>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</si>
  <si>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</si>
  <si>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</si>
  <si>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</si>
  <si>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</si>
  <si>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</si>
  <si>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</si>
  <si>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</si>
  <si>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</si>
  <si>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</si>
  <si>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</si>
  <si>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</si>
  <si>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</si>
  <si>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</si>
  <si>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</si>
  <si>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</si>
  <si>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</si>
  <si>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</si>
  <si>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</si>
  <si>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</si>
  <si>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</si>
  <si>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</si>
  <si>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</si>
  <si>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</si>
  <si>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</si>
  <si>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</si>
  <si>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</si>
  <si>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</si>
  <si>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</si>
  <si>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</si>
  <si>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</si>
  <si>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</si>
  <si>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</si>
  <si>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</si>
  <si>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</si>
  <si>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</si>
  <si>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</si>
  <si>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</si>
  <si>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</si>
  <si>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</si>
  <si>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</si>
  <si>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</si>
  <si>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</si>
  <si>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</si>
  <si>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</si>
  <si>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</si>
  <si>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</si>
  <si>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</si>
  <si>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</si>
  <si>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</si>
  <si>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</si>
  <si>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</si>
  <si>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</si>
  <si>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</si>
  <si>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</si>
  <si>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</si>
  <si>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</si>
  <si>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</si>
  <si>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</si>
  <si>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</si>
  <si>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</si>
  <si>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</si>
  <si>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</si>
  <si>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</si>
  <si>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</si>
  <si>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</si>
  <si>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</si>
  <si>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</si>
  <si>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</si>
  <si>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</si>
  <si>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</si>
  <si>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</si>
  <si>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</si>
  <si>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</si>
  <si>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</si>
  <si>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</si>
  <si>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</si>
  <si>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</si>
  <si>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</si>
  <si>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</si>
  <si>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</si>
  <si>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</si>
  <si>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</si>
  <si>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</si>
  <si>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</si>
  <si>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</si>
  <si>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</si>
  <si>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</si>
  <si>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</si>
  <si>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</si>
  <si>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</si>
  <si>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</si>
  <si>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</si>
  <si>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</si>
  <si>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</si>
  <si>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</si>
  <si>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</si>
  <si>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</si>
  <si>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</si>
  <si>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</si>
  <si>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</si>
  <si>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</si>
  <si>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</si>
  <si>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</si>
  <si>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</si>
  <si>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</si>
  <si>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</si>
  <si>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</si>
  <si>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</si>
  <si>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</si>
  <si>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</si>
  <si>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</si>
  <si>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</si>
  <si>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</si>
  <si>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</si>
  <si>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</si>
  <si>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</si>
  <si>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</si>
  <si>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</si>
  <si>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</si>
  <si>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</si>
  <si>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</si>
  <si>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</si>
  <si>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</si>
  <si>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</si>
  <si>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</si>
  <si>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</si>
  <si>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</si>
  <si>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</si>
  <si>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</si>
  <si>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</si>
  <si>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</si>
  <si>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</si>
  <si>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</si>
  <si>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</si>
  <si>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</si>
  <si>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</si>
  <si>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</si>
  <si>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</si>
  <si>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</si>
  <si>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</si>
  <si>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</si>
  <si>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</si>
  <si>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</si>
  <si>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</si>
  <si>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</si>
  <si>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</si>
  <si>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</si>
  <si>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</si>
  <si>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</si>
  <si>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</si>
  <si>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</si>
  <si>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</si>
  <si>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</si>
  <si>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</si>
  <si>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</si>
  <si>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</si>
  <si>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</si>
  <si>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</si>
  <si>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</si>
  <si>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</si>
  <si>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</si>
  <si>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</si>
  <si>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</si>
  <si>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</si>
  <si>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</si>
  <si>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</si>
  <si>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</si>
  <si>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</si>
  <si>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</si>
  <si>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</si>
  <si>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</si>
  <si>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</si>
  <si>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</si>
  <si>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</si>
  <si>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</si>
  <si>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</si>
  <si>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</si>
  <si>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</si>
  <si>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</si>
  <si>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</si>
  <si>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</si>
  <si>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</si>
  <si>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</si>
  <si>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</si>
  <si>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</si>
  <si>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</si>
  <si>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</si>
  <si>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</si>
  <si>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</si>
  <si>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</si>
  <si>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</si>
  <si>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</si>
  <si>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</si>
  <si>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</si>
  <si>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</si>
  <si>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</si>
  <si>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</si>
  <si>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</si>
  <si>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</si>
  <si>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</si>
  <si>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</si>
  <si>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</si>
  <si>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</si>
  <si>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</si>
  <si>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</si>
  <si>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</si>
  <si>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</si>
  <si>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</si>
  <si>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</si>
  <si>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</si>
  <si>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</si>
  <si>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</si>
  <si>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</si>
  <si>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</si>
  <si>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</si>
  <si>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</si>
  <si>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</si>
  <si>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</si>
  <si>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</si>
  <si>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</si>
  <si>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</si>
  <si>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</si>
  <si>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</si>
  <si>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</si>
  <si>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</si>
  <si>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</si>
  <si>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</si>
  <si>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</si>
  <si>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</si>
  <si>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</si>
  <si>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</si>
  <si>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</si>
  <si>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</si>
  <si>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</si>
  <si>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</si>
  <si>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</si>
  <si>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</si>
  <si>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</si>
  <si>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</si>
  <si>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</si>
  <si>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</si>
  <si>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</si>
  <si>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</si>
  <si>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</si>
  <si>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</si>
  <si>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</si>
  <si>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</si>
  <si>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</si>
  <si>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</si>
  <si>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</si>
  <si>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</si>
  <si>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</si>
  <si>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</si>
  <si>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</si>
  <si>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</si>
  <si>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</si>
  <si>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</si>
  <si>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</si>
  <si>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</si>
  <si>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</si>
  <si>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</si>
  <si>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</si>
  <si>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</si>
  <si>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</si>
  <si>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</si>
  <si>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</si>
  <si>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</si>
  <si>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</si>
  <si>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</si>
  <si>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</si>
  <si>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</si>
  <si>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</si>
  <si>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</si>
  <si>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</si>
  <si>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</si>
  <si>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</si>
  <si>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</si>
  <si>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</si>
  <si>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</si>
  <si>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</si>
  <si>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</si>
  <si>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</si>
  <si>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</si>
  <si>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</si>
  <si>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</si>
  <si>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</si>
  <si>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</si>
  <si>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</si>
  <si>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</si>
  <si>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</si>
  <si>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</si>
  <si>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</si>
  <si>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</si>
  <si>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</si>
  <si>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</si>
  <si>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</si>
  <si>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</si>
  <si>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</si>
  <si>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</si>
  <si>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</si>
  <si>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</si>
  <si>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</si>
  <si>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</si>
  <si>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</si>
  <si>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</si>
  <si>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</si>
  <si>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</si>
  <si>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</si>
  <si>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</si>
  <si>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</si>
  <si>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</si>
  <si>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</si>
  <si>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</si>
  <si>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</si>
  <si>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</si>
  <si>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</si>
  <si>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</si>
  <si>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</si>
  <si>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</si>
  <si>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</si>
  <si>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</si>
  <si>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</si>
  <si>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</si>
  <si>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</si>
  <si>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</si>
  <si>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</si>
  <si>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</si>
  <si>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</si>
  <si>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</si>
  <si>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</si>
  <si>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</si>
  <si>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</si>
  <si>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</si>
  <si>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</si>
  <si>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</si>
  <si>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</si>
  <si>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</si>
  <si>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</si>
  <si>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</si>
  <si>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</si>
  <si>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</si>
  <si>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</si>
  <si>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</si>
  <si>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</si>
  <si>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</si>
  <si>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</si>
  <si>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</si>
  <si>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</si>
  <si>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</si>
  <si>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</si>
  <si>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</si>
  <si>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</si>
  <si>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</si>
  <si>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</si>
  <si>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</si>
  <si>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</si>
  <si>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</si>
  <si>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</si>
  <si>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</si>
  <si>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</si>
  <si>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</si>
  <si>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</si>
  <si>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</si>
  <si>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</si>
  <si>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</si>
  <si>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</si>
  <si>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</si>
  <si>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</si>
  <si>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</si>
  <si>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</si>
  <si>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</si>
  <si>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</si>
  <si>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</si>
  <si>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</si>
  <si>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</si>
  <si>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</si>
  <si>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</si>
  <si>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</si>
  <si>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</si>
  <si>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</si>
  <si>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</si>
  <si>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</si>
  <si>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</si>
  <si>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</si>
  <si>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</si>
  <si>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</si>
  <si>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</si>
  <si>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</si>
  <si>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</si>
  <si>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</si>
  <si>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</si>
  <si>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</si>
  <si>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</si>
  <si>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</si>
  <si>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</si>
  <si>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</si>
  <si>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</si>
  <si>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</si>
  <si>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</si>
  <si>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</si>
  <si>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</si>
  <si>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</si>
  <si>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</si>
  <si>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</si>
  <si>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</si>
  <si>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</si>
  <si>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</si>
  <si>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</si>
  <si>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</si>
  <si>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</si>
  <si>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</si>
  <si>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</si>
  <si>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</si>
  <si>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</si>
  <si>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</si>
  <si>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</si>
  <si>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</si>
  <si>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</si>
  <si>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</si>
  <si>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</si>
  <si>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</si>
  <si>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</si>
  <si>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</si>
  <si>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</si>
  <si>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</si>
  <si>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</si>
  <si>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</si>
  <si>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</si>
  <si>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</si>
  <si>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</si>
  <si>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</si>
  <si>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</si>
  <si>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</si>
  <si>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</si>
  <si>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</si>
  <si>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</si>
  <si>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</si>
  <si>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</si>
  <si>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</si>
  <si>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</si>
  <si>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</si>
  <si>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</si>
  <si>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</si>
  <si>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</si>
  <si>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</si>
  <si>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</si>
  <si>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</si>
  <si>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</si>
  <si>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</si>
  <si>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</si>
  <si>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</si>
  <si>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</si>
  <si>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</si>
  <si>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</si>
  <si>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</si>
  <si>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</si>
  <si>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</si>
  <si>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</si>
  <si>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</si>
  <si>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</si>
  <si>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</si>
  <si>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</si>
  <si>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</si>
  <si>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</si>
  <si>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</si>
  <si>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</si>
  <si>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</si>
  <si>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</si>
  <si>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</si>
  <si>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</si>
  <si>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</si>
  <si>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</si>
  <si>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</si>
  <si>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</si>
  <si>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</si>
  <si>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</si>
  <si>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</si>
  <si>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</si>
  <si>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</si>
  <si>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</si>
  <si>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</si>
  <si>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</si>
  <si>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</si>
  <si>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</si>
  <si>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</si>
  <si>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</si>
  <si>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</si>
  <si>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</si>
  <si>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</si>
  <si>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</si>
  <si>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</si>
  <si>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</si>
  <si>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</si>
  <si>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</si>
  <si>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</si>
  <si>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</si>
  <si>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</si>
  <si>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</si>
  <si>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</si>
  <si>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</si>
  <si>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</si>
  <si>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</si>
  <si>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</si>
  <si>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</si>
  <si>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</si>
  <si>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</si>
  <si>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</si>
  <si>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</si>
  <si>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</si>
  <si>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</si>
  <si>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</si>
  <si>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</si>
  <si>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</si>
  <si>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</si>
  <si>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</si>
  <si>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</si>
  <si>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</si>
  <si>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</si>
  <si>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</si>
  <si>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</si>
  <si>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</si>
  <si>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</si>
  <si>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</si>
  <si>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</si>
  <si>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</si>
  <si>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</si>
  <si>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</si>
  <si>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</si>
  <si>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</si>
  <si>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</si>
  <si>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</si>
  <si>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</si>
  <si>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</si>
  <si>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</si>
  <si>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</si>
  <si>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</si>
  <si>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</si>
  <si>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</si>
  <si>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</si>
  <si>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</si>
  <si>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</si>
  <si>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</si>
  <si>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</si>
  <si>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</si>
  <si>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</si>
  <si>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</si>
  <si>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</si>
  <si>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</si>
  <si>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</si>
  <si>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</si>
  <si>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</si>
  <si>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</si>
  <si>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</si>
  <si>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</si>
  <si>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</si>
  <si>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</si>
  <si>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</si>
  <si>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</si>
  <si>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</si>
  <si>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</si>
  <si>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</si>
  <si>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</si>
  <si>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</si>
  <si>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</si>
  <si>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</si>
  <si>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</si>
  <si>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</si>
  <si>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</si>
  <si>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</si>
  <si>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</si>
  <si>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</si>
  <si>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</si>
  <si>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</si>
  <si>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</si>
  <si>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</si>
  <si>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</si>
  <si>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</si>
  <si>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</si>
  <si>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</si>
  <si>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</si>
  <si>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</si>
  <si>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</si>
  <si>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</si>
  <si>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</si>
  <si>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</si>
  <si>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</si>
  <si>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</si>
  <si>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</si>
  <si>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</si>
  <si>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</si>
  <si>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</si>
  <si>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</si>
  <si>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</si>
  <si>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</si>
  <si>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</si>
  <si>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</si>
  <si>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</si>
  <si>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</si>
  <si>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</si>
  <si>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</si>
  <si>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</si>
  <si>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</si>
  <si>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</si>
  <si>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</si>
  <si>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</si>
  <si>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</si>
  <si>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</si>
  <si>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</si>
  <si>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</si>
  <si>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</si>
  <si>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</si>
  <si>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</si>
  <si>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</si>
  <si>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</si>
  <si>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</si>
  <si>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</si>
  <si>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</si>
  <si>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</si>
  <si>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</si>
  <si>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</si>
  <si>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</si>
  <si>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</si>
  <si>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</si>
  <si>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</si>
  <si>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</si>
  <si>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</si>
  <si>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</si>
  <si>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</si>
  <si>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</si>
  <si>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</si>
  <si>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</si>
  <si>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</si>
  <si>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</si>
  <si>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</si>
  <si>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</si>
  <si>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</si>
  <si>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</si>
  <si>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</si>
  <si>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</si>
  <si>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</si>
  <si>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</si>
  <si>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</si>
  <si>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</si>
  <si>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</si>
  <si>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</si>
  <si>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</si>
  <si>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</si>
  <si>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</si>
  <si>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</si>
  <si>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</si>
  <si>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</si>
  <si>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</si>
  <si>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</si>
  <si>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</si>
  <si>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</si>
  <si>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</si>
  <si>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</si>
  <si>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</si>
  <si>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</si>
  <si>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</si>
  <si>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</si>
  <si>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</si>
  <si>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</si>
  <si>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</si>
  <si>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</si>
  <si>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</si>
  <si>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</si>
  <si>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</si>
  <si>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</si>
  <si>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</si>
  <si>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</si>
  <si>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</si>
  <si>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</si>
  <si>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</si>
  <si>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</si>
  <si>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</si>
  <si>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</si>
  <si>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</si>
  <si>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</si>
  <si>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</si>
  <si>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</si>
  <si>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</si>
  <si>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</si>
  <si>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</si>
  <si>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</si>
  <si>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</si>
  <si>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</si>
  <si>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</si>
  <si>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</si>
  <si>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</si>
  <si>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</si>
  <si>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</si>
  <si>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</si>
  <si>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</si>
  <si>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</si>
  <si>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</si>
  <si>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</si>
  <si>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</si>
  <si>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</si>
  <si>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</si>
  <si>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</si>
  <si>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</si>
  <si>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</si>
  <si>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</si>
  <si>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</si>
  <si>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</si>
  <si>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</si>
  <si>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</si>
  <si>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</si>
  <si>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</si>
  <si>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</si>
  <si>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</si>
  <si>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</si>
  <si>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</si>
  <si>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</si>
  <si>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</si>
  <si>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</si>
  <si>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</si>
  <si>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</si>
  <si>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</si>
  <si>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</si>
  <si>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</si>
  <si>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</si>
  <si>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</si>
  <si>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</si>
  <si>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</si>
  <si>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</si>
  <si>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</si>
  <si>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</si>
  <si>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</si>
  <si>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</si>
  <si>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</si>
  <si>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</si>
  <si>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</si>
  <si>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</si>
  <si>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</si>
  <si>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</si>
  <si>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</si>
  <si>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</si>
  <si>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</si>
  <si>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</si>
  <si>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</si>
  <si>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</si>
  <si>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</si>
  <si>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</si>
  <si>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</si>
  <si>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</si>
  <si>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</si>
  <si>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</si>
  <si>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</si>
  <si>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</si>
  <si>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</si>
  <si>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</si>
  <si>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</si>
  <si>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</si>
  <si>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</si>
  <si>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</si>
  <si>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</si>
  <si>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</si>
  <si>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</si>
  <si>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</si>
  <si>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</si>
  <si>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</si>
  <si>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</si>
  <si>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</si>
  <si>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</si>
  <si>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</si>
  <si>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</si>
  <si>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</si>
  <si>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</si>
  <si>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</si>
  <si>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</si>
  <si>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</si>
  <si>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</si>
  <si>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</si>
  <si>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</si>
  <si>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</si>
  <si>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</si>
  <si>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</si>
  <si>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</si>
  <si>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</si>
  <si>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</si>
  <si>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</si>
  <si>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</si>
  <si>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</si>
  <si>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</si>
  <si>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</si>
  <si>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</si>
  <si>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</si>
  <si>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</si>
  <si>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</si>
  <si>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</si>
  <si>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</si>
  <si>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</si>
  <si>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</si>
  <si>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</si>
  <si>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</si>
  <si>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</si>
  <si>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</si>
  <si>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</si>
  <si>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</si>
  <si>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</si>
  <si>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</si>
  <si>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</si>
  <si>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</si>
  <si>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</si>
  <si>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</si>
  <si>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</si>
  <si>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</si>
  <si>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</si>
  <si>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</si>
  <si>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</si>
  <si>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</si>
  <si>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</si>
  <si>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</si>
  <si>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</si>
  <si>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</si>
  <si>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</si>
  <si>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</si>
  <si>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</si>
  <si>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</si>
  <si>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</si>
  <si>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</si>
  <si>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</si>
  <si>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</si>
  <si>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</si>
  <si>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</si>
  <si>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</si>
  <si>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</si>
  <si>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</si>
  <si>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</si>
  <si>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</si>
  <si>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</si>
  <si>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</si>
  <si>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</si>
  <si>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</si>
  <si>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</si>
  <si>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</si>
  <si>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</si>
  <si>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</si>
  <si>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</si>
  <si>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</si>
  <si>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</si>
  <si>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</si>
  <si>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</si>
  <si>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</si>
  <si>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</si>
  <si>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</si>
  <si>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</si>
  <si>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</si>
  <si>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</si>
  <si>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</si>
  <si>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</si>
  <si>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</si>
  <si>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</si>
  <si>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</si>
  <si>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</si>
  <si>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</si>
  <si>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</si>
  <si>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</si>
  <si>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</si>
  <si>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</si>
  <si>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</si>
  <si>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</si>
  <si>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</si>
  <si>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</si>
  <si>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</si>
  <si>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</si>
  <si>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</si>
  <si>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</si>
  <si>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</si>
  <si>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</si>
  <si>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</si>
  <si>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</si>
  <si>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</si>
  <si>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</si>
  <si>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</si>
  <si>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</si>
  <si>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</si>
  <si>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</si>
  <si>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</si>
  <si>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</si>
  <si>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</si>
  <si>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</si>
  <si>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</si>
  <si>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</si>
  <si>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</si>
  <si>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</si>
  <si>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</si>
  <si>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</si>
  <si>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</si>
  <si>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</si>
  <si>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</si>
  <si>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</si>
  <si>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</si>
  <si>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</si>
  <si>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</si>
  <si>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</si>
  <si>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</si>
  <si>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</si>
  <si>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</si>
  <si>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</si>
  <si>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</si>
  <si>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</si>
  <si>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</si>
  <si>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</si>
  <si>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</si>
  <si>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</si>
  <si>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</si>
  <si>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</si>
  <si>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</si>
  <si>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</si>
  <si>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</si>
  <si>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</si>
  <si>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</si>
  <si>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</si>
  <si>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</si>
  <si>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</si>
  <si>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</si>
  <si>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</si>
  <si>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</si>
  <si>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</si>
  <si>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</si>
  <si>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</si>
  <si>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</si>
  <si>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</si>
  <si>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</si>
  <si>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</si>
  <si>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</si>
  <si>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</si>
  <si>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</si>
  <si>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</si>
  <si>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</si>
  <si>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</si>
  <si>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</si>
  <si>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</si>
  <si>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</si>
  <si>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</si>
  <si>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</si>
  <si>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</si>
  <si>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</si>
  <si>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</si>
  <si>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</si>
  <si>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</si>
  <si>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</si>
  <si>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</si>
  <si>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</si>
  <si>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</si>
  <si>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</si>
  <si>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</si>
  <si>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</si>
  <si>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</si>
  <si>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</si>
  <si>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</si>
  <si>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</si>
  <si>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</si>
  <si>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</si>
  <si>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</si>
  <si>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</si>
  <si>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</si>
  <si>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</si>
  <si>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</si>
  <si>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</si>
  <si>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</si>
  <si>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</si>
  <si>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</si>
  <si>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</si>
  <si>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</si>
  <si>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</si>
  <si>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</si>
  <si>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</si>
  <si>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</si>
  <si>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</si>
  <si>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</si>
  <si>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</si>
  <si>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</si>
  <si>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</si>
  <si>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</si>
  <si>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</si>
  <si>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</si>
  <si>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</si>
  <si>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</si>
  <si>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</si>
  <si>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</si>
  <si>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</si>
  <si>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</si>
  <si>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</si>
  <si>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</si>
  <si>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</si>
  <si>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</si>
  <si>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</si>
  <si>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</si>
  <si>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</si>
  <si>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</si>
  <si>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</si>
  <si>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</si>
  <si>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</si>
  <si>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</si>
  <si>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</si>
  <si>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</si>
  <si>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</si>
  <si>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</si>
  <si>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</si>
  <si>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</si>
  <si>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</si>
  <si>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</si>
  <si>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</si>
  <si>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</si>
  <si>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</si>
  <si>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</si>
  <si>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</si>
  <si>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</si>
  <si>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</si>
  <si>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</si>
  <si>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</si>
  <si>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</si>
  <si>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</si>
  <si>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</si>
  <si>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</si>
  <si>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</si>
  <si>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</si>
  <si>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</si>
  <si>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</si>
  <si>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</si>
  <si>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</si>
  <si>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</si>
  <si>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</si>
  <si>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</si>
  <si>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</si>
  <si>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</si>
  <si>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</si>
  <si>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</si>
  <si>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</si>
  <si>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</si>
  <si>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</si>
  <si>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</si>
  <si>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</si>
  <si>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</si>
  <si>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</si>
  <si>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</si>
  <si>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</si>
  <si>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</si>
  <si>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</si>
  <si>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</si>
  <si>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</si>
  <si>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</si>
  <si>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</si>
  <si>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</si>
  <si>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</si>
  <si>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</si>
  <si>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</si>
  <si>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</si>
  <si>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</si>
  <si>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</si>
  <si>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</si>
  <si>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</si>
  <si>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</si>
  <si>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</si>
  <si>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</si>
  <si>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</si>
  <si>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</si>
  <si>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</si>
  <si>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</si>
  <si>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</si>
  <si>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</si>
  <si>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</si>
  <si>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</si>
  <si>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</si>
  <si>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</si>
  <si>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</si>
  <si>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</si>
  <si>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</si>
  <si>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</si>
  <si>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</si>
  <si>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</si>
  <si>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</si>
  <si>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</si>
  <si>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</si>
  <si>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</si>
  <si>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</si>
  <si>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</si>
  <si>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</si>
  <si>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</si>
  <si>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</si>
  <si>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</si>
  <si>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</si>
  <si>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</si>
  <si>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</si>
  <si>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</si>
  <si>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</si>
  <si>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</si>
  <si>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</si>
  <si>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</si>
  <si>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</si>
  <si>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</si>
  <si>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</si>
  <si>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</si>
  <si>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</si>
  <si>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</si>
  <si>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</si>
  <si>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</si>
  <si>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</si>
  <si>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</si>
  <si>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</si>
  <si>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</si>
  <si>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</si>
  <si>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</si>
  <si>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</si>
  <si>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</si>
  <si>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</si>
  <si>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</si>
  <si>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</si>
  <si>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</si>
  <si>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</si>
  <si>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</si>
  <si>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</si>
  <si>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</si>
  <si>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</si>
  <si>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</si>
  <si>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</si>
  <si>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</si>
  <si>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</si>
  <si>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</si>
  <si>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</si>
  <si>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</si>
  <si>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</si>
  <si>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</si>
  <si>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</si>
  <si>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</si>
  <si>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</si>
  <si>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</si>
  <si>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</si>
  <si>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</si>
  <si>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</si>
  <si>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</si>
  <si>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</si>
  <si>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</si>
  <si>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</si>
  <si>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</si>
  <si>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</si>
  <si>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</si>
  <si>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</si>
  <si>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</si>
  <si>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</si>
  <si>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</si>
  <si>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</si>
  <si>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</si>
  <si>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</si>
  <si>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</si>
  <si>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</si>
  <si>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</si>
  <si>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</si>
  <si>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</si>
  <si>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</si>
  <si>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</si>
  <si>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</si>
  <si>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</si>
  <si>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</si>
  <si>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</si>
  <si>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</si>
  <si>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</si>
  <si>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</si>
  <si>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</si>
  <si>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</si>
  <si>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</si>
  <si>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</si>
  <si>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</si>
  <si>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</si>
  <si>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</si>
  <si>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</si>
  <si>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</si>
  <si>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</si>
  <si>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</si>
  <si>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</si>
  <si>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</si>
  <si>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</si>
  <si>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</si>
  <si>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</si>
  <si>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</si>
  <si>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</si>
  <si>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</si>
  <si>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</si>
  <si>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</si>
  <si>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</si>
  <si>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</si>
  <si>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</si>
  <si>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</si>
  <si>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</si>
  <si>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</si>
  <si>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</si>
  <si>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</si>
  <si>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</si>
  <si>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</si>
  <si>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</si>
  <si>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</si>
  <si>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</si>
  <si>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</si>
  <si>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</si>
  <si>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</si>
  <si>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</si>
  <si>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</si>
  <si>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</si>
  <si>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</si>
  <si>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</si>
  <si>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</si>
  <si>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</si>
  <si>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</si>
  <si>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</si>
  <si>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</si>
  <si>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</si>
  <si>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</si>
  <si>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</si>
  <si>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</si>
  <si>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</si>
  <si>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</si>
  <si>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</si>
  <si>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</si>
  <si>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</si>
  <si>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</si>
  <si>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</si>
  <si>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</si>
  <si>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</si>
  <si>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</si>
  <si>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</si>
  <si>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</si>
  <si>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</si>
  <si>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</si>
  <si>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</si>
  <si>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</si>
  <si>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</si>
  <si>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</si>
  <si>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</si>
  <si>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</si>
  <si>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</si>
  <si>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</si>
  <si>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</si>
  <si>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</si>
  <si>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</si>
  <si>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</si>
  <si>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</si>
  <si>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</si>
  <si>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</si>
  <si>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</si>
  <si>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</si>
  <si>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</si>
  <si>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</si>
  <si>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</si>
  <si>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</si>
  <si>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</si>
  <si>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</si>
  <si>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</si>
  <si>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</si>
  <si>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</si>
  <si>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</si>
  <si>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</si>
  <si>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</si>
  <si>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</si>
  <si>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</si>
  <si>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</si>
  <si>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</si>
  <si>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</si>
  <si>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</si>
  <si>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</si>
  <si>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</si>
  <si>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</si>
  <si>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</si>
  <si>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</si>
  <si>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</si>
  <si>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</si>
  <si>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</si>
  <si>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</si>
  <si>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</si>
  <si>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</si>
  <si>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</si>
  <si>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</si>
  <si>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</si>
  <si>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</si>
  <si>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</si>
  <si>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</si>
  <si>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</si>
  <si>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</si>
  <si>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</si>
  <si>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</si>
  <si>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</si>
  <si>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</si>
  <si>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</si>
  <si>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</si>
  <si>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</si>
  <si>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</si>
  <si>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</si>
  <si>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</si>
  <si>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</si>
  <si>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</si>
  <si>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</si>
  <si>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</si>
  <si>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</si>
  <si>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</si>
  <si>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</si>
  <si>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</si>
  <si>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</si>
  <si>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</si>
  <si>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</si>
  <si>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</si>
  <si>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</si>
  <si>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</si>
  <si>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</si>
  <si>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</si>
  <si>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</si>
  <si>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</si>
  <si>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</si>
  <si>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</si>
  <si>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</si>
  <si>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</si>
  <si>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</si>
  <si>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</si>
  <si>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</si>
  <si>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</si>
  <si>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</si>
  <si>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</si>
  <si>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</si>
  <si>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</si>
  <si>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</si>
  <si>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</si>
  <si>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</si>
  <si>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</si>
  <si>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</si>
  <si>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</si>
  <si>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</si>
  <si>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</si>
  <si>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</si>
  <si>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</si>
  <si>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</si>
  <si>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</si>
  <si>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</si>
  <si>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</si>
  <si>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</si>
  <si>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</si>
  <si>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</si>
  <si>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</si>
  <si>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</si>
  <si>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</si>
  <si>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</si>
  <si>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</si>
  <si>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</si>
  <si>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</si>
  <si>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</si>
  <si>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</si>
  <si>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</si>
  <si>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</si>
  <si>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</si>
  <si>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</si>
  <si>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</si>
  <si>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</si>
  <si>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</si>
  <si>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</si>
  <si>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</si>
  <si>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</si>
  <si>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</si>
  <si>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</si>
  <si>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</si>
  <si>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</si>
  <si>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</si>
  <si>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</si>
  <si>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</si>
  <si>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</si>
  <si>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</si>
  <si>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</si>
  <si>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</si>
  <si>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</si>
  <si>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</si>
  <si>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</si>
  <si>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</si>
  <si>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</si>
  <si>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</si>
  <si>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</si>
  <si>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</si>
  <si>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</si>
  <si>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</si>
  <si>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</si>
  <si>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</si>
  <si>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</si>
  <si>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</si>
  <si>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</si>
  <si>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</si>
  <si>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</si>
  <si>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</si>
  <si>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</si>
  <si>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</si>
  <si>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</si>
  <si>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</si>
  <si>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</si>
  <si>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</si>
  <si>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</si>
  <si>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</si>
  <si>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</si>
  <si>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</si>
  <si>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</si>
  <si>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</si>
  <si>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</si>
  <si>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</si>
  <si>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</si>
  <si>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</si>
  <si>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</si>
  <si>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</si>
  <si>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</si>
  <si>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</si>
  <si>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</si>
  <si>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</si>
  <si>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</si>
  <si>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</si>
  <si>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</si>
  <si>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</si>
  <si>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</si>
  <si>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</si>
  <si>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</si>
  <si>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</si>
  <si>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</si>
  <si>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</si>
  <si>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</si>
  <si>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</si>
  <si>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</si>
  <si>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</si>
  <si>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</si>
  <si>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</si>
  <si>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</si>
  <si>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</si>
  <si>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</si>
  <si>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</si>
  <si>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</si>
  <si>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</si>
  <si>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</si>
  <si>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</si>
  <si>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</si>
  <si>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</si>
  <si>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</si>
  <si>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</si>
  <si>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</si>
  <si>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</si>
  <si>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</si>
  <si>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</si>
  <si>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</si>
  <si>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</si>
  <si>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</si>
  <si>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</si>
  <si>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</si>
  <si>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</si>
  <si>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</si>
  <si>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</si>
  <si>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</si>
  <si>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</si>
  <si>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</si>
  <si>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</si>
  <si>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</si>
  <si>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</si>
  <si>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</si>
  <si>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</si>
  <si>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</si>
  <si>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</si>
  <si>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</si>
  <si>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</si>
  <si>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</si>
  <si>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</si>
  <si>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</si>
  <si>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</si>
  <si>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</si>
  <si>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</si>
  <si>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</si>
  <si>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</si>
  <si>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</si>
  <si>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</si>
  <si>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</si>
  <si>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</si>
  <si>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</si>
  <si>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</si>
  <si>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</si>
  <si>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</si>
  <si>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</si>
  <si>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</si>
  <si>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</si>
  <si>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</si>
  <si>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</si>
  <si>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</si>
  <si>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</si>
  <si>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</si>
  <si>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</si>
  <si>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</si>
  <si>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</si>
  <si>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</si>
  <si>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</si>
  <si>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</si>
  <si>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</si>
  <si>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</si>
  <si>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</si>
  <si>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</si>
  <si>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</si>
  <si>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</si>
  <si>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</si>
  <si>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</si>
  <si>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</si>
  <si>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</si>
  <si>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</si>
  <si>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</si>
  <si>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</si>
  <si>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</si>
  <si>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</si>
  <si>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</si>
  <si>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</si>
  <si>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</si>
  <si>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</si>
  <si>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</si>
  <si>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</si>
  <si>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</si>
  <si>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</si>
  <si>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</si>
  <si>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</si>
  <si>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</si>
  <si>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</si>
  <si>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</si>
  <si>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</si>
  <si>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</si>
  <si>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</si>
  <si>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</si>
  <si>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</si>
  <si>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</si>
  <si>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</si>
  <si>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</si>
  <si>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</si>
  <si>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</si>
  <si>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</si>
  <si>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</si>
  <si>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</si>
  <si>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</si>
  <si>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</si>
  <si>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</si>
  <si>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</si>
  <si>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</si>
  <si>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</si>
  <si>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</si>
  <si>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</si>
  <si>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</si>
  <si>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</si>
  <si>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</si>
  <si>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</si>
  <si>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</si>
  <si>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</si>
  <si>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</si>
  <si>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</si>
  <si>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</si>
  <si>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</si>
  <si>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</si>
  <si>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</si>
  <si>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</si>
  <si>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</si>
  <si>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</si>
  <si>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</si>
  <si>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</si>
  <si>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</si>
  <si>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</si>
  <si>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</si>
  <si>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</si>
  <si>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</si>
  <si>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</si>
  <si>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</si>
  <si>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</si>
  <si>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</si>
  <si>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</si>
  <si>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</si>
  <si>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</si>
  <si>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</si>
  <si>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</si>
  <si>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</si>
  <si>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</si>
  <si>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</si>
  <si>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</si>
  <si>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</si>
  <si>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</si>
  <si>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</si>
  <si>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</si>
  <si>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</si>
  <si>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</si>
  <si>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</si>
  <si>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</si>
  <si>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</si>
  <si>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</si>
  <si>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</si>
  <si>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</si>
  <si>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</si>
  <si>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</si>
  <si>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</si>
  <si>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</si>
  <si>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</si>
  <si>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</si>
  <si>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</si>
  <si>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</si>
  <si>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</si>
  <si>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</si>
  <si>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</si>
  <si>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</si>
  <si>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</si>
  <si>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</si>
  <si>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</si>
  <si>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</si>
  <si>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</si>
  <si>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</si>
  <si>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</si>
  <si>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</si>
  <si>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</si>
  <si>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</si>
  <si>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</si>
  <si>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</si>
  <si>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</si>
  <si>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</si>
  <si>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</si>
  <si>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</si>
  <si>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</si>
  <si>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</si>
  <si>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</si>
  <si>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</si>
  <si>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</si>
  <si>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</si>
  <si>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</si>
  <si>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</si>
  <si>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</si>
  <si>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</si>
  <si>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</si>
  <si>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</si>
  <si>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</si>
  <si>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</si>
  <si>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</si>
  <si>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</si>
  <si>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</si>
  <si>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</si>
  <si>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</si>
  <si>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</si>
  <si>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</si>
  <si>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</si>
  <si>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</si>
  <si>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</si>
  <si>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</si>
  <si>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</si>
  <si>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</si>
  <si>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</si>
  <si>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</si>
  <si>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</si>
  <si>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</si>
  <si>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</si>
  <si>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</si>
  <si>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</si>
  <si>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</si>
  <si>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</si>
  <si>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</si>
  <si>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</si>
  <si>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</si>
  <si>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</si>
  <si>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</si>
  <si>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</si>
  <si>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</si>
  <si>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</si>
  <si>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</si>
  <si>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</si>
  <si>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</si>
  <si>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</si>
  <si>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</si>
  <si>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</si>
  <si>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</si>
  <si>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</si>
  <si>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</si>
  <si>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</si>
  <si>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</si>
  <si>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</si>
  <si>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</si>
  <si>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</si>
  <si>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</si>
  <si>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</si>
  <si>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</si>
  <si>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</si>
  <si>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</si>
  <si>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</si>
  <si>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</si>
  <si>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</si>
  <si>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</si>
  <si>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</si>
  <si>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</si>
  <si>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</si>
  <si>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</si>
  <si>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</si>
  <si>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</si>
  <si>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</si>
  <si>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</si>
  <si>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</si>
  <si>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</si>
  <si>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</si>
  <si>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</si>
  <si>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</si>
  <si>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</si>
  <si>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</si>
  <si>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</si>
  <si>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</si>
  <si>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</si>
  <si>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</si>
  <si>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</si>
  <si>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</si>
  <si>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</si>
  <si>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</si>
  <si>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</si>
  <si>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</si>
  <si>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</si>
  <si>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</si>
  <si>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</si>
  <si>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</si>
  <si>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</si>
  <si>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</si>
  <si>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</si>
  <si>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</si>
  <si>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</si>
  <si>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</si>
  <si>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</si>
  <si>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</si>
  <si>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</si>
  <si>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</si>
  <si>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</si>
  <si>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</si>
  <si>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</si>
  <si>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</si>
  <si>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</si>
  <si>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</si>
  <si>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</si>
  <si>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</si>
  <si>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</si>
  <si>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</si>
  <si>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</si>
  <si>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</si>
  <si>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</si>
  <si>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</si>
  <si>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</si>
  <si>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</si>
  <si>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</si>
  <si>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</si>
  <si>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</si>
  <si>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</si>
  <si>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</si>
  <si>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</si>
  <si>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</si>
  <si>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</si>
  <si>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</si>
  <si>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</si>
  <si>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</si>
  <si>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</si>
  <si>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</si>
  <si>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</si>
  <si>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</si>
  <si>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</si>
  <si>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</si>
  <si>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</si>
  <si>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</si>
  <si>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</si>
  <si>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</si>
  <si>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</si>
  <si>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</si>
  <si>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</si>
  <si>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</si>
  <si>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</si>
  <si>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</si>
  <si>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</si>
  <si>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</si>
  <si>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</si>
  <si>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</si>
  <si>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</si>
  <si>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</si>
  <si>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</si>
  <si>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</si>
  <si>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</si>
  <si>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</si>
  <si>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</si>
  <si>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</si>
  <si>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</si>
  <si>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</si>
  <si>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</si>
  <si>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</si>
  <si>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</si>
  <si>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</si>
  <si>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</si>
  <si>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</si>
  <si>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</si>
  <si>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</si>
  <si>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</si>
  <si>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</si>
  <si>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</si>
  <si>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</si>
  <si>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</si>
  <si>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</si>
  <si>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</si>
  <si>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</si>
  <si>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</si>
  <si>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</si>
  <si>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</si>
  <si>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</si>
  <si>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</si>
  <si>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</si>
  <si>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</si>
  <si>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</si>
  <si>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</si>
  <si>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</si>
  <si>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</si>
  <si>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</si>
  <si>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</si>
  <si>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</si>
  <si>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</si>
  <si>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</si>
  <si>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</si>
  <si>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</si>
  <si>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</si>
  <si>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</si>
  <si>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</si>
  <si>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</si>
  <si>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</si>
  <si>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</si>
  <si>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</si>
  <si>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</si>
  <si>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</si>
  <si>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</si>
  <si>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</si>
  <si>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</si>
  <si>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</si>
  <si>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</si>
  <si>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</si>
  <si>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</si>
  <si>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</si>
  <si>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</si>
  <si>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</si>
  <si>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</si>
  <si>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</si>
  <si>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</si>
  <si>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</si>
  <si>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</si>
  <si>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</si>
  <si>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</si>
  <si>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</si>
  <si>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</si>
  <si>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</si>
  <si>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</si>
  <si>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</si>
  <si>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</si>
  <si>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</si>
  <si>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</si>
  <si>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</si>
  <si>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</si>
  <si>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</si>
  <si>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</si>
  <si>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</si>
  <si>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</si>
  <si>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</si>
  <si>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</si>
  <si>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</si>
  <si>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</si>
  <si>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</si>
  <si>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</si>
  <si>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</si>
  <si>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</si>
  <si>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</si>
  <si>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</si>
  <si>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</si>
  <si>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</si>
  <si>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</si>
  <si>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</si>
  <si>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</si>
  <si>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</si>
  <si>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</si>
  <si>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</si>
  <si>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</si>
  <si>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</si>
  <si>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</si>
  <si>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</si>
  <si>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</si>
  <si>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</si>
  <si>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</si>
  <si>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</si>
  <si>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</si>
  <si>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</si>
  <si>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</si>
  <si>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</si>
  <si>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</si>
  <si>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</si>
  <si>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</si>
  <si>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</si>
  <si>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</si>
  <si>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</si>
  <si>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</si>
  <si>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</si>
  <si>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</si>
  <si>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</si>
  <si>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</si>
  <si>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</si>
  <si>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</si>
  <si>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</si>
  <si>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</si>
  <si>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</si>
  <si>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</si>
  <si>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</si>
  <si>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</si>
  <si>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</si>
  <si>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</si>
  <si>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</si>
  <si>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</si>
  <si>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</si>
  <si>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</si>
  <si>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</si>
  <si>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</si>
  <si>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</si>
  <si>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</si>
  <si>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</si>
  <si>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</si>
  <si>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</si>
  <si>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</si>
  <si>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</si>
  <si>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</si>
  <si>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</si>
  <si>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</si>
  <si>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</si>
  <si>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</si>
  <si>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</si>
  <si>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</si>
  <si>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</si>
  <si>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</si>
  <si>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</si>
  <si>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</si>
  <si>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</si>
  <si>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</si>
  <si>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</si>
  <si>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</si>
  <si>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</si>
  <si>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</si>
  <si>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</si>
  <si>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</si>
  <si>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</si>
  <si>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</si>
  <si>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</si>
  <si>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</si>
  <si>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</si>
  <si>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</si>
  <si>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</si>
  <si>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</si>
  <si>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</si>
  <si>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</si>
  <si>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</si>
  <si>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</si>
  <si>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</si>
  <si>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</si>
  <si>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</si>
  <si>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</si>
  <si>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</si>
  <si>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</si>
  <si>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</si>
  <si>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</si>
  <si>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</si>
  <si>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</si>
  <si>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</si>
  <si>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</si>
  <si>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</si>
  <si>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</si>
  <si>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</si>
  <si>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</si>
  <si>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</si>
  <si>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</si>
  <si>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</si>
  <si>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</si>
  <si>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</si>
  <si>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</si>
  <si>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</si>
  <si>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</si>
  <si>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</si>
  <si>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</si>
  <si>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</si>
  <si>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</si>
  <si>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</si>
  <si>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</si>
  <si>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</si>
  <si>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</si>
  <si>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</si>
  <si>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</si>
  <si>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</si>
  <si>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</si>
  <si>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</si>
  <si>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</si>
  <si>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</si>
  <si>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</si>
  <si>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</si>
  <si>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</si>
  <si>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</si>
  <si>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</si>
  <si>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</si>
  <si>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</si>
  <si>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</si>
  <si>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</si>
  <si>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</si>
  <si>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</si>
  <si>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</si>
  <si>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</si>
  <si>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</si>
  <si>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</si>
  <si>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</si>
  <si>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</si>
  <si>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</si>
  <si>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</si>
  <si>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</si>
  <si>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</si>
  <si>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</si>
  <si>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</si>
  <si>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</si>
  <si>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</si>
  <si>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</si>
  <si>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</si>
  <si>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</si>
  <si>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</si>
  <si>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</si>
  <si>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</si>
  <si>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</si>
  <si>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</si>
  <si>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</si>
  <si>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</si>
  <si>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</si>
  <si>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</si>
  <si>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</si>
  <si>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</si>
  <si>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</si>
  <si>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</si>
  <si>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</si>
  <si>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</si>
  <si>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</si>
  <si>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</si>
  <si>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</si>
  <si>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</si>
  <si>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</si>
  <si>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</si>
  <si>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</si>
  <si>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</si>
  <si>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</si>
  <si>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</si>
  <si>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</si>
  <si>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</si>
  <si>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</si>
  <si>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</si>
  <si>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</si>
  <si>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</si>
  <si>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</si>
  <si>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</si>
  <si>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</si>
  <si>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</si>
  <si>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</si>
  <si>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</si>
  <si>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</si>
  <si>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</si>
  <si>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</si>
  <si>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</si>
  <si>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</si>
  <si>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</si>
  <si>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</si>
  <si>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</si>
  <si>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</si>
  <si>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</si>
  <si>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</si>
  <si>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</si>
  <si>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</si>
  <si>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</si>
  <si>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</si>
  <si>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</si>
  <si>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</si>
  <si>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</si>
  <si>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</si>
  <si>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</si>
  <si>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</si>
  <si>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</si>
  <si>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</si>
  <si>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</si>
  <si>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</si>
  <si>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</si>
  <si>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</si>
  <si>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</si>
  <si>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</si>
  <si>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</si>
  <si>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</si>
  <si>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</si>
  <si>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</si>
  <si>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</si>
  <si>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</si>
  <si>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</si>
  <si>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</si>
  <si>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</si>
  <si>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</si>
  <si>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</si>
  <si>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</si>
  <si>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</si>
  <si>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</si>
  <si>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</si>
  <si>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</si>
  <si>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</si>
  <si>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</si>
  <si>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</si>
  <si>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</si>
  <si>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</si>
  <si>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</si>
  <si>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</si>
  <si>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</si>
  <si>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</si>
  <si>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</si>
  <si>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</si>
  <si>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</si>
  <si>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</si>
  <si>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</si>
  <si>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</si>
  <si>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</si>
  <si>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</si>
  <si>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</si>
  <si>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</si>
  <si>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</si>
  <si>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</si>
  <si>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</si>
  <si>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</si>
  <si>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</si>
  <si>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</si>
  <si>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</si>
  <si>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</si>
  <si>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</si>
  <si>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</si>
  <si>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</si>
  <si>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</si>
  <si>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</si>
  <si>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</si>
  <si>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</si>
  <si>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</si>
  <si>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</si>
  <si>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</si>
  <si>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</si>
  <si>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</si>
  <si>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</si>
  <si>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</si>
  <si>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</si>
  <si>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</si>
  <si>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</si>
  <si>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</si>
  <si>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</si>
  <si>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</si>
  <si>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</si>
  <si>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</si>
  <si>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</si>
  <si>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</si>
  <si>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</si>
  <si>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</si>
  <si>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</si>
  <si>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</si>
  <si>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</si>
  <si>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</si>
  <si>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</si>
  <si>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</si>
  <si>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</si>
  <si>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</si>
  <si>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</si>
  <si>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</si>
  <si>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</si>
  <si>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</si>
  <si>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</si>
  <si>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</si>
  <si>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</si>
  <si>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</si>
  <si>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</si>
  <si>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</si>
  <si>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</si>
  <si>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</si>
  <si>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</si>
  <si>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</si>
  <si>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</si>
  <si>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</si>
  <si>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</si>
  <si>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</si>
  <si>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</si>
  <si>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</si>
  <si>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</si>
  <si>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</si>
  <si>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</si>
  <si>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</si>
  <si>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</si>
  <si>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</si>
  <si>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</si>
  <si>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</si>
  <si>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</si>
  <si>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</si>
  <si>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</si>
  <si>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</si>
  <si>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</si>
  <si>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</si>
  <si>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</si>
  <si>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</si>
  <si>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</si>
  <si>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</si>
  <si>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</si>
  <si>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</si>
  <si>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</si>
  <si>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</si>
  <si>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</si>
  <si>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</si>
  <si>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</si>
  <si>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</si>
  <si>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</si>
  <si>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</si>
  <si>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</si>
  <si>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</si>
  <si>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</si>
  <si>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</si>
  <si>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</si>
  <si>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</si>
  <si>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</si>
  <si>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</si>
  <si>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</si>
  <si>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</si>
  <si>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</si>
  <si>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</si>
  <si>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</si>
  <si>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</si>
  <si>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</si>
  <si>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</si>
  <si>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</si>
  <si>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</si>
  <si>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</si>
  <si>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</si>
  <si>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</si>
  <si>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</si>
  <si>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</si>
  <si>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</si>
  <si>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</si>
  <si>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</si>
  <si>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</si>
  <si>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</si>
  <si>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</si>
  <si>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</si>
  <si>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</si>
  <si>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</si>
  <si>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</si>
  <si>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</si>
  <si>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</si>
  <si>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</si>
  <si>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</si>
  <si>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</si>
  <si>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</si>
  <si>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</si>
  <si>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</si>
  <si>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</si>
  <si>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</si>
  <si>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</si>
  <si>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</si>
  <si>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</si>
  <si>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</si>
  <si>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</si>
  <si>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</si>
  <si>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</si>
  <si>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</si>
  <si>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</si>
  <si>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</si>
  <si>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</si>
  <si>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</si>
  <si>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</si>
  <si>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</si>
  <si>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</si>
  <si>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</si>
  <si>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</si>
  <si>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</si>
  <si>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</si>
  <si>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</si>
  <si>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</si>
  <si>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</si>
  <si>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</si>
  <si>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</si>
  <si>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</si>
  <si>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</si>
  <si>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</si>
  <si>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</si>
  <si>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</si>
  <si>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</si>
  <si>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</si>
  <si>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</si>
  <si>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</si>
  <si>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</si>
  <si>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</si>
  <si>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</si>
  <si>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</si>
  <si>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</si>
  <si>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</si>
  <si>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</si>
  <si>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</si>
  <si>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</si>
  <si>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</si>
  <si>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</si>
  <si>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</si>
  <si>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</si>
  <si>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</si>
  <si>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</si>
  <si>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</si>
  <si>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</si>
  <si>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</si>
  <si>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</si>
  <si>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</si>
  <si>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</si>
  <si>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</si>
  <si>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</si>
  <si>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</si>
  <si>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</si>
  <si>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</si>
  <si>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</si>
  <si>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</si>
  <si>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</si>
  <si>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</si>
  <si>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</si>
  <si>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</si>
  <si>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</si>
  <si>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</si>
  <si>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</si>
  <si>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</si>
  <si>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</si>
  <si>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</si>
  <si>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</si>
  <si>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</si>
  <si>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</si>
  <si>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</si>
  <si>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</si>
  <si>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</si>
  <si>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</si>
  <si>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</si>
  <si>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</si>
  <si>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</si>
  <si>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</si>
  <si>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</si>
  <si>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</si>
  <si>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</si>
  <si>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</si>
  <si>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</si>
  <si>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</si>
  <si>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</si>
  <si>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</si>
  <si>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</si>
  <si>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</si>
  <si>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</si>
  <si>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</si>
  <si>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</si>
  <si>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</si>
  <si>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</si>
  <si>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</si>
  <si>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</si>
  <si>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</si>
  <si>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</si>
  <si>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</si>
  <si>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</si>
  <si>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</si>
  <si>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</si>
  <si>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</si>
  <si>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</si>
  <si>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</si>
  <si>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</si>
  <si>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</si>
  <si>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</si>
  <si>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</si>
  <si>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</si>
  <si>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</si>
  <si>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</si>
  <si>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</si>
  <si>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</si>
  <si>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</si>
  <si>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</si>
  <si>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</si>
  <si>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</si>
  <si>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</si>
  <si>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</si>
  <si>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</si>
  <si>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</si>
  <si>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</si>
  <si>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</si>
  <si>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</si>
  <si>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</si>
  <si>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</si>
  <si>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</si>
  <si>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</si>
  <si>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</si>
  <si>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</si>
  <si>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</si>
  <si>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</si>
  <si>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</si>
  <si>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</si>
  <si>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</si>
  <si>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</si>
  <si>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</si>
  <si>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</si>
  <si>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</si>
  <si>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</si>
  <si>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</si>
  <si>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</si>
  <si>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</si>
  <si>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</si>
  <si>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</si>
  <si>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</si>
  <si>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</si>
  <si>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</si>
  <si>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</si>
  <si>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</si>
  <si>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</si>
  <si>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</si>
  <si>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</si>
  <si>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</si>
  <si>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</si>
  <si>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</si>
  <si>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</si>
  <si>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</si>
  <si>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</si>
  <si>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</si>
  <si>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</si>
  <si>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</si>
  <si>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</si>
  <si>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</si>
  <si>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</si>
  <si>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</si>
  <si>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</si>
  <si>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</si>
  <si>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</si>
  <si>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</si>
  <si>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</si>
  <si>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</si>
  <si>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</si>
  <si>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</si>
  <si>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</si>
  <si>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</si>
  <si>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</si>
  <si>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</si>
  <si>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</si>
  <si>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</si>
  <si>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</si>
  <si>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</si>
  <si>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</si>
  <si>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</si>
  <si>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</si>
  <si>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</si>
  <si>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</si>
  <si>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</si>
  <si>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</si>
  <si>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</si>
  <si>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</si>
  <si>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</si>
  <si>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</si>
  <si>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</si>
  <si>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</si>
  <si>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</si>
  <si>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</si>
  <si>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</si>
  <si>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</si>
  <si>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</si>
  <si>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</si>
  <si>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</si>
  <si>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</si>
  <si>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</si>
  <si>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</si>
  <si>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</si>
  <si>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</si>
  <si>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</si>
  <si>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</si>
  <si>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</si>
  <si>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</si>
  <si>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</si>
  <si>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</si>
  <si>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</si>
  <si>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</si>
  <si>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</si>
  <si>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</si>
  <si>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</si>
  <si>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</si>
  <si>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</si>
  <si>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</si>
  <si>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</si>
  <si>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</si>
  <si>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</si>
  <si>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</si>
  <si>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</si>
  <si>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</si>
  <si>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</si>
  <si>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</si>
  <si>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</si>
  <si>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</si>
  <si>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</si>
  <si>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</si>
  <si>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</si>
  <si>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</si>
  <si>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</si>
  <si>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</si>
  <si>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</si>
  <si>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</si>
  <si>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</si>
  <si>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</si>
  <si>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</si>
  <si>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</si>
  <si>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</si>
  <si>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</si>
  <si>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</si>
  <si>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</si>
  <si>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</si>
  <si>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</si>
  <si>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</si>
  <si>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</si>
  <si>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</si>
  <si>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</si>
  <si>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</si>
  <si>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</si>
  <si>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</si>
  <si>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</si>
  <si>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</si>
  <si>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</si>
  <si>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</si>
  <si>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</si>
  <si>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</si>
  <si>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</si>
  <si>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</si>
  <si>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</si>
  <si>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</si>
  <si>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</si>
  <si>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</si>
  <si>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</si>
  <si>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</si>
  <si>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</si>
  <si>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</si>
  <si>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</si>
  <si>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</si>
  <si>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</si>
  <si>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</si>
  <si>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</si>
  <si>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</si>
  <si>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</si>
  <si>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</si>
  <si>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</si>
  <si>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</si>
  <si>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</si>
  <si>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</si>
  <si>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</si>
  <si>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</si>
  <si>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</si>
  <si>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</si>
  <si>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</si>
  <si>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</si>
  <si>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</si>
  <si>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</si>
  <si>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</si>
  <si>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</si>
  <si>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</si>
  <si>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</si>
  <si>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</si>
  <si>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</si>
  <si>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</si>
  <si>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</si>
  <si>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</si>
  <si>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</si>
  <si>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</si>
  <si>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</si>
  <si>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</si>
  <si>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</si>
  <si>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</si>
  <si>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</si>
  <si>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</si>
  <si>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</si>
  <si>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</si>
  <si>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</si>
  <si>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</si>
  <si>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</si>
  <si>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</si>
  <si>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</si>
  <si>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</si>
  <si>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</si>
  <si>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</si>
  <si>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</si>
  <si>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</si>
  <si>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</si>
  <si>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</si>
  <si>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</si>
  <si>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</si>
  <si>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</si>
  <si>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</si>
  <si>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</si>
  <si>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</si>
  <si>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</si>
  <si>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</si>
  <si>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</si>
  <si>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</si>
  <si>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</si>
  <si>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</si>
  <si>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</si>
  <si>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</si>
  <si>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</si>
  <si>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</si>
  <si>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</si>
  <si>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</si>
  <si>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</si>
  <si>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</si>
  <si>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</si>
  <si>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</si>
  <si>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</si>
  <si>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</si>
  <si>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</si>
  <si>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</si>
  <si>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</si>
  <si>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</si>
  <si>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</si>
  <si>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</si>
  <si>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</si>
  <si>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</si>
  <si>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</si>
  <si>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</si>
  <si>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</si>
  <si>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</si>
  <si>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</si>
  <si>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</si>
  <si>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</si>
  <si>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</si>
  <si>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</si>
  <si>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</si>
  <si>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</si>
  <si>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</si>
  <si>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</si>
  <si>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</si>
  <si>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</si>
  <si>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</si>
  <si>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</si>
  <si>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</si>
  <si>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</si>
  <si>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</si>
  <si>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</si>
  <si>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</si>
  <si>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</si>
  <si>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</si>
  <si>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</si>
  <si>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</si>
  <si>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</si>
  <si>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</si>
  <si>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</si>
  <si>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</si>
  <si>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</si>
  <si>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</si>
  <si>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</si>
  <si>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</si>
  <si>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</si>
  <si>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</si>
  <si>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</si>
  <si>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</si>
  <si>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</si>
  <si>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</si>
  <si>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</si>
  <si>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</si>
  <si>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</si>
  <si>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</si>
  <si>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</si>
  <si>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</si>
  <si>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</si>
  <si>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</si>
  <si>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</si>
  <si>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</si>
  <si>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</si>
  <si>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</si>
  <si>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</si>
  <si>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</si>
  <si>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</si>
  <si>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</si>
  <si>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</si>
  <si>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</si>
  <si>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</si>
  <si>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</si>
  <si>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</si>
  <si>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</si>
  <si>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</si>
  <si>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</si>
  <si>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</si>
  <si>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</si>
  <si>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</si>
  <si>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</si>
  <si>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</si>
  <si>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</si>
  <si>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</si>
  <si>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</si>
  <si>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</si>
  <si>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</si>
  <si>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</si>
  <si>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</si>
  <si>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</si>
  <si>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</si>
  <si>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</si>
  <si>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</si>
  <si>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</si>
  <si>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</si>
  <si>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</si>
  <si>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</si>
  <si>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</si>
  <si>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</si>
  <si>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</si>
  <si>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</si>
  <si>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</si>
  <si>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</si>
  <si>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</si>
  <si>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</si>
  <si>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</si>
  <si>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</si>
  <si>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</si>
  <si>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</si>
  <si>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</si>
  <si>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</si>
  <si>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</si>
  <si>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</si>
  <si>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</si>
  <si>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</si>
  <si>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</si>
  <si>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</si>
  <si>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</si>
  <si>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</si>
  <si>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</si>
  <si>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</si>
  <si>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</si>
  <si>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</si>
  <si>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</si>
  <si>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</si>
  <si>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</si>
  <si>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</si>
  <si>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</si>
  <si>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</si>
  <si>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</si>
  <si>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</si>
  <si>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</si>
  <si>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</si>
  <si>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</si>
  <si>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</si>
  <si>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</si>
  <si>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</si>
  <si>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</si>
  <si>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</si>
  <si>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</si>
  <si>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</si>
  <si>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</si>
  <si>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</si>
  <si>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</si>
  <si>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</si>
  <si>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</si>
  <si>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</si>
  <si>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</si>
  <si>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</si>
  <si>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</si>
  <si>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</si>
  <si>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</si>
  <si>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</si>
  <si>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</si>
  <si>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</si>
  <si>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</si>
  <si>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</si>
  <si>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</si>
  <si>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</si>
  <si>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</si>
  <si>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</si>
  <si>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</si>
  <si>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</si>
  <si>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</si>
  <si>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</si>
  <si>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</si>
  <si>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</si>
  <si>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</si>
  <si>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</si>
  <si>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</si>
  <si>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</si>
  <si>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</si>
  <si>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</si>
  <si>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</si>
  <si>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</si>
  <si>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</si>
  <si>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</si>
  <si>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</si>
  <si>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</si>
  <si>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</si>
  <si>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</si>
  <si>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</si>
  <si>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</si>
  <si>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</si>
  <si>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</si>
  <si>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</si>
  <si>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</si>
  <si>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</si>
  <si>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</si>
  <si>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</si>
  <si>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</si>
  <si>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</si>
  <si>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</si>
  <si>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</si>
  <si>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</si>
  <si>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</si>
  <si>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</si>
  <si>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</si>
  <si>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</si>
  <si>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</si>
  <si>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</si>
  <si>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</si>
  <si>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</si>
  <si>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</si>
  <si>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</si>
  <si>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</si>
  <si>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</si>
  <si>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</si>
  <si>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</si>
  <si>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</si>
  <si>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</si>
  <si>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</si>
  <si>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</si>
  <si>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</si>
  <si>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</si>
  <si>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</si>
  <si>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</si>
  <si>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</si>
  <si>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</si>
  <si>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</si>
  <si>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</si>
  <si>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</si>
  <si>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</si>
  <si>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</si>
  <si>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</si>
  <si>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</si>
  <si>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</si>
  <si>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</si>
  <si>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</si>
  <si>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</si>
  <si>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</si>
  <si>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</si>
  <si>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</si>
  <si>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</si>
  <si>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</si>
  <si>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</si>
  <si>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</si>
  <si>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</si>
  <si>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</si>
  <si>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</si>
  <si>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</si>
  <si>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</si>
  <si>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</si>
  <si>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</si>
  <si>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</si>
  <si>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</si>
  <si>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</si>
  <si>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</si>
  <si>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</si>
  <si>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</si>
  <si>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</si>
  <si>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</si>
  <si>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</si>
  <si>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</si>
  <si>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</si>
  <si>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</si>
  <si>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</si>
  <si>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</si>
  <si>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</si>
  <si>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</si>
  <si>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</si>
  <si>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</si>
  <si>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</si>
  <si>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</si>
  <si>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</si>
  <si>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</si>
  <si>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</si>
  <si>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</si>
  <si>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</si>
  <si>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</si>
  <si>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</si>
  <si>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</si>
  <si>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</si>
  <si>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</si>
  <si>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</si>
  <si>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</si>
  <si>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</si>
  <si>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</si>
  <si>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</si>
  <si>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</si>
  <si>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</si>
  <si>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</si>
  <si>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</si>
  <si>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</si>
  <si>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</si>
  <si>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</si>
  <si>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</si>
  <si>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</si>
  <si>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</si>
  <si>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</si>
  <si>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</si>
  <si>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</si>
  <si>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</si>
  <si>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</si>
  <si>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</si>
  <si>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</si>
  <si>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</si>
  <si>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</si>
  <si>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</si>
  <si>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</si>
  <si>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</si>
  <si>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</si>
  <si>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</si>
  <si>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</si>
  <si>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</si>
  <si>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</si>
  <si>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</si>
  <si>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</si>
  <si>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</si>
  <si>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</si>
  <si>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</si>
  <si>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</si>
  <si>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</si>
  <si>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</si>
  <si>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</si>
  <si>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</si>
  <si>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</si>
  <si>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</si>
  <si>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</si>
  <si>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</si>
  <si>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</si>
  <si>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</si>
  <si>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</si>
  <si>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</si>
  <si>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</si>
  <si>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</si>
  <si>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</si>
  <si>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</si>
  <si>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</si>
  <si>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</si>
  <si>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</si>
  <si>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</si>
  <si>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</si>
  <si>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</si>
  <si>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</si>
  <si>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</si>
  <si>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</si>
  <si>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</si>
  <si>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</si>
  <si>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</si>
  <si>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</si>
  <si>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</si>
  <si>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</si>
  <si>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</si>
  <si>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</si>
  <si>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</si>
  <si>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</si>
  <si>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</si>
  <si>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</si>
  <si>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</si>
  <si>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</si>
  <si>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</si>
  <si>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</si>
  <si>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</si>
  <si>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</si>
  <si>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</si>
  <si>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</si>
  <si>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</si>
  <si>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</si>
  <si>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</si>
  <si>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</si>
  <si>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</si>
  <si>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</si>
  <si>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</si>
  <si>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</si>
  <si>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</si>
  <si>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</si>
  <si>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</si>
  <si>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</si>
  <si>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</si>
  <si>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</si>
  <si>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</si>
  <si>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</si>
  <si>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</si>
  <si>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</si>
  <si>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</si>
  <si>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</si>
  <si>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</si>
  <si>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</si>
  <si>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</si>
  <si>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</si>
  <si>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</si>
  <si>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</si>
  <si>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</si>
  <si>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</si>
  <si>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</si>
  <si>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</si>
  <si>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</si>
  <si>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</si>
  <si>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</si>
  <si>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</si>
  <si>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</si>
  <si>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</si>
  <si>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</si>
  <si>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</si>
  <si>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</si>
  <si>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</si>
  <si>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</si>
  <si>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</si>
  <si>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</si>
  <si>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</si>
  <si>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</si>
  <si>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</si>
  <si>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</si>
  <si>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</si>
  <si>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</si>
  <si>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</si>
  <si>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</si>
  <si>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</si>
  <si>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</si>
  <si>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</si>
  <si>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</si>
  <si>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</si>
  <si>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</si>
  <si>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</si>
  <si>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</si>
  <si>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</si>
  <si>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</si>
  <si>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</si>
  <si>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</si>
  <si>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</si>
  <si>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</si>
  <si>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</si>
  <si>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</si>
  <si>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</si>
  <si>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</si>
  <si>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</si>
  <si>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</si>
  <si>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</si>
  <si>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</si>
  <si>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</si>
  <si>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</si>
  <si>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</si>
  <si>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</si>
  <si>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</si>
  <si>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</si>
  <si>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</si>
  <si>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</si>
  <si>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</si>
  <si>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</si>
  <si>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</si>
  <si>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</si>
  <si>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</si>
  <si>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</si>
  <si>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</si>
  <si>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</si>
  <si>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</si>
  <si>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</si>
  <si>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</si>
  <si>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</si>
  <si>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</si>
  <si>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</si>
  <si>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</si>
  <si>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</si>
  <si>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</si>
  <si>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</si>
  <si>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</si>
  <si>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</si>
  <si>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</si>
  <si>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</si>
  <si>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</si>
  <si>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</si>
  <si>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</si>
  <si>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</si>
  <si>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</si>
  <si>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</si>
  <si>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</si>
  <si>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</si>
  <si>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</si>
  <si>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</si>
  <si>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</si>
  <si>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</si>
  <si>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</si>
  <si>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</si>
  <si>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</si>
  <si>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</si>
  <si>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</si>
  <si>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</si>
  <si>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</si>
  <si>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</si>
  <si>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</si>
  <si>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</si>
  <si>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</si>
  <si>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</si>
  <si>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</si>
  <si>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</si>
  <si>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</si>
  <si>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</si>
  <si>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</si>
  <si>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</si>
  <si>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</si>
  <si>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</si>
  <si>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</si>
  <si>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</si>
  <si>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</si>
  <si>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</si>
  <si>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</si>
  <si>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</si>
  <si>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</si>
  <si>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</si>
  <si>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</si>
  <si>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</si>
  <si>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</si>
  <si>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</si>
  <si>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</si>
  <si>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</si>
  <si>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</si>
  <si>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</si>
  <si>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</si>
  <si>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</si>
  <si>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</si>
  <si>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</si>
  <si>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</si>
  <si>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</si>
  <si>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</si>
  <si>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</si>
  <si>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</si>
  <si>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</si>
  <si>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</si>
  <si>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</si>
  <si>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</si>
  <si>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</si>
  <si>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</si>
  <si>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</si>
  <si>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</si>
  <si>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</si>
  <si>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</si>
  <si>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</si>
  <si>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</si>
  <si>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</si>
  <si>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</si>
  <si>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</si>
  <si>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</si>
  <si>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</si>
  <si>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</si>
  <si>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</si>
  <si>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</si>
  <si>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</si>
  <si>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</si>
  <si>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</si>
  <si>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</si>
  <si>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</si>
  <si>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</si>
  <si>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</si>
  <si>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</si>
  <si>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</si>
  <si>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</si>
  <si>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</si>
  <si>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</si>
  <si>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</si>
  <si>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</si>
  <si>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</si>
  <si>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</si>
  <si>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</si>
  <si>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</si>
  <si>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</si>
  <si>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</si>
  <si>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</si>
  <si>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</si>
  <si>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</si>
  <si>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</si>
  <si>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</si>
  <si>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</si>
  <si>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</si>
  <si>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</si>
  <si>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</si>
  <si>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</si>
  <si>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</si>
  <si>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</si>
  <si>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</si>
  <si>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</si>
  <si>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</si>
  <si>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</si>
  <si>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</si>
  <si>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</si>
  <si>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</si>
  <si>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</si>
  <si>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</si>
  <si>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</si>
  <si>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</si>
  <si>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</si>
  <si>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</si>
  <si>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</si>
  <si>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</si>
  <si>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</si>
  <si>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</si>
  <si>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</si>
  <si>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</si>
  <si>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</si>
  <si>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</si>
  <si>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</si>
  <si>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</si>
  <si>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</si>
  <si>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</si>
  <si>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</si>
  <si>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</si>
  <si>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</si>
  <si>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</si>
  <si>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</si>
  <si>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</si>
  <si>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</si>
  <si>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</si>
  <si>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</si>
  <si>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</si>
  <si>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</si>
  <si>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</si>
  <si>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</si>
  <si>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</si>
  <si>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</si>
  <si>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</si>
  <si>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</si>
  <si>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</si>
  <si>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</si>
  <si>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</si>
  <si>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</si>
  <si>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</si>
  <si>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</si>
  <si>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</si>
  <si>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</si>
  <si>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</si>
  <si>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</si>
  <si>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</si>
  <si>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</si>
  <si>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</si>
  <si>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</si>
  <si>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</si>
  <si>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</si>
  <si>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</si>
  <si>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</si>
  <si>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</si>
  <si>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</si>
  <si>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</si>
  <si>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</si>
  <si>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</si>
  <si>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</si>
  <si>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</si>
  <si>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</si>
  <si>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</si>
  <si>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</si>
  <si>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</si>
  <si>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</si>
  <si>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</si>
  <si>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</si>
  <si>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</si>
  <si>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</si>
  <si>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</si>
  <si>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</si>
  <si>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</si>
  <si>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</si>
  <si>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</si>
  <si>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</si>
  <si>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</si>
  <si>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</si>
  <si>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</si>
  <si>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</si>
  <si>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</si>
  <si>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</si>
  <si>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</si>
  <si>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</si>
  <si>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</si>
  <si>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</si>
  <si>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</si>
  <si>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</si>
  <si>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</si>
  <si>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</si>
  <si>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</si>
  <si>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</si>
  <si>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</si>
  <si>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</si>
  <si>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</si>
  <si>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</si>
  <si>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</si>
  <si>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</si>
  <si>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</si>
  <si>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</si>
  <si>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</si>
  <si>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</si>
  <si>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</si>
  <si>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</si>
  <si>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</si>
  <si>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</si>
  <si>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</si>
  <si>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</si>
  <si>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</si>
  <si>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</si>
  <si>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</si>
  <si>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</si>
  <si>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</si>
  <si>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</si>
  <si>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</si>
  <si>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</si>
  <si>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</si>
  <si>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</si>
  <si>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</si>
  <si>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</si>
  <si>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</si>
  <si>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</si>
  <si>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</si>
  <si>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</si>
  <si>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</si>
  <si>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</si>
  <si>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</si>
  <si>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</si>
  <si>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</si>
  <si>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</si>
  <si>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</si>
  <si>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</si>
  <si>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</si>
  <si>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</si>
  <si>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</si>
  <si>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</si>
  <si>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</si>
  <si>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</si>
  <si>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</si>
  <si>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</si>
  <si>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</si>
  <si>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</si>
  <si>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</si>
  <si>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</si>
  <si>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</si>
  <si>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</si>
  <si>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</si>
  <si>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</si>
  <si>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</si>
  <si>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</si>
  <si>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</si>
  <si>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</si>
  <si>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</si>
  <si>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</si>
  <si>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</si>
  <si>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</si>
  <si>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</si>
  <si>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</si>
  <si>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</si>
  <si>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</si>
  <si>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</si>
  <si>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</si>
  <si>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</si>
  <si>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</si>
  <si>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</si>
  <si>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</si>
  <si>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</si>
  <si>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</si>
  <si>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</si>
  <si>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</si>
  <si>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</si>
  <si>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</si>
  <si>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</si>
  <si>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</si>
  <si>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</si>
  <si>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</si>
  <si>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</si>
  <si>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</si>
  <si>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</si>
  <si>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</si>
  <si>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</si>
  <si>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</si>
  <si>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</si>
  <si>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</si>
  <si>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</si>
  <si>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</si>
  <si>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</si>
  <si>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</si>
  <si>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</si>
  <si>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</si>
  <si>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</si>
  <si>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</si>
  <si>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</si>
  <si>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</si>
  <si>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</si>
  <si>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</si>
  <si>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</si>
  <si>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</si>
  <si>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</si>
  <si>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</si>
  <si>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</si>
  <si>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</si>
  <si>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</si>
  <si>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</si>
  <si>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</si>
  <si>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</si>
  <si>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</si>
  <si>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</si>
  <si>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</si>
  <si>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</si>
  <si>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</si>
  <si>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</si>
  <si>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</si>
  <si>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</si>
  <si>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</si>
  <si>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</si>
  <si>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</si>
  <si>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</si>
  <si>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</si>
  <si>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</si>
  <si>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</si>
  <si>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</si>
  <si>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</si>
  <si>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</si>
  <si>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</si>
  <si>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</si>
  <si>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</si>
  <si>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</si>
  <si>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</si>
  <si>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</si>
  <si>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</si>
  <si>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</si>
  <si>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</si>
  <si>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</si>
  <si>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</si>
  <si>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</si>
  <si>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</si>
  <si>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</si>
  <si>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</si>
  <si>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</si>
  <si>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</si>
  <si>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</si>
  <si>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</si>
  <si>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</si>
  <si>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</si>
  <si>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</si>
  <si>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</si>
  <si>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</si>
  <si>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</si>
  <si>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</si>
  <si>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</si>
  <si>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</si>
  <si>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</si>
  <si>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</si>
  <si>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</si>
  <si>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</si>
  <si>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</si>
  <si>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</si>
  <si>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</si>
  <si>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</si>
  <si>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</si>
  <si>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</si>
  <si>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</si>
  <si>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</si>
  <si>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</si>
  <si>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</si>
  <si>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</si>
  <si>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</si>
  <si>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</si>
  <si>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</si>
  <si>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</si>
  <si>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</si>
  <si>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</si>
  <si>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</si>
  <si>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</si>
  <si>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</si>
  <si>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</si>
  <si>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</si>
  <si>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</si>
  <si>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</si>
  <si>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</si>
  <si>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</si>
  <si>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</si>
  <si>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</si>
  <si>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</si>
  <si>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</si>
  <si>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</si>
  <si>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</si>
  <si>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</si>
  <si>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</si>
  <si>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</si>
  <si>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</si>
  <si>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</si>
  <si>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</si>
  <si>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</si>
  <si>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</si>
  <si>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</si>
  <si>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</si>
  <si>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</si>
  <si>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</si>
  <si>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</si>
  <si>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</si>
  <si>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</si>
  <si>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</si>
  <si>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</si>
  <si>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</si>
  <si>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</si>
  <si>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</si>
  <si>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</si>
  <si>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</si>
  <si>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</si>
  <si>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</si>
  <si>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</si>
  <si>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</si>
  <si>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</si>
  <si>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</si>
  <si>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</si>
  <si>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</si>
  <si>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</si>
  <si>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</si>
  <si>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</si>
  <si>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</si>
  <si>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</si>
  <si>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</si>
  <si>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</si>
  <si>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</si>
  <si>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</si>
  <si>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</si>
  <si>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</si>
  <si>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</si>
  <si>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</si>
  <si>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</si>
  <si>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</si>
  <si>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</si>
  <si>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</si>
  <si>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</si>
  <si>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</si>
  <si>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</si>
  <si>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</si>
  <si>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</si>
  <si>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</si>
  <si>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</si>
  <si>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</si>
  <si>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</si>
  <si>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</si>
  <si>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</si>
  <si>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</si>
  <si>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</si>
  <si>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</si>
  <si>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</si>
  <si>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</si>
  <si>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</si>
  <si>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</si>
  <si>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</si>
  <si>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</si>
  <si>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</si>
  <si>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</si>
  <si>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</si>
  <si>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</si>
  <si>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</si>
  <si>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</si>
  <si>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</si>
  <si>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</si>
  <si>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</si>
  <si>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</si>
  <si>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</si>
  <si>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</si>
  <si>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</si>
  <si>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</si>
  <si>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</si>
  <si>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</si>
  <si>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</si>
  <si>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</si>
  <si>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</si>
  <si>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</si>
  <si>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</si>
  <si>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</si>
  <si>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</si>
  <si>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</si>
  <si>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</si>
  <si>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</si>
  <si>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</si>
  <si>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</si>
  <si>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</si>
  <si>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</si>
  <si>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</si>
  <si>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</si>
  <si>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</si>
  <si>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</si>
  <si>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</si>
  <si>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</si>
  <si>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</si>
  <si>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</si>
  <si>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</si>
  <si>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</si>
  <si>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</si>
  <si>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</si>
  <si>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</si>
  <si>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</si>
  <si>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</si>
  <si>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</si>
  <si>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</si>
  <si>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</si>
  <si>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</si>
  <si>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</si>
  <si>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</si>
  <si>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</si>
  <si>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</si>
  <si>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</si>
  <si>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</si>
  <si>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</si>
  <si>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</si>
  <si>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</si>
  <si>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</si>
  <si>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</si>
  <si>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</si>
  <si>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</si>
  <si>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</si>
  <si>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</si>
  <si>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</si>
  <si>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</si>
  <si>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</si>
  <si>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</si>
  <si>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</si>
  <si>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</si>
  <si>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</si>
  <si>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</si>
  <si>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</si>
  <si>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</si>
  <si>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</si>
  <si>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</si>
  <si>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</si>
  <si>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</si>
  <si>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</si>
  <si>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</si>
  <si>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</si>
  <si>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</si>
  <si>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</si>
  <si>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</si>
  <si>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</si>
  <si>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</si>
  <si>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</si>
  <si>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</si>
  <si>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</si>
  <si>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</si>
  <si>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</si>
  <si>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</si>
  <si>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</si>
  <si>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</si>
  <si>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</si>
  <si>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</si>
  <si>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</si>
  <si>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</si>
  <si>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</si>
  <si>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</si>
  <si>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</si>
  <si>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</si>
  <si>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</si>
  <si>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</si>
  <si>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</si>
  <si>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</si>
  <si>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</si>
  <si>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</si>
  <si>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</si>
  <si>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</si>
  <si>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</si>
  <si>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</si>
  <si>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</si>
  <si>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</si>
  <si>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</si>
  <si>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</si>
  <si>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</si>
  <si>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</si>
  <si>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</si>
  <si>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</si>
  <si>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</si>
  <si>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</si>
  <si>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</si>
  <si>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</si>
  <si>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</si>
  <si>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</si>
  <si>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</si>
  <si>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</si>
  <si>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</si>
  <si>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</si>
  <si>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</si>
  <si>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</si>
  <si>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</si>
  <si>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</si>
  <si>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</si>
  <si>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</si>
  <si>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</si>
  <si>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</si>
  <si>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</si>
  <si>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</si>
  <si>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</si>
  <si>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</si>
  <si>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</si>
  <si>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</si>
  <si>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</si>
  <si>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</si>
  <si>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</si>
  <si>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</si>
  <si>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</si>
  <si>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</si>
  <si>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</si>
  <si>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</si>
  <si>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</si>
  <si>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</si>
  <si>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</si>
  <si>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</si>
  <si>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</si>
  <si>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</si>
  <si>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</si>
  <si>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</si>
  <si>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</si>
  <si>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</si>
  <si>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</si>
  <si>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</si>
  <si>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</si>
  <si>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</si>
  <si>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</si>
  <si>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</si>
  <si>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</si>
  <si>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</si>
  <si>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</si>
  <si>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</si>
  <si>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</si>
  <si>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</si>
  <si>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</si>
  <si>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</si>
  <si>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</si>
  <si>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</si>
  <si>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</si>
  <si>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</si>
  <si>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</si>
  <si>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</si>
  <si>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</si>
  <si>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</si>
  <si>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</si>
  <si>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</si>
  <si>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</si>
  <si>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</si>
  <si>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</si>
  <si>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</si>
  <si>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</si>
  <si>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</si>
  <si>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</si>
  <si>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</si>
  <si>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</si>
  <si>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</si>
  <si>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</si>
  <si>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</si>
  <si>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</si>
  <si>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</si>
  <si>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</si>
  <si>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</si>
  <si>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</si>
  <si>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</si>
  <si>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</si>
  <si>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</si>
  <si>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</si>
  <si>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</si>
  <si>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</si>
  <si>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</si>
  <si>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</si>
  <si>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</si>
  <si>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</si>
  <si>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</si>
  <si>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</si>
  <si>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</si>
  <si>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</si>
  <si>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</si>
  <si>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</si>
  <si>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</si>
  <si>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</si>
  <si>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</si>
  <si>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</si>
  <si>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</si>
  <si>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</si>
  <si>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</si>
  <si>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</si>
  <si>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</si>
  <si>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</si>
  <si>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</si>
  <si>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</si>
  <si>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</si>
  <si>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</si>
  <si>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</si>
  <si>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</si>
  <si>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</si>
  <si>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</si>
  <si>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</si>
  <si>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</si>
  <si>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</si>
  <si>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</si>
  <si>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</si>
  <si>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</si>
  <si>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</si>
  <si>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</si>
  <si>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</si>
  <si>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</si>
  <si>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</si>
  <si>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</si>
  <si>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</si>
  <si>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</si>
  <si>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</si>
  <si>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</si>
  <si>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</si>
  <si>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</si>
  <si>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</si>
  <si>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</si>
  <si>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</si>
  <si>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</si>
  <si>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</si>
  <si>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</si>
  <si>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</si>
  <si>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</si>
  <si>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</si>
  <si>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</si>
  <si>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</si>
  <si>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</si>
  <si>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</si>
  <si>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</si>
  <si>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</si>
  <si>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</si>
  <si>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</si>
  <si>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</si>
  <si>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</si>
  <si>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</si>
  <si>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</si>
  <si>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</si>
  <si>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</si>
  <si>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</si>
  <si>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</si>
  <si>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</si>
  <si>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</si>
  <si>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</si>
  <si>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</si>
  <si>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</si>
  <si>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</si>
  <si>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</si>
  <si>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</si>
  <si>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</si>
  <si>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</si>
  <si>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</si>
  <si>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</si>
  <si>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</si>
  <si>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</si>
  <si>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</si>
  <si>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</si>
  <si>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</si>
  <si>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</si>
  <si>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</si>
  <si>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</si>
  <si>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</si>
  <si>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</si>
  <si>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</si>
  <si>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</si>
  <si>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</si>
  <si>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</si>
  <si>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</si>
  <si>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</si>
  <si>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</si>
  <si>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</si>
  <si>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</si>
  <si>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</si>
  <si>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</si>
  <si>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</si>
  <si>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</si>
  <si>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</si>
  <si>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</si>
  <si>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</si>
  <si>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</si>
  <si>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</si>
  <si>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</si>
  <si>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</si>
  <si>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</si>
  <si>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</si>
  <si>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</si>
  <si>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</si>
  <si>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</si>
  <si>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</si>
  <si>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</si>
  <si>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</si>
  <si>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</si>
  <si>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</si>
  <si>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</si>
  <si>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</si>
  <si>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</si>
  <si>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</si>
  <si>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</si>
  <si>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</si>
  <si>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</si>
  <si>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</si>
  <si>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</si>
  <si>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</si>
  <si>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</si>
  <si>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</si>
  <si>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</si>
  <si>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</si>
  <si>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</si>
  <si>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</si>
  <si>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</si>
  <si>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</si>
  <si>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</si>
  <si>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</si>
  <si>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</si>
  <si>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</si>
  <si>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</si>
  <si>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</si>
  <si>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</si>
  <si>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</si>
  <si>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</si>
  <si>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</si>
  <si>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</si>
  <si>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</si>
  <si>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</si>
  <si>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</si>
  <si>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</si>
  <si>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</si>
  <si>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</si>
  <si>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</si>
  <si>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</si>
  <si>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</si>
  <si>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</si>
  <si>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</si>
  <si>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</si>
  <si>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</si>
  <si>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</si>
  <si>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</si>
  <si>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</si>
  <si>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</si>
  <si>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</si>
  <si>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</si>
  <si>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</si>
  <si>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</si>
  <si>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</si>
  <si>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</si>
  <si>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</si>
  <si>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</si>
  <si>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</si>
  <si>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</si>
  <si>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</si>
  <si>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</si>
  <si>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</si>
  <si>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</si>
  <si>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</si>
  <si>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</si>
  <si>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</si>
  <si>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</si>
  <si>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</si>
  <si>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</si>
  <si>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</si>
  <si>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</si>
  <si>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</si>
  <si>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</si>
  <si>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</si>
  <si>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</si>
  <si>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</si>
  <si>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</si>
  <si>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</si>
  <si>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</si>
  <si>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</si>
  <si>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</si>
  <si>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</si>
  <si>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</si>
  <si>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</si>
  <si>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</si>
  <si>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</si>
  <si>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</si>
  <si>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</si>
  <si>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</si>
  <si>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</si>
  <si>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</si>
  <si>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</si>
  <si>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</si>
  <si>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</si>
  <si>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</si>
  <si>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</si>
  <si>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</si>
  <si>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</si>
  <si>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</si>
  <si>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</si>
  <si>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</si>
  <si>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</si>
  <si>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</si>
  <si>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</si>
  <si>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</si>
  <si>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</si>
  <si>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</si>
  <si>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</si>
  <si>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</si>
  <si>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</si>
  <si>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</si>
  <si>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</si>
  <si>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</si>
  <si>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</si>
  <si>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</si>
  <si>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</si>
  <si>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</si>
  <si>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</si>
  <si>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</si>
  <si>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</si>
  <si>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</si>
  <si>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</si>
  <si>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</si>
  <si>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</si>
  <si>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</si>
  <si>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</si>
  <si>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</si>
  <si>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</si>
  <si>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</si>
  <si>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</si>
  <si>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</si>
  <si>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</si>
  <si>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</si>
  <si>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</si>
  <si>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</si>
  <si>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</si>
  <si>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</si>
  <si>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</si>
  <si>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</si>
  <si>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</si>
  <si>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</si>
  <si>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</si>
  <si>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</si>
  <si>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</si>
  <si>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</si>
  <si>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</si>
  <si>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</si>
  <si>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</si>
  <si>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</si>
  <si>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</si>
  <si>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</si>
  <si>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</si>
  <si>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</si>
  <si>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</si>
  <si>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</si>
  <si>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</si>
  <si>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</si>
  <si>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</si>
  <si>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</si>
  <si>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</si>
  <si>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</si>
  <si>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</si>
  <si>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</si>
  <si>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</si>
  <si>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</si>
  <si>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</si>
  <si>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</si>
  <si>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</si>
  <si>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</si>
  <si>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</si>
  <si>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</si>
  <si>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</si>
  <si>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</si>
  <si>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</si>
  <si>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</si>
  <si>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</si>
  <si>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</si>
  <si>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</si>
  <si>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</si>
  <si>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</si>
  <si>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</si>
  <si>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</si>
  <si>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</si>
  <si>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</si>
  <si>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</si>
  <si>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</si>
  <si>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</si>
  <si>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</si>
  <si>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</si>
  <si>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</si>
  <si>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</si>
  <si>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</si>
  <si>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</si>
  <si>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</si>
  <si>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</si>
  <si>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</si>
  <si>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</si>
  <si>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</si>
  <si>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</si>
  <si>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</si>
  <si>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</si>
  <si>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</si>
  <si>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</si>
  <si>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</si>
  <si>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</si>
  <si>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</si>
  <si>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</si>
  <si>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</si>
  <si>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</si>
  <si>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</si>
  <si>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</si>
  <si>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</si>
  <si>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</si>
  <si>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</si>
  <si>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</si>
  <si>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</si>
  <si>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</si>
  <si>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</si>
  <si>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</si>
  <si>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</si>
  <si>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</si>
  <si>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</si>
  <si>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</si>
  <si>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</si>
  <si>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</si>
  <si>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</si>
  <si>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</si>
  <si>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</si>
  <si>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</si>
  <si>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</si>
  <si>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</si>
  <si>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</si>
  <si>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</si>
  <si>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</si>
  <si>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</si>
  <si>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</si>
  <si>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</si>
  <si>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</si>
  <si>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</si>
  <si>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</si>
  <si>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</si>
  <si>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</si>
  <si>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</si>
  <si>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</si>
  <si>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</si>
  <si>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</si>
  <si>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</si>
  <si>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</si>
  <si>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</si>
  <si>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</si>
  <si>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</si>
  <si>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</si>
  <si>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</si>
  <si>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</si>
  <si>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</si>
  <si>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</si>
  <si>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</si>
  <si>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</si>
  <si>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</si>
  <si>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</si>
  <si>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</si>
  <si>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</si>
  <si>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</si>
  <si>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</si>
  <si>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</si>
  <si>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</si>
  <si>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</si>
  <si>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</si>
  <si>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</si>
  <si>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</si>
  <si>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</si>
  <si>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</si>
  <si>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</si>
  <si>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</si>
  <si>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</si>
  <si>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</si>
  <si>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</si>
  <si>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</si>
  <si>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</si>
  <si>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</si>
  <si>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</si>
  <si>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</si>
  <si>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</si>
  <si>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</si>
  <si>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</si>
  <si>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</si>
  <si>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</si>
  <si>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</si>
  <si>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</si>
  <si>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</si>
  <si>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</si>
  <si>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</si>
  <si>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</si>
  <si>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</si>
  <si>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</si>
  <si>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</si>
  <si>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</si>
  <si>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</si>
  <si>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</si>
  <si>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</si>
  <si>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</si>
  <si>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</si>
  <si>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</si>
  <si>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</si>
  <si>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</si>
  <si>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</si>
  <si>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</si>
  <si>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</si>
  <si>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</si>
  <si>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</si>
  <si>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</si>
  <si>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</si>
  <si>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</si>
  <si>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</si>
  <si>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</si>
  <si>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</si>
  <si>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</si>
  <si>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</si>
  <si>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</si>
  <si>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</si>
  <si>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</si>
  <si>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</si>
  <si>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</si>
  <si>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</si>
  <si>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</si>
  <si>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</si>
  <si>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</si>
  <si>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</si>
  <si>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</si>
  <si>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</si>
  <si>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</si>
  <si>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</si>
  <si>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</si>
  <si>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</si>
  <si>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</si>
  <si>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</si>
  <si>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</si>
  <si>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</si>
  <si>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</si>
  <si>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</si>
  <si>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</si>
  <si>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</si>
  <si>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</si>
  <si>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</si>
  <si>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</si>
  <si>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</si>
  <si>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</si>
  <si>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</si>
  <si>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</si>
  <si>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</si>
  <si>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</si>
  <si>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</si>
  <si>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</si>
  <si>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</si>
  <si>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</si>
  <si>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</si>
  <si>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</si>
  <si>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</si>
  <si>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</si>
  <si>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</si>
  <si>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</si>
  <si>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</si>
  <si>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</si>
  <si>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</si>
  <si>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</si>
  <si>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</si>
  <si>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</si>
  <si>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</si>
  <si>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</si>
  <si>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</si>
  <si>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</si>
  <si>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</si>
  <si>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</si>
  <si>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</si>
  <si>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</si>
  <si>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</si>
  <si>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</si>
  <si>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</si>
  <si>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</si>
  <si>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</si>
  <si>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</si>
  <si>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</si>
  <si>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</si>
  <si>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</si>
  <si>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</si>
  <si>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</si>
  <si>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</si>
  <si>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</si>
  <si>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</si>
  <si>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</si>
  <si>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</si>
  <si>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</si>
  <si>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</si>
  <si>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</si>
  <si>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</si>
  <si>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</si>
  <si>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</si>
  <si>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</si>
  <si>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</si>
  <si>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</si>
  <si>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</si>
  <si>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</si>
  <si>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</si>
  <si>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</si>
  <si>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</si>
  <si>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</si>
  <si>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</si>
  <si>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</si>
  <si>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</si>
  <si>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</si>
  <si>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</si>
  <si>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</si>
  <si>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</si>
  <si>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</si>
  <si>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</si>
  <si>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</si>
  <si>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</si>
  <si>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</si>
  <si>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</si>
  <si>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</si>
  <si>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</si>
  <si>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</si>
  <si>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</si>
  <si>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</si>
  <si>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</si>
  <si>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</si>
  <si>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</si>
  <si>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</si>
  <si>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</si>
  <si>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</si>
  <si>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</si>
  <si>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</si>
  <si>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</si>
  <si>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</si>
  <si>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</si>
  <si>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</si>
  <si>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</si>
  <si>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</si>
  <si>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</si>
  <si>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</si>
  <si>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</si>
  <si>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</si>
  <si>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</si>
  <si>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</si>
  <si>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</si>
  <si>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</si>
  <si>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</si>
  <si>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</si>
  <si>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</si>
  <si>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</si>
  <si>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</si>
  <si>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</si>
  <si>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</si>
  <si>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</si>
  <si>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</si>
  <si>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</si>
  <si>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</si>
  <si>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</si>
  <si>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</si>
  <si>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</si>
  <si>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</si>
  <si>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</si>
  <si>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</si>
  <si>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</si>
  <si>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</si>
  <si>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</si>
  <si>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</si>
  <si>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</si>
  <si>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</si>
  <si>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</si>
  <si>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</si>
  <si>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</si>
  <si>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</si>
  <si>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</si>
  <si>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</si>
  <si>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</si>
  <si>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</si>
  <si>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</si>
  <si>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</si>
  <si>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</si>
  <si>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</si>
  <si>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</si>
  <si>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</si>
  <si>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</si>
  <si>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</si>
  <si>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</si>
  <si>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</si>
  <si>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</si>
  <si>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</si>
  <si>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</si>
  <si>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</si>
  <si>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</si>
  <si>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</si>
  <si>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</si>
  <si>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</si>
  <si>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</si>
  <si>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</si>
  <si>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</si>
  <si>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</si>
  <si>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</si>
  <si>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</si>
  <si>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</si>
  <si>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</si>
  <si>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</si>
  <si>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</si>
  <si>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</si>
  <si>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</si>
  <si>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</si>
  <si>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</si>
  <si>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</si>
  <si>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</si>
  <si>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</si>
  <si>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</si>
  <si>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</si>
  <si>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</si>
  <si>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</si>
  <si>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</si>
  <si>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</si>
  <si>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</si>
  <si>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</si>
  <si>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</si>
  <si>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</si>
  <si>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</si>
  <si>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</si>
  <si>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</si>
  <si>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</si>
  <si>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</si>
  <si>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</si>
  <si>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</si>
  <si>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</si>
  <si>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</si>
  <si>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</si>
  <si>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</si>
  <si>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</si>
  <si>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</si>
  <si>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</si>
  <si>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</si>
  <si>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</si>
  <si>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</si>
  <si>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</si>
  <si>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</si>
  <si>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</si>
  <si>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</si>
  <si>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</si>
  <si>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</si>
  <si>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</si>
  <si>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</si>
  <si>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</si>
  <si>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</si>
  <si>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</si>
  <si>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</si>
  <si>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</si>
  <si>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</si>
  <si>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</si>
  <si>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</si>
  <si>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</si>
  <si>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</si>
  <si>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</si>
  <si>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</si>
  <si>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</si>
  <si>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</si>
  <si>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</si>
  <si>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</si>
  <si>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</si>
  <si>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</si>
  <si>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</si>
  <si>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</si>
  <si>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</si>
  <si>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</si>
  <si>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</si>
  <si>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</si>
  <si>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</si>
  <si>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</si>
  <si>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</si>
  <si>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</si>
  <si>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</si>
  <si>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</si>
  <si>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</si>
  <si>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</si>
  <si>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</si>
  <si>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</si>
  <si>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</si>
  <si>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</si>
  <si>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</si>
  <si>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</si>
  <si>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</si>
  <si>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</si>
  <si>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</si>
  <si>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</si>
  <si>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</si>
  <si>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</si>
  <si>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</si>
  <si>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</si>
  <si>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</si>
  <si>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</si>
  <si>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</si>
  <si>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</si>
  <si>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</si>
  <si>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</si>
  <si>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</si>
  <si>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</si>
  <si>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</si>
  <si>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</si>
  <si>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</si>
  <si>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</si>
  <si>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</si>
  <si>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</si>
  <si>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</si>
  <si>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</si>
  <si>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</si>
  <si>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</si>
  <si>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</si>
  <si>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</si>
  <si>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</si>
  <si>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</si>
  <si>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</si>
  <si>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</si>
  <si>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</si>
  <si>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</si>
  <si>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</si>
  <si>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</si>
  <si>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</si>
  <si>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</si>
  <si>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</si>
  <si>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</si>
  <si>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</si>
  <si>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</si>
  <si>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</si>
  <si>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</si>
  <si>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</si>
  <si>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</si>
  <si>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</si>
  <si>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</si>
  <si>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</si>
  <si>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</si>
  <si>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</si>
  <si>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</si>
  <si>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</si>
  <si>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</si>
  <si>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</si>
  <si>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</si>
  <si>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</si>
  <si>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</si>
  <si>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</si>
  <si>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</si>
  <si>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</si>
  <si>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</si>
  <si>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</si>
  <si>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</si>
  <si>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</si>
  <si>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</si>
  <si>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</si>
  <si>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</si>
  <si>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</si>
  <si>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</si>
  <si>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</si>
  <si>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</si>
  <si>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</si>
  <si>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</si>
  <si>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</si>
  <si>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</si>
  <si>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</si>
  <si>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</si>
  <si>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</si>
  <si>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</si>
  <si>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</si>
  <si>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</si>
  <si>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</si>
  <si>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</si>
  <si>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</si>
  <si>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</si>
  <si>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</si>
  <si>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</si>
  <si>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</si>
  <si>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</si>
  <si>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</si>
  <si>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</si>
  <si>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</si>
  <si>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</si>
  <si>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</si>
  <si>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</si>
  <si>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</si>
  <si>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</si>
  <si>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</si>
  <si>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</si>
  <si>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</si>
  <si>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</si>
  <si>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</si>
  <si>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</si>
  <si>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</si>
  <si>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</si>
  <si>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</si>
  <si>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</si>
  <si>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</si>
  <si>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</si>
  <si>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</si>
  <si>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</si>
  <si>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</si>
  <si>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</si>
  <si>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</si>
  <si>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</si>
  <si>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</si>
  <si>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</si>
  <si>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</si>
  <si>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</si>
  <si>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</si>
  <si>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</si>
  <si>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</si>
  <si>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</si>
  <si>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</si>
  <si>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</si>
  <si>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</si>
  <si>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</si>
  <si>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</si>
  <si>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</si>
  <si>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</si>
  <si>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</si>
  <si>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</si>
  <si>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</si>
  <si>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</si>
  <si>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</si>
  <si>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</si>
  <si>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</si>
  <si>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</si>
  <si>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</si>
  <si>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</si>
  <si>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</si>
  <si>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</si>
  <si>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</si>
  <si>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</si>
  <si>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</si>
  <si>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</si>
  <si>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</si>
  <si>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</si>
  <si>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</si>
  <si>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</si>
  <si>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</si>
  <si>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</si>
  <si>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</si>
  <si>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</si>
  <si>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</si>
  <si>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</si>
  <si>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</si>
  <si>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</si>
  <si>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</si>
  <si>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</si>
  <si>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</si>
  <si>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</si>
  <si>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</si>
  <si>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</si>
  <si>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</si>
  <si>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</si>
  <si>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</si>
  <si>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</si>
  <si>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</si>
  <si>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</si>
  <si>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</si>
  <si>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</si>
  <si>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</si>
  <si>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</si>
  <si>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</si>
  <si>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</si>
  <si>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</si>
  <si>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</si>
  <si>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</si>
  <si>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</si>
  <si>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</si>
  <si>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</si>
  <si>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</si>
  <si>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</si>
  <si>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</si>
  <si>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</si>
  <si>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</si>
  <si>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</si>
  <si>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</si>
  <si>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</si>
  <si>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</si>
  <si>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</si>
  <si>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</si>
  <si>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</si>
  <si>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</si>
  <si>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</si>
  <si>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</si>
  <si>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</si>
  <si>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</si>
  <si>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</si>
  <si>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</si>
  <si>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</si>
  <si>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</si>
  <si>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</si>
  <si>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</si>
  <si>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</si>
  <si>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</si>
  <si>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</si>
  <si>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</si>
  <si>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</si>
  <si>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</si>
  <si>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</si>
  <si>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</si>
  <si>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</si>
  <si>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</si>
  <si>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</si>
  <si>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</si>
  <si>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</si>
  <si>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</si>
  <si>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</si>
  <si>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</si>
  <si>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</si>
  <si>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</si>
  <si>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</si>
  <si>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</si>
  <si>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</si>
  <si>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</si>
  <si>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</si>
  <si>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</si>
  <si>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</si>
  <si>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</si>
  <si>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</si>
  <si>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</si>
  <si>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</si>
  <si>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</si>
  <si>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</si>
  <si>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</si>
  <si>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</si>
  <si>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</si>
  <si>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</si>
  <si>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</si>
  <si>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</si>
  <si>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</si>
  <si>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</si>
  <si>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</si>
  <si>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</si>
  <si>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</si>
  <si>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</si>
  <si>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</si>
  <si>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</si>
  <si>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</si>
  <si>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</si>
  <si>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</si>
  <si>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</si>
  <si>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</si>
  <si>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</si>
  <si>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</si>
  <si>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</si>
  <si>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</si>
  <si>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</si>
  <si>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</si>
  <si>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</si>
  <si>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</si>
  <si>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</si>
  <si>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</si>
  <si>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</si>
  <si>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</si>
  <si>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</si>
  <si>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</si>
  <si>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</si>
  <si>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</si>
  <si>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</si>
  <si>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</si>
  <si>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</si>
  <si>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</si>
  <si>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</si>
  <si>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</si>
  <si>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</si>
  <si>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</si>
  <si>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</si>
  <si>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</si>
  <si>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</si>
  <si>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</si>
  <si>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</si>
  <si>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</si>
  <si>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</si>
  <si>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</si>
  <si>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</si>
  <si>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</si>
  <si>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</si>
  <si>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</si>
  <si>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</si>
  <si>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</si>
  <si>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</si>
  <si>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</si>
  <si>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</si>
  <si>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</si>
  <si>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</si>
  <si>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</si>
  <si>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</si>
  <si>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</si>
  <si>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</si>
  <si>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</si>
  <si>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</si>
  <si>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</si>
  <si>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</si>
  <si>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</si>
  <si>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</si>
  <si>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</si>
  <si>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</si>
  <si>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</si>
  <si>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</si>
  <si>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</si>
  <si>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</si>
  <si>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</si>
  <si>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</si>
  <si>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</si>
  <si>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</si>
  <si>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</si>
  <si>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</si>
  <si>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</si>
  <si>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</si>
  <si>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</si>
  <si>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</si>
  <si>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</si>
  <si>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</si>
  <si>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</si>
  <si>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</si>
  <si>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</si>
  <si>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</si>
  <si>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</si>
  <si>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</si>
  <si>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</si>
  <si>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</si>
  <si>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</si>
  <si>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</si>
  <si>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</si>
  <si>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</si>
  <si>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</si>
  <si>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</si>
  <si>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</si>
  <si>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</si>
  <si>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</si>
  <si>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</si>
  <si>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</si>
  <si>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</si>
  <si>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</si>
  <si>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</si>
  <si>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</si>
  <si>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</si>
  <si>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</si>
  <si>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</si>
  <si>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</si>
  <si>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</si>
  <si>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</si>
  <si>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</si>
  <si>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</si>
  <si>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</si>
  <si>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</si>
  <si>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</si>
  <si>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</si>
  <si>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</si>
  <si>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</si>
  <si>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</si>
  <si>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</si>
  <si>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</si>
  <si>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</si>
  <si>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</si>
  <si>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</si>
  <si>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</si>
  <si>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</si>
  <si>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</si>
  <si>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</si>
  <si>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</si>
  <si>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</si>
  <si>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</si>
  <si>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</si>
  <si>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</si>
  <si>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</si>
  <si>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</si>
  <si>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</si>
  <si>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</si>
  <si>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</si>
  <si>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</si>
  <si>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</si>
  <si>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</si>
  <si>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</si>
  <si>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</si>
  <si>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</si>
  <si>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</si>
  <si>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</si>
  <si>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</si>
  <si>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</si>
  <si>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</si>
  <si>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</si>
  <si>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</si>
  <si>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</si>
  <si>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</si>
  <si>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</si>
  <si>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</si>
  <si>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</si>
  <si>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</si>
  <si>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</si>
  <si>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</si>
  <si>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</si>
  <si>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</si>
  <si>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</si>
  <si>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</si>
  <si>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</si>
  <si>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</si>
  <si>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</si>
  <si>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</si>
  <si>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</si>
  <si>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</si>
  <si>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</si>
  <si>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</si>
  <si>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</si>
  <si>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</si>
  <si>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</si>
  <si>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</si>
  <si>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</si>
  <si>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</si>
  <si>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</si>
  <si>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</si>
  <si>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</si>
  <si>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</si>
  <si>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</si>
  <si>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</si>
  <si>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</si>
  <si>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</si>
  <si>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</si>
  <si>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</si>
  <si>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</si>
  <si>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</si>
  <si>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</si>
  <si>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</si>
  <si>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</si>
  <si>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</si>
  <si>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</si>
  <si>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</si>
  <si>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</si>
  <si>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</si>
  <si>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</si>
  <si>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</si>
  <si>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</si>
  <si>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</si>
  <si>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</si>
  <si>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</si>
  <si>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</si>
  <si>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</si>
  <si>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</si>
  <si>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</si>
  <si>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</si>
  <si>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</si>
  <si>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</si>
  <si>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</si>
  <si>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</si>
  <si>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</si>
  <si>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</si>
  <si>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</si>
  <si>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</si>
  <si>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</si>
  <si>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</si>
  <si>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</si>
  <si>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</si>
  <si>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</si>
  <si>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</si>
  <si>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</si>
  <si>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</si>
  <si>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</si>
  <si>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</si>
  <si>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</si>
  <si>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</si>
  <si>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</si>
  <si>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</si>
  <si>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</si>
  <si>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</si>
  <si>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</si>
  <si>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</si>
  <si>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</si>
  <si>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</si>
  <si>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</si>
  <si>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</si>
  <si>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</si>
  <si>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</si>
  <si>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</si>
  <si>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</si>
  <si>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</si>
  <si>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</si>
  <si>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</si>
  <si>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</si>
  <si>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</si>
  <si>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</si>
  <si>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</si>
  <si>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</si>
  <si>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</si>
  <si>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</si>
  <si>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</si>
  <si>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</si>
  <si>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</si>
  <si>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</si>
  <si>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</si>
  <si>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</si>
  <si>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</si>
  <si>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</si>
  <si>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</si>
  <si>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</si>
  <si>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</si>
  <si>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</si>
  <si>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</si>
  <si>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</si>
  <si>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</si>
  <si>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</si>
  <si>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</si>
  <si>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</si>
  <si>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</si>
  <si>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</si>
  <si>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</si>
  <si>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</si>
  <si>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</si>
  <si>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</si>
  <si>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</si>
  <si>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</si>
  <si>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</si>
  <si>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</si>
  <si>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</si>
  <si>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</si>
  <si>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</si>
  <si>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</si>
  <si>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</si>
  <si>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</si>
  <si>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</si>
  <si>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</si>
  <si>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</si>
  <si>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</si>
  <si>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</si>
  <si>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</si>
  <si>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</si>
  <si>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</si>
  <si>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</si>
  <si>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</si>
  <si>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</si>
  <si>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</si>
  <si>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</si>
  <si>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</si>
  <si>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</si>
  <si>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</si>
  <si>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</si>
  <si>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</si>
  <si>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</si>
  <si>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</si>
  <si>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</si>
  <si>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</si>
  <si>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</si>
  <si>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</si>
  <si>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</si>
  <si>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</si>
  <si>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</si>
  <si>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</si>
  <si>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</si>
  <si>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</si>
  <si>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</si>
  <si>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</si>
  <si>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</si>
  <si>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</si>
  <si>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</si>
  <si>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</si>
  <si>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</si>
  <si>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</si>
  <si>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</si>
  <si>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</si>
  <si>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</si>
  <si>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</si>
  <si>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</si>
  <si>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</si>
  <si>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</si>
  <si>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</si>
  <si>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</si>
  <si>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</si>
  <si>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</si>
  <si>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</si>
  <si>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</si>
  <si>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</si>
  <si>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</si>
  <si>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</si>
  <si>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</si>
  <si>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</si>
  <si>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</si>
  <si>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</si>
  <si>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</si>
  <si>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</si>
  <si>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</si>
  <si>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</si>
  <si>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</si>
  <si>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</si>
  <si>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</si>
  <si>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</si>
  <si>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</si>
  <si>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</si>
  <si>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</si>
  <si>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</si>
  <si>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</si>
  <si>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</si>
  <si>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</si>
  <si>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</si>
  <si>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</si>
  <si>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</si>
  <si>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</si>
  <si>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</si>
  <si>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</si>
  <si>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</si>
  <si>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</si>
  <si>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</si>
  <si>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</si>
  <si>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</si>
  <si>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</si>
  <si>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</si>
  <si>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</si>
  <si>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</si>
  <si>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</si>
  <si>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</si>
  <si>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</si>
  <si>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</si>
  <si>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</si>
  <si>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</si>
  <si>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</si>
  <si>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</si>
  <si>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</si>
  <si>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</si>
  <si>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</si>
  <si>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</si>
  <si>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</si>
  <si>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</si>
  <si>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</si>
  <si>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</si>
  <si>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</si>
  <si>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</si>
  <si>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</si>
  <si>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</si>
  <si>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</si>
  <si>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</si>
  <si>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</si>
  <si>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</si>
  <si>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</si>
  <si>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</si>
  <si>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</si>
  <si>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</si>
  <si>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</si>
  <si>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</si>
  <si>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</si>
  <si>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</si>
  <si>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</si>
  <si>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</si>
  <si>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</si>
  <si>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</si>
  <si>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</si>
  <si>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</si>
  <si>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</si>
  <si>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</si>
  <si>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</si>
  <si>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</si>
  <si>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</si>
  <si>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</si>
  <si>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</si>
  <si>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</si>
  <si>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</si>
  <si>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</si>
  <si>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</si>
  <si>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</si>
  <si>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</si>
  <si>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</si>
  <si>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</si>
  <si>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</si>
  <si>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</si>
  <si>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</si>
  <si>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</si>
  <si>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</si>
  <si>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</si>
  <si>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</si>
  <si>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</si>
  <si>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</si>
  <si>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</si>
  <si>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</si>
  <si>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</si>
  <si>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</si>
  <si>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</si>
  <si>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</si>
  <si>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</si>
  <si>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</si>
  <si>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</si>
  <si>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</si>
  <si>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</si>
  <si>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</si>
  <si>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</si>
  <si>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</si>
  <si>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</si>
  <si>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</si>
  <si>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</si>
  <si>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</si>
  <si>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</si>
  <si>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</si>
  <si>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</si>
  <si>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</si>
  <si>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</si>
  <si>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</si>
  <si>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</si>
  <si>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</si>
  <si>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</si>
  <si>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</si>
  <si>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</si>
  <si>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</si>
  <si>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</si>
  <si>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</si>
  <si>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</si>
  <si>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</si>
  <si>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</si>
  <si>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</si>
  <si>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</si>
  <si>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</si>
  <si>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</si>
  <si>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</si>
  <si>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</si>
  <si>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</si>
  <si>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</si>
  <si>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</si>
  <si>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</si>
  <si>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</si>
  <si>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</si>
  <si>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</si>
  <si>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</si>
  <si>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</si>
  <si>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</si>
  <si>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</si>
  <si>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</si>
  <si>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</si>
  <si>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</si>
  <si>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</si>
  <si>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</si>
  <si>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</si>
  <si>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</si>
  <si>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</si>
  <si>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</si>
  <si>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</si>
  <si>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</si>
  <si>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</si>
  <si>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</si>
  <si>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</si>
  <si>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</si>
  <si>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</si>
  <si>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</si>
  <si>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</si>
  <si>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</si>
  <si>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</si>
  <si>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</si>
  <si>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</si>
  <si>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</si>
  <si>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</si>
  <si>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</si>
  <si>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</si>
  <si>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</si>
  <si>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</si>
  <si>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</si>
  <si>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</si>
  <si>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</si>
  <si>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</si>
  <si>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</si>
  <si>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</si>
  <si>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</si>
  <si>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</si>
  <si>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</si>
  <si>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</si>
  <si>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</si>
  <si>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</si>
  <si>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</si>
  <si>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</si>
  <si>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</si>
  <si>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</si>
  <si>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</si>
  <si>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</si>
  <si>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</si>
  <si>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</si>
  <si>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</si>
  <si>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</si>
  <si>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</si>
  <si>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</si>
  <si>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</si>
  <si>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</si>
  <si>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</si>
  <si>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</si>
  <si>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</si>
  <si>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</si>
  <si>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</si>
  <si>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</si>
  <si>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</si>
  <si>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</si>
  <si>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</si>
  <si>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</si>
  <si>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</si>
  <si>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</si>
  <si>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</si>
  <si>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</si>
  <si>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</si>
  <si>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</si>
  <si>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</si>
  <si>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</si>
  <si>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</si>
  <si>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</si>
  <si>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</si>
  <si>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</si>
  <si>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</si>
  <si>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</si>
  <si>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</si>
  <si>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</si>
  <si>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</si>
  <si>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</si>
  <si>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</si>
  <si>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</si>
  <si>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</si>
  <si>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</si>
  <si>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</si>
  <si>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</si>
  <si>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</si>
  <si>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</si>
  <si>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</si>
  <si>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</si>
  <si>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</si>
  <si>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</si>
  <si>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</si>
  <si>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</si>
  <si>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</si>
  <si>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</si>
  <si>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</si>
  <si>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</si>
  <si>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</si>
  <si>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</si>
  <si>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</si>
  <si>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</si>
  <si>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</si>
  <si>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</si>
  <si>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</si>
  <si>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</si>
  <si>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</si>
  <si>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</si>
  <si>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</si>
  <si>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</si>
  <si>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</si>
  <si>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</si>
  <si>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</si>
  <si>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</si>
  <si>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</si>
  <si>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</si>
  <si>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</si>
  <si>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</si>
  <si>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</si>
  <si>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</si>
  <si>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</si>
  <si>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</si>
  <si>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</si>
  <si>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</si>
  <si>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</si>
  <si>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</si>
  <si>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</si>
  <si>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</si>
  <si>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</si>
  <si>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</si>
  <si>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</si>
  <si>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</si>
  <si>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</si>
  <si>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</si>
  <si>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</si>
  <si>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</si>
  <si>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</si>
  <si>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</si>
  <si>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</si>
  <si>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</si>
  <si>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</si>
  <si>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</si>
  <si>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</si>
  <si>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</si>
  <si>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</si>
  <si>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</si>
  <si>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</si>
  <si>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</si>
  <si>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</si>
  <si>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</si>
  <si>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</si>
  <si>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</si>
  <si>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</si>
  <si>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</si>
  <si>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</si>
  <si>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</si>
  <si>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</si>
  <si>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</si>
  <si>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</si>
  <si>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</si>
  <si>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</si>
  <si>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</si>
  <si>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</si>
  <si>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</si>
  <si>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</si>
  <si>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</si>
  <si>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</si>
  <si>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</si>
  <si>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</si>
  <si>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</si>
  <si>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</si>
  <si>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</si>
  <si>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</si>
  <si>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</si>
  <si>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</si>
  <si>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</si>
  <si>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</si>
  <si>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</si>
  <si>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</si>
  <si>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</si>
  <si>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</si>
  <si>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</si>
  <si>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</si>
  <si>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</si>
  <si>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</si>
  <si>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</si>
  <si>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</si>
  <si>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</si>
  <si>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</si>
  <si>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</si>
  <si>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</si>
  <si>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</si>
  <si>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</si>
  <si>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</si>
  <si>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</si>
  <si>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</si>
  <si>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</si>
  <si>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</si>
  <si>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</si>
  <si>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</si>
  <si>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</si>
  <si>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</si>
  <si>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</si>
  <si>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</si>
  <si>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</si>
  <si>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</si>
  <si>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</si>
  <si>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</si>
  <si>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</si>
  <si>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</si>
  <si>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</si>
  <si>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</si>
  <si>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</si>
  <si>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</si>
  <si>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</si>
  <si>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</si>
  <si>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</si>
  <si>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</si>
  <si>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</si>
  <si>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</si>
  <si>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</si>
  <si>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</si>
  <si>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</si>
  <si>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</si>
  <si>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</si>
  <si>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</si>
  <si>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</si>
  <si>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</si>
  <si>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</si>
  <si>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</si>
  <si>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</si>
  <si>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</si>
  <si>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</si>
  <si>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</si>
  <si>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</si>
  <si>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</si>
  <si>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</si>
  <si>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</si>
  <si>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</si>
  <si>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</si>
  <si>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</si>
  <si>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</si>
  <si>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</si>
  <si>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</si>
  <si>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</si>
  <si>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</si>
  <si>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</si>
  <si>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</si>
  <si>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</si>
  <si>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</si>
  <si>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</si>
  <si>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</si>
  <si>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</si>
  <si>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</si>
  <si>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</si>
  <si>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</si>
  <si>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</si>
  <si>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</si>
  <si>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</si>
  <si>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</si>
  <si>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</si>
  <si>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</si>
  <si>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</si>
  <si>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</si>
  <si>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</si>
  <si>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</si>
  <si>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</si>
  <si>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</si>
  <si>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</si>
  <si>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</si>
  <si>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</si>
  <si>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</si>
  <si>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</si>
  <si>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</si>
  <si>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</si>
  <si>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</si>
  <si>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</si>
  <si>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</si>
  <si>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</si>
  <si>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</si>
  <si>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</si>
  <si>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</si>
  <si>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</si>
  <si>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</si>
  <si>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</si>
  <si>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</si>
  <si>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</si>
  <si>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</si>
  <si>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</si>
  <si>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</si>
  <si>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</si>
  <si>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</si>
  <si>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</si>
  <si>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</si>
  <si>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</si>
  <si>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</si>
  <si>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</si>
  <si>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</si>
  <si>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</si>
  <si>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</si>
  <si>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</si>
  <si>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</si>
  <si>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</si>
  <si>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</si>
  <si>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</si>
  <si>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</si>
  <si>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</si>
  <si>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</si>
  <si>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</si>
  <si>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</si>
  <si>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</si>
  <si>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</si>
  <si>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</si>
  <si>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</si>
  <si>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</si>
  <si>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</si>
  <si>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</si>
  <si>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</si>
  <si>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</si>
  <si>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</si>
  <si>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</si>
  <si>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</si>
  <si>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</si>
  <si>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</si>
  <si>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</si>
  <si>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</si>
  <si>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</si>
  <si>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</si>
  <si>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</si>
  <si>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</si>
  <si>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</si>
  <si>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</si>
  <si>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</si>
  <si>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</si>
  <si>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</si>
  <si>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</si>
  <si>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</si>
  <si>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</si>
  <si>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</si>
  <si>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</si>
  <si>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</si>
  <si>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</si>
  <si>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</si>
  <si>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</si>
  <si>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</si>
  <si>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</si>
  <si>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</si>
  <si>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</si>
  <si>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</si>
  <si>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</si>
  <si>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</si>
  <si>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</si>
  <si>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</si>
  <si>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</si>
  <si>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</si>
  <si>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</si>
  <si>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</si>
  <si>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</si>
  <si>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</si>
  <si>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</si>
  <si>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</si>
  <si>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</si>
  <si>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</si>
  <si>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</si>
  <si>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</si>
  <si>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</si>
  <si>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</si>
  <si>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</si>
  <si>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</si>
  <si>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</si>
  <si>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</si>
  <si>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</si>
  <si>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</si>
  <si>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</si>
  <si>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</si>
  <si>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</si>
  <si>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</si>
  <si>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</si>
  <si>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</si>
  <si>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</si>
  <si>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</si>
  <si>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</si>
  <si>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</si>
  <si>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</si>
  <si>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</si>
  <si>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</si>
  <si>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</si>
  <si>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</si>
  <si>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</si>
  <si>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</si>
  <si>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</si>
  <si>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</si>
  <si>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</si>
  <si>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</si>
  <si>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</si>
  <si>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</si>
  <si>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</si>
  <si>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</si>
  <si>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</si>
  <si>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</si>
  <si>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</si>
  <si>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</si>
  <si>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</si>
  <si>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</si>
  <si>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</si>
  <si>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</si>
  <si>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</si>
  <si>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</si>
  <si>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</si>
  <si>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</si>
  <si>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</si>
  <si>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</si>
  <si>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</si>
  <si>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</si>
  <si>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</si>
  <si>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</si>
  <si>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</si>
  <si>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</si>
  <si>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</si>
  <si>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</si>
  <si>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</si>
  <si>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</si>
  <si>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</si>
  <si>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</si>
  <si>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</si>
  <si>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</si>
  <si>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</si>
  <si>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</si>
  <si>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</si>
  <si>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</si>
  <si>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</si>
  <si>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</si>
  <si>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</si>
  <si>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</si>
  <si>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</si>
  <si>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</si>
  <si>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</si>
  <si>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</si>
  <si>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</si>
  <si>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</si>
  <si>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</si>
  <si>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</si>
  <si>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</si>
  <si>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</si>
  <si>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</si>
  <si>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</si>
  <si>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</si>
  <si>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</si>
  <si>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</si>
  <si>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</si>
  <si>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</si>
  <si>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</si>
  <si>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</si>
  <si>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</si>
  <si>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</si>
  <si>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</si>
  <si>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</si>
  <si>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</si>
  <si>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</si>
  <si>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</si>
  <si>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</si>
  <si>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</si>
  <si>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</si>
  <si>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</si>
  <si>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</si>
  <si>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</si>
  <si>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</si>
  <si>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</si>
  <si>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</si>
  <si>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</si>
  <si>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</si>
  <si>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</si>
  <si>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</si>
  <si>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</si>
  <si>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</si>
  <si>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</si>
  <si>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</si>
  <si>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</si>
  <si>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</si>
  <si>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</si>
  <si>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</si>
  <si>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</si>
  <si>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</si>
  <si>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</si>
  <si>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</si>
  <si>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</si>
  <si>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</si>
  <si>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</si>
  <si>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</si>
  <si>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</si>
  <si>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</si>
  <si>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</si>
  <si>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</si>
  <si>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</si>
  <si>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 xml:space="preserve">Blurb </t>
  </si>
  <si>
    <t>Goal</t>
  </si>
  <si>
    <t>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</si>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</sst>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1).xlsb.xlsx]Outcomes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B-445D-9C34-9AE9B8D7BFC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B-445D-9C34-9AE9B8D7BFC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FB-445D-9C34-9AE9B8D7BFC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FB-445D-9C34-9AE9B8D7B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336319"/>
        <c:axId val="1579337983"/>
      </c:lineChart>
      <c:catAx>
        <c:axId val="157933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7983"/>
        <c:crosses val="autoZero"/>
        <c:auto val="1"/>
        <c:lblAlgn val="ctr"/>
        <c:lblOffset val="100"/>
        <c:noMultiLvlLbl val="0"/>
      </c:catAx>
      <c:valAx>
        <c:axId val="157933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336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1).xlsb.xlsx]Theater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layout>
        <c:manualLayout>
          <c:xMode val="edge"/>
          <c:yMode val="edge"/>
          <c:x val="0.27556265431233906"/>
          <c:y val="3.28706487446644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01570166057508E-2"/>
          <c:y val="3.7558685446009391E-2"/>
          <c:w val="0.84382044577641668"/>
          <c:h val="0.9197223762522642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2F-4BBB-AF67-EF6ECF09F7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2F-4BBB-AF67-EF6ECF09F7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2F-4BBB-AF67-EF6ECF09F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6810800"/>
        <c:axId val="1006807888"/>
      </c:lineChart>
      <c:catAx>
        <c:axId val="10068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07888"/>
        <c:crosses val="autoZero"/>
        <c:auto val="1"/>
        <c:lblAlgn val="ctr"/>
        <c:lblOffset val="100"/>
        <c:noMultiLvlLbl val="0"/>
      </c:catAx>
      <c:valAx>
        <c:axId val="100680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5742873029932065"/>
          <c:y val="1.80595167728354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8-433E-87B5-4187ACAAB9E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B8-433E-87B5-4187ACAAB9E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B8-433E-87B5-4187ACAAB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027055"/>
        <c:axId val="2108027471"/>
      </c:lineChart>
      <c:catAx>
        <c:axId val="210802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27471"/>
        <c:crosses val="autoZero"/>
        <c:auto val="1"/>
        <c:lblAlgn val="ctr"/>
        <c:lblOffset val="100"/>
        <c:noMultiLvlLbl val="0"/>
      </c:catAx>
      <c:valAx>
        <c:axId val="210802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02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1).xlsb.xlsx]Category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E-49F6-A39B-4CA4017500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5E-49F6-A39B-4CA40175000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5E-49F6-A39B-4CA40175000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5E-49F6-A39B-4CA401750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5028831"/>
        <c:axId val="1575022591"/>
      </c:barChart>
      <c:catAx>
        <c:axId val="157502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2591"/>
        <c:crosses val="autoZero"/>
        <c:auto val="1"/>
        <c:lblAlgn val="ctr"/>
        <c:lblOffset val="100"/>
        <c:noMultiLvlLbl val="0"/>
      </c:catAx>
      <c:valAx>
        <c:axId val="157502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02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(version 1).xlsb.xlsx]Subcategory Statistics 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D6-40EA-B0CF-973707A3653D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D6-40EA-B0CF-973707A3653D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D6-40EA-B0CF-973707A3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8108719"/>
        <c:axId val="1678105807"/>
      </c:barChart>
      <c:catAx>
        <c:axId val="167810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5807"/>
        <c:crosses val="autoZero"/>
        <c:auto val="1"/>
        <c:lblAlgn val="ctr"/>
        <c:lblOffset val="100"/>
        <c:noMultiLvlLbl val="0"/>
      </c:catAx>
      <c:valAx>
        <c:axId val="167810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10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19050</xdr:rowOff>
    </xdr:from>
    <xdr:to>
      <xdr:col>14</xdr:col>
      <xdr:colOff>295275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891AE-7B66-46CC-80D7-60C3765E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66674</xdr:colOff>
      <xdr:row>0</xdr:row>
      <xdr:rowOff>95250</xdr:rowOff>
    </xdr:from>
    <xdr:to>
      <xdr:col>19</xdr:col>
      <xdr:colOff>533400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979290-2314-4CCD-B176-6C6023CFD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318794</xdr:colOff>
      <xdr:row>13</xdr:row>
      <xdr:rowOff>37709</xdr:rowOff>
    </xdr:from>
    <xdr:to>
      <xdr:col>19</xdr:col>
      <xdr:colOff>466531</xdr:colOff>
      <xdr:row>37</xdr:row>
      <xdr:rowOff>68035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3E6CAD-8084-4B5F-807E-CBBBA315E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100011</xdr:rowOff>
    </xdr:from>
    <xdr:to>
      <xdr:col>19</xdr:col>
      <xdr:colOff>161924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6843CC-F17D-4970-B442-6C802734B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152399</xdr:rowOff>
    </xdr:from>
    <xdr:to>
      <xdr:col>22</xdr:col>
      <xdr:colOff>28575</xdr:colOff>
      <xdr:row>33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353FB-2F50-4586-B22B-0697A14967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590974768522" createdVersion="6" refreshedVersion="6" minRefreshableVersion="3" recordCount="4114" xr:uid="{40008F37-80AF-4C77-8719-2569D6FE79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79.615023958337" createdVersion="6" refreshedVersion="6" minRefreshableVersion="3" recordCount="4114" xr:uid="{92E85EF7-443B-43DC-B18E-34C0C0AF0D5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rdie" refreshedDate="44181.610281712965" createdVersion="6" refreshedVersion="6" minRefreshableVersion="3" recordCount="4114" xr:uid="{5E273915-885F-408F-8D3B-E21941434F5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a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7EE7B-07CB-409A-897E-B47C6714CCB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BFDC5-CAD4-4391-8864-EA26F3F5352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16FA6-9037-4A8D-AF70-56FFE75BFD3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0ED59-6059-4F53-AE53-90132CFE89C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2BC38-22A1-4DDC-94CB-7679125F47F6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88E91-E341-40C3-8AC9-BD46448579C1}">
  <dimension ref="A1:E18"/>
  <sheetViews>
    <sheetView tabSelected="1" workbookViewId="0">
      <selection activeCell="B39" sqref="B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8" zoomScaleNormal="98" workbookViewId="0">
      <selection activeCell="I6" sqref="I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customWidth="1"/>
    <col min="16" max="16" width="24.85546875" customWidth="1"/>
    <col min="17" max="17" width="41.140625" customWidth="1"/>
    <col min="18" max="18" width="14.85546875" customWidth="1"/>
    <col min="19" max="19" width="28" style="15" customWidth="1"/>
    <col min="20" max="20" width="21" style="15" customWidth="1"/>
    <col min="21" max="21" width="12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2BAACC06-D2B9-44E8-B489-03C9180FA068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C282-381A-4A58-8F4E-2EC5FD63F769}">
  <dimension ref="A1:C14"/>
  <sheetViews>
    <sheetView topLeftCell="A4" workbookViewId="0">
      <selection activeCell="H12" sqref="H12"/>
    </sheetView>
  </sheetViews>
  <sheetFormatPr defaultRowHeight="15" x14ac:dyDescent="0.25"/>
  <cols>
    <col min="1" max="1" width="27.42578125" customWidth="1"/>
    <col min="2" max="2" width="11.28515625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8388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8394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8389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8390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2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8929-7612-461A-9944-42D66213337C}">
  <dimension ref="A1:F6"/>
  <sheetViews>
    <sheetView workbookViewId="0">
      <selection activeCell="G10" sqref="G10"/>
    </sheetView>
  </sheetViews>
  <sheetFormatPr defaultRowHeight="15" x14ac:dyDescent="0.25"/>
  <cols>
    <col min="1" max="1" width="35.42578125" customWidth="1"/>
    <col min="2" max="2" width="128.85546875" customWidth="1"/>
    <col min="5" max="5" width="17.7109375" customWidth="1"/>
    <col min="6" max="6" width="16.28515625" customWidth="1"/>
  </cols>
  <sheetData>
    <row r="1" spans="1:6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64E0-7788-4A94-B60C-33ECD8F78CD5}">
  <dimension ref="A1:H13"/>
  <sheetViews>
    <sheetView zoomScale="98" zoomScaleNormal="98" workbookViewId="0">
      <selection activeCell="C18" sqref="C18"/>
    </sheetView>
  </sheetViews>
  <sheetFormatPr defaultRowHeight="15" x14ac:dyDescent="0.25"/>
  <cols>
    <col min="1" max="1" width="17.85546875" customWidth="1"/>
    <col min="2" max="2" width="18.5703125" customWidth="1"/>
    <col min="3" max="3" width="14.5703125" customWidth="1"/>
    <col min="4" max="4" width="17.140625" customWidth="1"/>
    <col min="5" max="5" width="13.5703125" customWidth="1"/>
    <col min="6" max="6" width="20.85546875" customWidth="1"/>
    <col min="7" max="7" width="17" customWidth="1"/>
    <col min="8" max="8" width="19.28515625" customWidth="1"/>
  </cols>
  <sheetData>
    <row r="1" spans="1:8" x14ac:dyDescent="0.25">
      <c r="A1" s="17" t="s">
        <v>8399</v>
      </c>
      <c r="B1" s="17" t="s">
        <v>8400</v>
      </c>
      <c r="C1" s="17" t="s">
        <v>8401</v>
      </c>
      <c r="D1" s="17" t="s">
        <v>8402</v>
      </c>
      <c r="E1" s="17" t="s">
        <v>8403</v>
      </c>
      <c r="F1" s="17" t="s">
        <v>8404</v>
      </c>
      <c r="G1" s="17" t="s">
        <v>8405</v>
      </c>
      <c r="H1" s="17" t="s">
        <v>8406</v>
      </c>
    </row>
    <row r="2" spans="1:8" x14ac:dyDescent="0.25">
      <c r="A2" t="s">
        <v>8407</v>
      </c>
      <c r="B2">
        <f>COUNTIFS(KickStarter!D:D, "&lt;1000",KickStarter!F:F, "successful", KickStarter!R:R, "plays")</f>
        <v>141</v>
      </c>
      <c r="C2">
        <f>COUNTIFS(KickStarter!D:D, "&lt;1000",KickStarter!F:F, "Failed", KickStarter!R:R, "plays")</f>
        <v>45</v>
      </c>
      <c r="D2">
        <f>COUNTIFS(KickStarter!D:D, "&lt;1000",KickStarter!F:F, "canceled", KickStarter!R:R, 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8408</v>
      </c>
      <c r="B3">
        <f>COUNTIFS(KickStarter!D:D, "&gt;=1000",KickStarter!F:F, "successful",KickStarter!D:D,"&lt;=4999", KickStarter!R:R, "plays")</f>
        <v>388</v>
      </c>
      <c r="C3">
        <f>COUNTIFS(KickStarter!D:D, "&gt;=1000",KickStarter!F:F, "Failed",KickStarter!D:D,"&lt;=4999", KickStarter!R:R, "plays")</f>
        <v>146</v>
      </c>
      <c r="D3">
        <f>COUNTIFS(KickStarter!D:D, "&gt;=1000",KickStarter!F:F, "canceled",KickStarter!D:D,"&lt;=4999", KickStarter!R:R, 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8409</v>
      </c>
      <c r="B4">
        <f>COUNTIFS(KickStarter!D:D, "&gt;=5000",KickStarter!F:F, "successful",KickStarter!D:D,"&lt;=9999", KickStarter!R:R, "plays")</f>
        <v>93</v>
      </c>
      <c r="C4">
        <f>COUNTIFS(KickStarter!D:D, "&gt;=5000",KickStarter!F:F, "Failed",KickStarter!D:D,"&lt;=9999", KickStarter!R:R, "plays")</f>
        <v>76</v>
      </c>
      <c r="D4">
        <f>COUNTIFS(KickStarter!D:D, "&gt;=5000",KickStarter!F:F, "canceled",KickStarter!D:D,"&lt;=9999",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8410</v>
      </c>
      <c r="B5">
        <f>COUNTIFS(KickStarter!D:D, "&gt;=10000",KickStarter!F:F, "successful",KickStarter!D:D,"&lt;=14999", KickStarter!R:R, "plays")</f>
        <v>39</v>
      </c>
      <c r="C5">
        <f>COUNTIFS(KickStarter!D:D, "&gt;=10000",KickStarter!F:F, "Failed",KickStarter!D:D,"&lt;=14999", KickStarter!R:R, "plays")</f>
        <v>33</v>
      </c>
      <c r="D5">
        <f>COUNTIFS(KickStarter!D:D, "&gt;=10000",KickStarter!F:F, "canceled",KickStarter!D:D,"&lt;=14999",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8411</v>
      </c>
      <c r="B6">
        <f>COUNTIFS(KickStarter!D:D, "&gt;=15000",KickStarter!F:F, "successful",KickStarter!D:D,"&lt;=19999", KickStarter!R:R, "plays")</f>
        <v>12</v>
      </c>
      <c r="C6">
        <f>COUNTIFS(KickStarter!D:D, "&gt;=15000",KickStarter!F:F, "Failed",KickStarter!D:D,"&lt;=19999", KickStarter!R:R, "plays")</f>
        <v>12</v>
      </c>
      <c r="D6">
        <f>COUNTIFS(KickStarter!D:D, "&gt;=15000",KickStarter!F:F, "canceled",KickStarter!D:D,"&lt;=19999",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8412</v>
      </c>
      <c r="B7">
        <f>COUNTIFS(KickStarter!D:D, "&gt;=20000",KickStarter!F:F, "successful",KickStarter!D:D,"&lt;=24999", KickStarter!R:R, "plays")</f>
        <v>9</v>
      </c>
      <c r="C7">
        <f>COUNTIFS(KickStarter!D:D, "&gt;=20000",KickStarter!F:F, "Failed",KickStarter!D:D,"&lt;=24999", KickStarter!R:R, "plays")</f>
        <v>11</v>
      </c>
      <c r="D7">
        <f>COUNTIFS(KickStarter!D:D, "&gt;=20000",KickStarter!F:F, "canceled",KickStarter!D:D,"&lt;=24999",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8413</v>
      </c>
      <c r="B8">
        <f>COUNTIFS(KickStarter!D:D, "&gt;=25000",KickStarter!F:F, "successful",KickStarter!D:D,"&lt;=29999", KickStarter!R:R, "plays")</f>
        <v>1</v>
      </c>
      <c r="C8">
        <f>COUNTIFS(KickStarter!D:D, "&gt;=25000",KickStarter!F:F, "Failed",KickStarter!D:D,"&lt;=29999", KickStarter!R:R, "plays")</f>
        <v>4</v>
      </c>
      <c r="D8">
        <f>COUNTIFS(KickStarter!D:D, "&gt;=25000",KickStarter!F:F, "canceled",KickStarter!D:D,"&lt;=29999",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8414</v>
      </c>
      <c r="B9">
        <f>COUNTIFS(KickStarter!D:D, "&gt;=30000",KickStarter!F:F, "successful",KickStarter!D:D,"&lt;=34999", KickStarter!R:R, "plays")</f>
        <v>3</v>
      </c>
      <c r="C9">
        <f>COUNTIFS(KickStarter!D:D, "&gt;=30000",KickStarter!F:F, "Failed",KickStarter!D:D,"&lt;=34999", KickStarter!R:R, "plays")</f>
        <v>8</v>
      </c>
      <c r="D9">
        <f>COUNTIFS(KickStarter!D:D, "&gt;=30000",KickStarter!F:F, "canceled",KickStarter!D:D,"&lt;=34999",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8415</v>
      </c>
      <c r="B10">
        <f>COUNTIFS(KickStarter!D:D, "&gt;=35000",KickStarter!F:F, "successful",KickStarter!D:D,"&lt;=39999", KickStarter!R:R, "plays")</f>
        <v>4</v>
      </c>
      <c r="C10">
        <f>COUNTIFS(KickStarter!D:D, "&gt;=35000",KickStarter!F:F, "Failed",KickStarter!D:D,"&lt;=39999", KickStarter!R:R, "plays")</f>
        <v>2</v>
      </c>
      <c r="D10">
        <f>COUNTIFS(KickStarter!D:D, "&gt;=35000",KickStarter!F:F, "canceled",KickStarter!D:D,"&lt;=39999",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8416</v>
      </c>
      <c r="B11">
        <f>COUNTIFS(KickStarter!D:D, "&gt;=40000",KickStarter!F:F, "successful",KickStarter!D:D,"&lt;=44999", KickStarter!R:R, "plays")</f>
        <v>2</v>
      </c>
      <c r="C11">
        <f>COUNTIFS(KickStarter!D:D, "&gt;=40000",KickStarter!F:F, "Failed",KickStarter!D:D,"&lt;=44999", KickStarter!R:R, "plays")</f>
        <v>1</v>
      </c>
      <c r="D11">
        <f>COUNTIFS(KickStarter!D:D, "&gt;=40000",KickStarter!F:F, "canceled",KickStarter!D:D,"&lt;=44999",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8417</v>
      </c>
      <c r="B12">
        <f>COUNTIFS(KickStarter!D:D, "&gt;=45000",KickStarter!F:F, "successful",KickStarter!D:D,"&lt;=49999", KickStarter!R:R, "plays")</f>
        <v>0</v>
      </c>
      <c r="C12">
        <f>COUNTIFS(KickStarter!D:D, "&gt;=45000",KickStarter!F:F, "Failed",KickStarter!D:D,"&lt;=49999", KickStarter!R:R, "plays")</f>
        <v>1</v>
      </c>
      <c r="D12">
        <f>COUNTIFS(KickStarter!D:D, "&gt;=45000",KickStarter!F:F, "canceled",KickStarter!D:D,"&lt;=49999",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8418</v>
      </c>
      <c r="B13">
        <f>COUNTIFS(KickStarter!D:D, "&gt;=50000",KickStarter!F:F, "successful", KickStarter!R:R, "plays")</f>
        <v>2</v>
      </c>
      <c r="C13">
        <f>COUNTIFS(KickStarter!D:D, "&gt;=50000",KickStarter!F:F, "Failed", KickStarter!R:R, "plays")</f>
        <v>14</v>
      </c>
      <c r="D13">
        <f>COUNTIFS(KickStarter!D:D, "&gt;=50000",KickStarter!F:F, "Canceled",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B6DF6-847D-4447-AE45-7A39D532D34D}">
  <dimension ref="A1:F6"/>
  <sheetViews>
    <sheetView workbookViewId="0">
      <selection activeCell="U4" sqref="U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E132-CB63-44E6-AD7A-4055B568325D}">
  <dimension ref="A1:E7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KickStarter</vt:lpstr>
      <vt:lpstr>Descriptive Statistics</vt:lpstr>
      <vt:lpstr>edinburgh Research </vt:lpstr>
      <vt:lpstr>Outcomes Based on Goals</vt:lpstr>
      <vt:lpstr>Category Statistics</vt:lpstr>
      <vt:lpstr>Subcategory Statistics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Gordie</cp:lastModifiedBy>
  <dcterms:created xsi:type="dcterms:W3CDTF">2017-04-20T15:17:24Z</dcterms:created>
  <dcterms:modified xsi:type="dcterms:W3CDTF">2020-12-20T18:56:16Z</dcterms:modified>
</cp:coreProperties>
</file>