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GOAL" sheetId="1" r:id="rId4"/>
    <sheet state="visible" name="Project KPIs" sheetId="2" r:id="rId5"/>
    <sheet state="visible" name="DASHBORAD" sheetId="3" r:id="rId6"/>
    <sheet state="visible" name="Data" sheetId="4" r:id="rId7"/>
    <sheet state="visible" name="KPI 1" sheetId="5" r:id="rId8"/>
    <sheet state="visible" name="KPI 2" sheetId="6" r:id="rId9"/>
    <sheet state="visible" name="KPI 3" sheetId="7" r:id="rId10"/>
    <sheet state="visible" name="KPI 4" sheetId="8" r:id="rId11"/>
    <sheet state="visible" name="KPI 5" sheetId="9" r:id="rId12"/>
    <sheet state="visible" name="KPI 6" sheetId="10" r:id="rId13"/>
    <sheet state="visible" name="KPI 7" sheetId="11" r:id="rId14"/>
    <sheet state="visible" name="KPI 8" sheetId="12" r:id="rId15"/>
    <sheet state="visible" name="KPI 9" sheetId="13" r:id="rId16"/>
  </sheets>
  <definedNames>
    <definedName name="PeakElevation">Data!$I$2:$I$101</definedName>
    <definedName hidden="1" localSheetId="3" name="_xlnm._FilterDatabase">Data!$A$1:$BB$1000</definedName>
    <definedName hidden="1" localSheetId="4" name="_xlnm._FilterDatabase">'KPI 1'!$A$1:$B$93</definedName>
    <definedName hidden="1" localSheetId="4" name="Z_062596C5_1B98_4888_B752_D91BBA7C93A2_.wvu.FilterData">'KPI 1'!$A$1:$B$93</definedName>
    <definedName hidden="1" localSheetId="4" name="Z_6BD495B8_DCA0_4B44_838E_8816AA3F3EA2_.wvu.FilterData">'KPI 1'!$A$1:$B$93</definedName>
  </definedNames>
  <calcPr/>
  <customWorkbookViews>
    <customWorkbookView activeSheetId="0" maximized="1" windowHeight="0" windowWidth="0" guid="{6BD495B8-DCA0-4B44-838E-8816AA3F3EA2}" name="Resorts with visitors more than 1250000"/>
    <customWorkbookView activeSheetId="0" maximized="1" windowHeight="0" windowWidth="0" guid="{062596C5-1B98-4888-B752-D91BBA7C93A2}" name="Copy of Resorts with visitors more than 1250000"/>
  </customWorkbookViews>
  <pivotCaches>
    <pivotCache cacheId="0" r:id="rId17"/>
  </pivotCaches>
</workbook>
</file>

<file path=xl/sharedStrings.xml><?xml version="1.0" encoding="utf-8"?>
<sst xmlns="http://schemas.openxmlformats.org/spreadsheetml/2006/main" count="1942" uniqueCount="789">
  <si>
    <r>
      <rPr>
        <rFont val="Arial"/>
        <b/>
        <color rgb="FFFF0000"/>
        <sz val="18.0"/>
      </rPr>
      <t xml:space="preserve">PROJECT NAME : </t>
    </r>
    <r>
      <rPr>
        <rFont val="Arial"/>
        <color theme="1"/>
        <sz val="18.0"/>
      </rPr>
      <t xml:space="preserve"> SKi Resorts Data Analysis
</t>
    </r>
    <r>
      <rPr>
        <rFont val="Arial"/>
        <b/>
        <color rgb="FFFF0000"/>
        <sz val="18.0"/>
      </rPr>
      <t>PROJECT GOAL:</t>
    </r>
    <r>
      <rPr>
        <rFont val="Arial"/>
        <color theme="1"/>
        <sz val="18.0"/>
      </rPr>
      <t xml:space="preserve">   To analyze a dataset of ski resorts to gain insights into various aspects of the ski industry, such as resort popularity, pricing, and amenities.
</t>
    </r>
    <r>
      <rPr>
        <rFont val="Arial"/>
        <b/>
        <color rgb="FFFF0000"/>
        <sz val="18.0"/>
      </rPr>
      <t>DATA ANALYSIS PROCESS:</t>
    </r>
    <r>
      <rPr>
        <rFont val="Arial"/>
        <b/>
        <color theme="1"/>
        <sz val="18.0"/>
      </rPr>
      <t xml:space="preserve">  
</t>
    </r>
    <r>
      <rPr>
        <rFont val="Arial"/>
        <color theme="1"/>
        <sz val="18.0"/>
      </rPr>
      <t>1) Data formatting was done. e.g numerical value was entered as string. Formatting was done for correction.
2) Different Pivot Tables created to summarize the data from different angles for each KPI</t>
    </r>
    <r>
      <rPr>
        <rFont val="Arial"/>
        <b/>
        <color theme="1"/>
        <sz val="18.0"/>
      </rPr>
      <t xml:space="preserve">
</t>
    </r>
    <r>
      <rPr>
        <rFont val="Arial"/>
        <color theme="1"/>
        <sz val="18.0"/>
      </rPr>
      <t xml:space="preserve">3) Variety of charts and maps were used for visualization for each KPI. Example of Charts used are bar chart, pie chart, Scatter plot, histograms, Geographical map and Radar chart.
</t>
    </r>
    <r>
      <rPr>
        <rFont val="Arial"/>
        <b/>
        <color rgb="FFFF0000"/>
        <sz val="18.0"/>
      </rPr>
      <t xml:space="preserve">TECHNICAL SKILLS SHOWCASED : </t>
    </r>
    <r>
      <rPr>
        <rFont val="Arial"/>
        <b/>
        <color theme="1"/>
        <sz val="18.0"/>
      </rPr>
      <t xml:space="preserve">
</t>
    </r>
    <r>
      <rPr>
        <rFont val="Arial"/>
        <color theme="1"/>
        <sz val="18.0"/>
      </rPr>
      <t xml:space="preserve">1) Key functions like VLOOK UP, Aggregate funtion, COUNTIF, ARRAYFORMULA  were used to carry out task.
2) Conditional Formatting is used to highlight specific data points.
</t>
    </r>
  </si>
  <si>
    <t>Project: Ski Resort Data Analysis</t>
  </si>
  <si>
    <t xml:space="preserve"> Key Performance Indicators ( KPIs)</t>
  </si>
  <si>
    <t>S.No</t>
  </si>
  <si>
    <t>Goal</t>
  </si>
  <si>
    <t>KPI</t>
  </si>
  <si>
    <t>Data Formatting, Formulas and analysis Steps</t>
  </si>
  <si>
    <t>Resort Popularity</t>
  </si>
  <si>
    <t>Number of Skiers per Resort. Visualize the results using a bar chart</t>
  </si>
  <si>
    <t>A filtered view has been created to show results based on conditional formatting.  
The Conditional formatting rule is as follows : 
Highlight Visitors values green which are greator than 1250000.</t>
  </si>
  <si>
    <t>Pricing Analysis</t>
  </si>
  <si>
    <t>Average Day Pass per Resort. Identify the most expensive and least expensive resorts.
Visualize the results using a histogram or box plot.</t>
  </si>
  <si>
    <t>Created a new calculation column in Data set. Column named as : Average Day Pass. Formula used as : average(W2:Y2)</t>
  </si>
  <si>
    <t>Amenity Analysis (Lift Types)</t>
  </si>
  <si>
    <t>Count the number of different lift types for each resort. Identify the resorts with the most diverse lift options. Visualize the results using a bar chart or pie chart.</t>
  </si>
  <si>
    <t>Formatted Gondolas and T-Bar columns(Q, R) as the numbers are entered in text string. Created new columns and through formula, extracted the number from the text string values . Formula used : ARRAYFORMULA(IF(Q2:Q&lt;&gt;"", VALUE(REGEXEXTRACT(Q2:Q, "\d+")), ""))</t>
  </si>
  <si>
    <t>Amenity Analysis (Specific Amenities)</t>
  </si>
  <si>
    <t>Count the number of resorts for each specific amenities (e.g., night skiing, snow park, glacier skiing and ski school). Identify the most common and least common amenities. Visualize the results using a bar chart or a pie chart.</t>
  </si>
  <si>
    <t xml:space="preserve">Formula Used : countif(Data!AD2:AD101, "TRUE").
Applied conditional formatting to identify least porpular and most popular amenities. </t>
  </si>
  <si>
    <t>Resort Location Analysis</t>
  </si>
  <si>
    <t>Number of Resorts per Region</t>
  </si>
  <si>
    <t>Pivot Table created. And Geographical map was used for visual representation.</t>
  </si>
  <si>
    <t>Technical Skills</t>
  </si>
  <si>
    <t>Formula Implementation showcase. Demonstrate VLOOKUP, and CountIFS</t>
  </si>
  <si>
    <t>Formulas used to solve the task.</t>
  </si>
  <si>
    <t>Resort Popularity (Reviews and Ratings)</t>
  </si>
  <si>
    <t>Review Count and Overall Rating. 
Identify resorts with the highest review counts and overall ratings.
Visualize the results using a scatter plot or a bubble chart.</t>
  </si>
  <si>
    <t>Pivot Table created. And Scatter Plot was used for visual representation.</t>
  </si>
  <si>
    <t>Accommodation Analysis</t>
  </si>
  <si>
    <t>Total Accommodation and Nearest Accommodation Distance.
Analyze the relationship between the total number of accommodations and the distance to the nearest accommodation.
Identify resorts with the highest number of accommodations and the closest proximity to accommodations.
Visualize the results using a scatter plot or a map.</t>
  </si>
  <si>
    <t>Customer Satisfaction Analysis</t>
  </si>
  <si>
    <t>Family Friendly Rating and Expert Friendly Rating
Compare family-friendly and expert-friendly ratings across resorts.
Identify resorts that cater to specific types of skiers.
Visualize the results using a bar chart or a radar chart.</t>
  </si>
  <si>
    <t>Pivot Table created. And Radar Chart was used for visual representation.</t>
  </si>
  <si>
    <t>ResortID</t>
  </si>
  <si>
    <t>ResortName</t>
  </si>
  <si>
    <t>Country</t>
  </si>
  <si>
    <t>Region</t>
  </si>
  <si>
    <t>NearestTown</t>
  </si>
  <si>
    <t>DistanceToTown</t>
  </si>
  <si>
    <t>Coordinates</t>
  </si>
  <si>
    <t>BaseElevation</t>
  </si>
  <si>
    <t>PeakElevation</t>
  </si>
  <si>
    <t>VerticalDrop</t>
  </si>
  <si>
    <t>TotalSlopes</t>
  </si>
  <si>
    <t>BeginnerSlopes</t>
  </si>
  <si>
    <t>IntermediateSlopes</t>
  </si>
  <si>
    <t>AdvancedSlopes</t>
  </si>
  <si>
    <t>TotalLifts</t>
  </si>
  <si>
    <t>LiftTypes (Chairlifts)</t>
  </si>
  <si>
    <t>LiftTypes (Gondolas)</t>
  </si>
  <si>
    <t>LiftTypes (T-Bar)</t>
  </si>
  <si>
    <t xml:space="preserve">Formatted Gandolas </t>
  </si>
  <si>
    <t>Farmatted T Bar</t>
  </si>
  <si>
    <t>SeasonStartDate</t>
  </si>
  <si>
    <t>SeasonEndDate</t>
  </si>
  <si>
    <t>DailyOperatingHours</t>
  </si>
  <si>
    <t>LastSeasonLength</t>
  </si>
  <si>
    <t>AdultDayPass</t>
  </si>
  <si>
    <t>YouthDayPass</t>
  </si>
  <si>
    <t>ChildDayPass</t>
  </si>
  <si>
    <t>Average Day Pass</t>
  </si>
  <si>
    <t>SeasonPassAdult</t>
  </si>
  <si>
    <t>NightSkiing</t>
  </si>
  <si>
    <t>SnowPark</t>
  </si>
  <si>
    <t>GlacierSkiing</t>
  </si>
  <si>
    <t>CrossCountryTrails</t>
  </si>
  <si>
    <t>OverallRating</t>
  </si>
  <si>
    <t>FamilyFriendlyRating</t>
  </si>
  <si>
    <t>ExpertFriendlyRating</t>
  </si>
  <si>
    <t>ReviewCount</t>
  </si>
  <si>
    <t>TotalAccommodations</t>
  </si>
  <si>
    <t>NearestAccommodationDistance in Meters</t>
  </si>
  <si>
    <t>AccommodationTypes</t>
  </si>
  <si>
    <t>SkiRental</t>
  </si>
  <si>
    <t>SkiSchool</t>
  </si>
  <si>
    <t>Restaurants</t>
  </si>
  <si>
    <t>EcoFriendlyRating</t>
  </si>
  <si>
    <t>RenewableEnergyUse</t>
  </si>
  <si>
    <t>YearOpened</t>
  </si>
  <si>
    <t>LastMajorUpgrade</t>
  </si>
  <si>
    <t>VisitorLastSeason</t>
  </si>
  <si>
    <t>AverageTemperatureDecember</t>
  </si>
  <si>
    <t>AverageTemperatureJanuary</t>
  </si>
  <si>
    <t>AverageTemperatureFebruary</t>
  </si>
  <si>
    <t>AverageTemperatureMarch</t>
  </si>
  <si>
    <t>ResortWebsite</t>
  </si>
  <si>
    <t>ContactInfo</t>
  </si>
  <si>
    <t>SR001</t>
  </si>
  <si>
    <t>Zermatt</t>
  </si>
  <si>
    <t>Switzerland</t>
  </si>
  <si>
    <t>Valais</t>
  </si>
  <si>
    <t>46.0207° N, 7.7491° E</t>
  </si>
  <si>
    <t>13 Gondolas</t>
  </si>
  <si>
    <t>19 T-bars</t>
  </si>
  <si>
    <t>08:00 - 17:00</t>
  </si>
  <si>
    <t>Hotels, Chalets, Apartments</t>
  </si>
  <si>
    <t>www.zermatt.ch</t>
  </si>
  <si>
    <t>+41 27 966 81 00 / info@zermatt.ch</t>
  </si>
  <si>
    <t>SR002</t>
  </si>
  <si>
    <t>Val d'Isère</t>
  </si>
  <si>
    <t>France</t>
  </si>
  <si>
    <t>Savoie</t>
  </si>
  <si>
    <t>45.4500° N, 6.9833° E</t>
  </si>
  <si>
    <t>2 Funiculars</t>
  </si>
  <si>
    <t>28 Drag lifts</t>
  </si>
  <si>
    <t>08:30 - 16:30</t>
  </si>
  <si>
    <t>Hotels, Apartments, Chalets</t>
  </si>
  <si>
    <t>www.valdisere.com</t>
  </si>
  <si>
    <t>+33 4 79 06 06 60 / info@valdisere.com</t>
  </si>
  <si>
    <t>SR003</t>
  </si>
  <si>
    <t>St. Anton am Arlberg</t>
  </si>
  <si>
    <t>Austria</t>
  </si>
  <si>
    <t>Tyrol</t>
  </si>
  <si>
    <t>St. Anton</t>
  </si>
  <si>
    <t>47.1300° N, 10.2683° E</t>
  </si>
  <si>
    <t>5 Gondolas</t>
  </si>
  <si>
    <t>39 T-bars</t>
  </si>
  <si>
    <t>08:30 - 16:00</t>
  </si>
  <si>
    <t>Hotels, Guesthouses, Apartments</t>
  </si>
  <si>
    <t>www.stantonamarlberg.com</t>
  </si>
  <si>
    <t>+43 5446 2269 / info@stantonamarlberg.com</t>
  </si>
  <si>
    <t>SR004</t>
  </si>
  <si>
    <t>Chamonix</t>
  </si>
  <si>
    <t>Haute-Savoie</t>
  </si>
  <si>
    <t>45.9237° N, 6.8694° E</t>
  </si>
  <si>
    <t>10 Gondolas</t>
  </si>
  <si>
    <t>35 Drag lifts</t>
  </si>
  <si>
    <t>08:45 - 16:45</t>
  </si>
  <si>
    <t>www.chamonix.com</t>
  </si>
  <si>
    <t>+33 4 50 53 00 24 / info@chamonix.com</t>
  </si>
  <si>
    <t>SR005</t>
  </si>
  <si>
    <t>Kitzbühel</t>
  </si>
  <si>
    <t>47.4492° N, 12.3913° E</t>
  </si>
  <si>
    <t>14 T-bars</t>
  </si>
  <si>
    <t>www.kitzbuehel.com</t>
  </si>
  <si>
    <t>+43 5356 6951 / info@kitzbuehel.com</t>
  </si>
  <si>
    <t>SR006</t>
  </si>
  <si>
    <t>Courchevel</t>
  </si>
  <si>
    <t>45.4153° N, 6.6353° E</t>
  </si>
  <si>
    <t>23 Gondolas</t>
  </si>
  <si>
    <t>20 Drag lifts</t>
  </si>
  <si>
    <t>09:00 - 17:00</t>
  </si>
  <si>
    <t>www.courchevel.com</t>
  </si>
  <si>
    <t>+33 4 79 08 00 29 / info@courchevel.com</t>
  </si>
  <si>
    <t>SR007</t>
  </si>
  <si>
    <t>Verbier</t>
  </si>
  <si>
    <t>46.1000° N, 7.2167° E</t>
  </si>
  <si>
    <t>4 Gondolas</t>
  </si>
  <si>
    <t>33 T-bars</t>
  </si>
  <si>
    <t>www.verbier.ch</t>
  </si>
  <si>
    <t>+41 27 775 38 88 / info@verbier.ch</t>
  </si>
  <si>
    <t>SR008</t>
  </si>
  <si>
    <t>Mayrhofen</t>
  </si>
  <si>
    <t>47.1667° N, 11.8667° E</t>
  </si>
  <si>
    <t>24 Gondolas</t>
  </si>
  <si>
    <t>17 T-bars</t>
  </si>
  <si>
    <t>www.mayrhofen.at</t>
  </si>
  <si>
    <t>+43 5285 6760 / info@mayrhofen.at</t>
  </si>
  <si>
    <t>SR009</t>
  </si>
  <si>
    <t>Livigno</t>
  </si>
  <si>
    <t>Italy</t>
  </si>
  <si>
    <t>Lombardy</t>
  </si>
  <si>
    <t>46.5388° N, 10.1358° E</t>
  </si>
  <si>
    <t>14 Gondolas</t>
  </si>
  <si>
    <t>11 T-bars</t>
  </si>
  <si>
    <t>08:30 - 16:45</t>
  </si>
  <si>
    <t>www.livigno.eu</t>
  </si>
  <si>
    <t>+39 0342 052200 / info@livigno.eu</t>
  </si>
  <si>
    <t>SR010</t>
  </si>
  <si>
    <t>Les Arcs</t>
  </si>
  <si>
    <t>Bourg-Saint-Maurice</t>
  </si>
  <si>
    <t>45.5722° N, 6.7958° E</t>
  </si>
  <si>
    <t>3 Funiculars</t>
  </si>
  <si>
    <t>34 Drag lifts</t>
  </si>
  <si>
    <t>www.lesarcs.com</t>
  </si>
  <si>
    <t>+33 4 79 07 12 57 / info@lesarcs.com</t>
  </si>
  <si>
    <t>SR011</t>
  </si>
  <si>
    <t>Ischgl</t>
  </si>
  <si>
    <t>47.0167° N, 10.2833° E</t>
  </si>
  <si>
    <t>3 Gondolas</t>
  </si>
  <si>
    <t>16 T-bars</t>
  </si>
  <si>
    <t>www.ischgl.com</t>
  </si>
  <si>
    <t>+43 50990 100 / info@ischgl.com</t>
  </si>
  <si>
    <t>SR012</t>
  </si>
  <si>
    <t>Méribel</t>
  </si>
  <si>
    <t>45.3967° N, 6.5650° E</t>
  </si>
  <si>
    <t>11 Gondolas</t>
  </si>
  <si>
    <t>15 Drag lifts</t>
  </si>
  <si>
    <t>www.meribel.net</t>
  </si>
  <si>
    <t>+33 4 79 08 60 01 / info@meribel.net</t>
  </si>
  <si>
    <t>SR013</t>
  </si>
  <si>
    <t>Sölden</t>
  </si>
  <si>
    <t>46.9667° N, 11.0167° E</t>
  </si>
  <si>
    <t>7 Gondolas</t>
  </si>
  <si>
    <t>10 T-bars</t>
  </si>
  <si>
    <t>www.soelden.com</t>
  </si>
  <si>
    <t>+43 5254 5080 / info@soelden.com</t>
  </si>
  <si>
    <t>SR014</t>
  </si>
  <si>
    <t>Tignes</t>
  </si>
  <si>
    <t>45.4683° N, 6.9056° E</t>
  </si>
  <si>
    <t>5 Funiculars</t>
  </si>
  <si>
    <t>44 Drag lifts</t>
  </si>
  <si>
    <t>www.tignes.net</t>
  </si>
  <si>
    <t>+33 4 79 40 04 40 / info@tignes.net</t>
  </si>
  <si>
    <t>SR015</t>
  </si>
  <si>
    <t>St. Moritz</t>
  </si>
  <si>
    <t>Graubünden</t>
  </si>
  <si>
    <t>46.4908° N, 9.8355° E</t>
  </si>
  <si>
    <t>20 T-bars</t>
  </si>
  <si>
    <t>08:45 - 16:30</t>
  </si>
  <si>
    <t>www.stmoritz.ch</t>
  </si>
  <si>
    <t>+41 81 837 33 33 / info@stmoritz.ch</t>
  </si>
  <si>
    <t>SR016</t>
  </si>
  <si>
    <t>Saalbach-Hinterglemm</t>
  </si>
  <si>
    <t>Salzburg</t>
  </si>
  <si>
    <t>Saalbach</t>
  </si>
  <si>
    <t>47.3917° N, 12.6333° E</t>
  </si>
  <si>
    <t>22 Gondolas</t>
  </si>
  <si>
    <t>28 T-bars</t>
  </si>
  <si>
    <t>www.saalbach.com</t>
  </si>
  <si>
    <t>+43 6541 6271 / info@saalbach.com</t>
  </si>
  <si>
    <t>SR017</t>
  </si>
  <si>
    <t>Galtür</t>
  </si>
  <si>
    <t>46.9667° N, 10.1833° E</t>
  </si>
  <si>
    <t>2 Gondolas</t>
  </si>
  <si>
    <t>3 T-bars</t>
  </si>
  <si>
    <t>Hotels, Apartments, Guesthouses</t>
  </si>
  <si>
    <t>www.galtuer.com</t>
  </si>
  <si>
    <t>+43 50990 200 / info@galtuer.com</t>
  </si>
  <si>
    <t>SR018</t>
  </si>
  <si>
    <t>Val Thorens</t>
  </si>
  <si>
    <t>45.2981° N, 6.5800° E</t>
  </si>
  <si>
    <t>9 Gondolas</t>
  </si>
  <si>
    <t>12 Drag lifts</t>
  </si>
  <si>
    <t>Hotels, Apartments</t>
  </si>
  <si>
    <t>www.valthorens.com</t>
  </si>
  <si>
    <t>+33 4 79 00 08 08 / info@valthorens.com</t>
  </si>
  <si>
    <t>SR019</t>
  </si>
  <si>
    <t>Davos Klosters</t>
  </si>
  <si>
    <t>Davos</t>
  </si>
  <si>
    <t>46.8011° N, 9.8355° E</t>
  </si>
  <si>
    <t>30 T-bars</t>
  </si>
  <si>
    <t>www.davos.ch</t>
  </si>
  <si>
    <t>+41 81 415 21 21 / info@davos.ch</t>
  </si>
  <si>
    <t>SR020</t>
  </si>
  <si>
    <t>Cortina d'Ampezzo</t>
  </si>
  <si>
    <t>Veneto</t>
  </si>
  <si>
    <t>46.5404° N, 12.1356° E</t>
  </si>
  <si>
    <t>9 Drag lifts</t>
  </si>
  <si>
    <t>Hotels, B&amp;Bs, Apartments</t>
  </si>
  <si>
    <t>www.cortina.dolomiti.org</t>
  </si>
  <si>
    <t>+39 0436 869086 / info@cortinadolomiti.eu</t>
  </si>
  <si>
    <t>SR021</t>
  </si>
  <si>
    <t>Åre</t>
  </si>
  <si>
    <t>Sweden</t>
  </si>
  <si>
    <t>Jämtland</t>
  </si>
  <si>
    <t>63.3967° N, 13.0781° E</t>
  </si>
  <si>
    <t>34 T-bars</t>
  </si>
  <si>
    <t>Hotels, Cabins, Apartments</t>
  </si>
  <si>
    <t>www.skistar.com/en/are/</t>
  </si>
  <si>
    <t>+46 647 177 00 / are@skistar.com</t>
  </si>
  <si>
    <t>SR022</t>
  </si>
  <si>
    <t>Alpe d'Huez</t>
  </si>
  <si>
    <t>Isère</t>
  </si>
  <si>
    <t>45.0906° N, 6.0639° E</t>
  </si>
  <si>
    <t>60 Drag lifts</t>
  </si>
  <si>
    <t>www.alpedhuez.com</t>
  </si>
  <si>
    <t>+33 4 76 11 44 44 / info@alpedhuez.com</t>
  </si>
  <si>
    <t>SR023</t>
  </si>
  <si>
    <t>Cervinia</t>
  </si>
  <si>
    <t>Aosta Valley</t>
  </si>
  <si>
    <t>Breuil-Cervinia</t>
  </si>
  <si>
    <t>45.9372° N, 7.6292° E</t>
  </si>
  <si>
    <t>8 Gondolas</t>
  </si>
  <si>
    <t>7 Drag lifts</t>
  </si>
  <si>
    <t>www.cervinia.it</t>
  </si>
  <si>
    <t>+39 0166 944311 / info@cervinia.it</t>
  </si>
  <si>
    <t>SR024</t>
  </si>
  <si>
    <t>Lech-Zürs</t>
  </si>
  <si>
    <t>Vorarlberg</t>
  </si>
  <si>
    <t>Lech</t>
  </si>
  <si>
    <t>47.2067° N, 10.1444° E</t>
  </si>
  <si>
    <t>6 Gondolas</t>
  </si>
  <si>
    <t>48 T-bars</t>
  </si>
  <si>
    <t>www.lechzuers.com</t>
  </si>
  <si>
    <t>+43 5583 2161-0 / info@lechzuers.com</t>
  </si>
  <si>
    <t>SR025</t>
  </si>
  <si>
    <t>La Plagne</t>
  </si>
  <si>
    <t>45.5167° N, 6.6778° E</t>
  </si>
  <si>
    <t>47 Drag lifts</t>
  </si>
  <si>
    <t>08:45 - 17:00</t>
  </si>
  <si>
    <t>www.la-plagne.com</t>
  </si>
  <si>
    <t>+33 4 79 09 79 79 / info@la-plagne.com</t>
  </si>
  <si>
    <t>SR026</t>
  </si>
  <si>
    <t>Grandvalira</t>
  </si>
  <si>
    <t>Andorra</t>
  </si>
  <si>
    <t>Encamp</t>
  </si>
  <si>
    <t>42.5361° N, 1.7336° E</t>
  </si>
  <si>
    <t>33 Drag lifts</t>
  </si>
  <si>
    <t>www.grandvalira.com</t>
  </si>
  <si>
    <t>+376 891 800 / info@grandvalira.com</t>
  </si>
  <si>
    <t>SR027</t>
  </si>
  <si>
    <t>Garmisch-Partenkirchen</t>
  </si>
  <si>
    <t>Germany</t>
  </si>
  <si>
    <t>Bavaria</t>
  </si>
  <si>
    <t>47.4919° N, 11.0950° E</t>
  </si>
  <si>
    <t>www.gapa.de</t>
  </si>
  <si>
    <t>+49 8821 180 700 / info@gapa.de</t>
  </si>
  <si>
    <t>SR028</t>
  </si>
  <si>
    <t>Flaine</t>
  </si>
  <si>
    <t>46.0069° N, 6.6917° E</t>
  </si>
  <si>
    <t>10 Drag lifts</t>
  </si>
  <si>
    <t>09:00 - 16:45</t>
  </si>
  <si>
    <t>www.flaine.com</t>
  </si>
  <si>
    <t>+33 4 50 90 80 01 / info@flaine.com</t>
  </si>
  <si>
    <t>SR029</t>
  </si>
  <si>
    <t>Sälen</t>
  </si>
  <si>
    <t>Dalarna</t>
  </si>
  <si>
    <t>61.1569° N, 13.2633° E</t>
  </si>
  <si>
    <t>63 T-bars</t>
  </si>
  <si>
    <t>www.skistar.com/en/salen/</t>
  </si>
  <si>
    <t>+46 280 880 00 / salen@skistar.com</t>
  </si>
  <si>
    <t>SR030</t>
  </si>
  <si>
    <t>Obergurgl-Hochgurgl</t>
  </si>
  <si>
    <t>Obergurgl</t>
  </si>
  <si>
    <t>46.8667° N, 11.0250° E</t>
  </si>
  <si>
    <t>2 T-bars</t>
  </si>
  <si>
    <t>www.obergurgl.com</t>
  </si>
  <si>
    <t>+43 57200 100 / info@obergurgl.com</t>
  </si>
  <si>
    <t>SR031</t>
  </si>
  <si>
    <t>Les Menuires</t>
  </si>
  <si>
    <t>45.3244° N, 6.5389° E</t>
  </si>
  <si>
    <t>www.lesmenuires.com</t>
  </si>
  <si>
    <t>+33 4 79 00 73 00 / info@lesmenuires.com</t>
  </si>
  <si>
    <t>SR032</t>
  </si>
  <si>
    <t>Saas-Fee</t>
  </si>
  <si>
    <t>46.1086° N, 7.9281° E</t>
  </si>
  <si>
    <t>www.saas-fee.ch</t>
  </si>
  <si>
    <t>+41 27 958 18 58 / info@saas-fee.ch</t>
  </si>
  <si>
    <t>SR033</t>
  </si>
  <si>
    <t>Sestriere</t>
  </si>
  <si>
    <t>Piedmont</t>
  </si>
  <si>
    <t>44.9578° N, 6.8817° E</t>
  </si>
  <si>
    <t>www.vialattea.it</t>
  </si>
  <si>
    <t>+39 0122 755444 / info@vialattea.it</t>
  </si>
  <si>
    <t>SR034</t>
  </si>
  <si>
    <t>Pas de la Casa</t>
  </si>
  <si>
    <t>42.5433° N, 1.7339° E</t>
  </si>
  <si>
    <t>www.pasdelacasa.com</t>
  </si>
  <si>
    <t>+376 755 100 / info@pasdelacasa.com</t>
  </si>
  <si>
    <t>SR035</t>
  </si>
  <si>
    <t>Ylläs</t>
  </si>
  <si>
    <t>Finland</t>
  </si>
  <si>
    <t>Lapland</t>
  </si>
  <si>
    <t>Äkäslompolo</t>
  </si>
  <si>
    <t>67.6056° N, 24.2406° E</t>
  </si>
  <si>
    <t>21 T-bars</t>
  </si>
  <si>
    <t>www.yllas.fi</t>
  </si>
  <si>
    <t>+358 40 560</t>
  </si>
  <si>
    <t>SR036</t>
  </si>
  <si>
    <t>Trysil</t>
  </si>
  <si>
    <t>Norway</t>
  </si>
  <si>
    <t>Innlandet</t>
  </si>
  <si>
    <t>61.3167° N, 12.2833° E</t>
  </si>
  <si>
    <t>www.skistar.com/en/trysil/</t>
  </si>
  <si>
    <t>+47 62 45 30 00 / trysil@skistar.com</t>
  </si>
  <si>
    <t>SR037</t>
  </si>
  <si>
    <t>Les Deux Alpes</t>
  </si>
  <si>
    <t>45.0069° N, 6.1258° E</t>
  </si>
  <si>
    <t>www.les2alpes.com</t>
  </si>
  <si>
    <t>+33 4 76 79 22 00 / info@les2alpes.com</t>
  </si>
  <si>
    <t>SR038</t>
  </si>
  <si>
    <t>Laax</t>
  </si>
  <si>
    <t>46.8167° N, 9.2667° E</t>
  </si>
  <si>
    <t>18 Gondolas</t>
  </si>
  <si>
    <t>5 T-bars</t>
  </si>
  <si>
    <t>www.laax.com</t>
  </si>
  <si>
    <t>+41 81 927 70 01 / info@laax.com</t>
  </si>
  <si>
    <t>SR039</t>
  </si>
  <si>
    <t>Madonna di Campiglio</t>
  </si>
  <si>
    <t>Trentino</t>
  </si>
  <si>
    <t>46.2314° N, 10.8264° E</t>
  </si>
  <si>
    <t>36 Drag lifts</t>
  </si>
  <si>
    <t>www.campigliodolomiti.it</t>
  </si>
  <si>
    <t>+39 0465 447501 / info@campigliodolomiti.it</t>
  </si>
  <si>
    <t>SR040</t>
  </si>
  <si>
    <t>Hemsedal</t>
  </si>
  <si>
    <t>Viken</t>
  </si>
  <si>
    <t>60.8633° N, 8.5519° E</t>
  </si>
  <si>
    <t>12 T-bars</t>
  </si>
  <si>
    <t>www.skistar.com/en/hemsedal/</t>
  </si>
  <si>
    <t>+47 32 05 50 00 / hemsedal@skistar.com</t>
  </si>
  <si>
    <t>SR041</t>
  </si>
  <si>
    <t>Avoriaz</t>
  </si>
  <si>
    <t>46.1869° N, 6.7744° E</t>
  </si>
  <si>
    <t>16 Drag lifts</t>
  </si>
  <si>
    <t>www.avoriaz.com</t>
  </si>
  <si>
    <t>+33 4 50 74 02 11 / info@avoriaz.com</t>
  </si>
  <si>
    <t>SR042</t>
  </si>
  <si>
    <t>Bormio</t>
  </si>
  <si>
    <t>46.4672° N, 10.3706° E</t>
  </si>
  <si>
    <t>5 Drag lifts</t>
  </si>
  <si>
    <t>www.bormioski.eu</t>
  </si>
  <si>
    <t>+39 0342 901451 / info@bormioski.eu</t>
  </si>
  <si>
    <t>SR043</t>
  </si>
  <si>
    <t>Geilo</t>
  </si>
  <si>
    <t>60.5333° N, 8.2081° E</t>
  </si>
  <si>
    <t>13 T-bars</t>
  </si>
  <si>
    <t>www.geilo.no</t>
  </si>
  <si>
    <t>+47 32 09 59 00 / info@geilo.no</t>
  </si>
  <si>
    <t>SR044</t>
  </si>
  <si>
    <t>La Rosière</t>
  </si>
  <si>
    <t>45.6281° N, 6.8497° E</t>
  </si>
  <si>
    <t>25 Drag lifts</t>
  </si>
  <si>
    <t>www.larosiere.net</t>
  </si>
  <si>
    <t>+33 4 79 06 80 51 / info@larosiere.net</t>
  </si>
  <si>
    <t>SR045</t>
  </si>
  <si>
    <t>Levi</t>
  </si>
  <si>
    <t>67.8042° N, 24.8064° E</t>
  </si>
  <si>
    <t>1 Gondola</t>
  </si>
  <si>
    <t>www.levi.fi</t>
  </si>
  <si>
    <t>+358 16 639 3300 / levi.info@levi.fi</t>
  </si>
  <si>
    <t>SR046</t>
  </si>
  <si>
    <t>Andermatt</t>
  </si>
  <si>
    <t>Uri</t>
  </si>
  <si>
    <t>46.6336° N, 8.5942° E</t>
  </si>
  <si>
    <t>www.andermatt.ch</t>
  </si>
  <si>
    <t>+41 41 888 71 00 / info@andermatt.ch</t>
  </si>
  <si>
    <t>SR047</t>
  </si>
  <si>
    <t>La Clusaz</t>
  </si>
  <si>
    <t>45.9042° N, 6.4231° E</t>
  </si>
  <si>
    <t>26 Drag lifts</t>
  </si>
  <si>
    <t>www.laclusaz.com</t>
  </si>
  <si>
    <t>+33 4 50 32 65 00 / info@laclusaz.com</t>
  </si>
  <si>
    <t>SR048</t>
  </si>
  <si>
    <t>Kronplatz</t>
  </si>
  <si>
    <t>South Tyrol</t>
  </si>
  <si>
    <t>Bruneck</t>
  </si>
  <si>
    <t>46.7369° N, 11.9536° E</t>
  </si>
  <si>
    <t>20 Gondolas</t>
  </si>
  <si>
    <t>www.kronplatz.com</t>
  </si>
  <si>
    <t>+39 0474 551500 / info@kronplatz.com</t>
  </si>
  <si>
    <t>SR049</t>
  </si>
  <si>
    <t>Ruka</t>
  </si>
  <si>
    <t>Northern Ostrobothnia</t>
  </si>
  <si>
    <t>Kuusamo</t>
  </si>
  <si>
    <t>66.1667° N, 29.1500° E</t>
  </si>
  <si>
    <t>www.ruka.fi</t>
  </si>
  <si>
    <t>+358 8 860 8600 / ruka@rukakeskus.fi</t>
  </si>
  <si>
    <t>SR050</t>
  </si>
  <si>
    <t>Formigal</t>
  </si>
  <si>
    <t>Spain</t>
  </si>
  <si>
    <t>Aragon</t>
  </si>
  <si>
    <t>42.7667° N, 0.4000° W</t>
  </si>
  <si>
    <t>www.formigal-panticosa.com</t>
  </si>
  <si>
    <t>+34 974 49 00 00 / info@formigal-panticosa.com</t>
  </si>
  <si>
    <t>SR051</t>
  </si>
  <si>
    <t>Jasná</t>
  </si>
  <si>
    <t>Slovakia</t>
  </si>
  <si>
    <t>Žilina Region</t>
  </si>
  <si>
    <t>Demänovská Dolina</t>
  </si>
  <si>
    <t>48.9711° N, 19.5872° E</t>
  </si>
  <si>
    <t>www.jasna.sk</t>
  </si>
  <si>
    <t>+421 907 88 66 44 / info@jasna.sk</t>
  </si>
  <si>
    <t>SR052</t>
  </si>
  <si>
    <t>Courmayeur</t>
  </si>
  <si>
    <t>45.7969° N, 6.9692° E</t>
  </si>
  <si>
    <t>Hotels, B&amp;Bs, Chalets</t>
  </si>
  <si>
    <t>www.courmayeur-montblanc.com</t>
  </si>
  <si>
    <t>+39 0165 841612 / info@courmayeur-montblanc.com</t>
  </si>
  <si>
    <t>SR053</t>
  </si>
  <si>
    <t>Kranjska Gora</t>
  </si>
  <si>
    <t>Slovenia</t>
  </si>
  <si>
    <t>Upper Carniola</t>
  </si>
  <si>
    <t>46.4839° N, 13.7861° E</t>
  </si>
  <si>
    <t>www.kranjska-gora.si</t>
  </si>
  <si>
    <t>+386 4 580 94 00 / info@kranjska-gora.eu</t>
  </si>
  <si>
    <t>SR054</t>
  </si>
  <si>
    <t>Sierra Nevada</t>
  </si>
  <si>
    <t>Andalusia</t>
  </si>
  <si>
    <t>Granada</t>
  </si>
  <si>
    <t>37.0953° N, 3.3870° W</t>
  </si>
  <si>
    <t>4 T-bars</t>
  </si>
  <si>
    <t>www.sierranevada.es</t>
  </si>
  <si>
    <t>+34 958 70 90 90 / info@sierranevada.es</t>
  </si>
  <si>
    <t>SR055</t>
  </si>
  <si>
    <t>Bansko</t>
  </si>
  <si>
    <t>Bulgaria</t>
  </si>
  <si>
    <t>Blagoevgrad Province</t>
  </si>
  <si>
    <t>41.8367° N, 23.4833° E</t>
  </si>
  <si>
    <t>www.banskoski.com</t>
  </si>
  <si>
    <t>+359 749 88 954 / info@banskoski.com</t>
  </si>
  <si>
    <t>SR056</t>
  </si>
  <si>
    <t>SR057</t>
  </si>
  <si>
    <t>Mürren</t>
  </si>
  <si>
    <t>Bernese Oberland</t>
  </si>
  <si>
    <t>46.5592° N, 7.8925° E</t>
  </si>
  <si>
    <t>6 T-bars</t>
  </si>
  <si>
    <t>www.muerren.ch</t>
  </si>
  <si>
    <t>+41 33 856 86 86 / info@muerren.ch</t>
  </si>
  <si>
    <t>SR058</t>
  </si>
  <si>
    <t>Les Contamines</t>
  </si>
  <si>
    <t>Les Contamines-Montjoie</t>
  </si>
  <si>
    <t>45.8208° N, 6.7286° E</t>
  </si>
  <si>
    <t>www.lescontamines.com</t>
  </si>
  <si>
    <t>+33 4 50 47 01 58 / info@lescontamines.com</t>
  </si>
  <si>
    <t>SR059</t>
  </si>
  <si>
    <t>Myrkdalen</t>
  </si>
  <si>
    <t>Vestland</t>
  </si>
  <si>
    <t>Voss</t>
  </si>
  <si>
    <t>60.8556° N, 6.4750° E</t>
  </si>
  <si>
    <t>www.myrkdalen.no</t>
  </si>
  <si>
    <t>+47 56 52 30 00 / info@myrkdalen.no</t>
  </si>
  <si>
    <t>SR060</t>
  </si>
  <si>
    <t>Passo Tonale</t>
  </si>
  <si>
    <t>Passo del Tonale</t>
  </si>
  <si>
    <t>46.2625° N, 10.5961° E</t>
  </si>
  <si>
    <t>11 Drag lifts</t>
  </si>
  <si>
    <t>www.passotonale.it</t>
  </si>
  <si>
    <t>+39 0364 92097 / info@passotonale.it</t>
  </si>
  <si>
    <t>SR061</t>
  </si>
  <si>
    <t>Samoëns</t>
  </si>
  <si>
    <t>46.0847° N, 6.7236° E</t>
  </si>
  <si>
    <t>14 Drag lifts</t>
  </si>
  <si>
    <t>www.samoens.com</t>
  </si>
  <si>
    <t>+33 4 50 34 40 28 / info@samoens.com</t>
  </si>
  <si>
    <t>SR062</t>
  </si>
  <si>
    <t>Baqueira-Beret</t>
  </si>
  <si>
    <t>Catalonia</t>
  </si>
  <si>
    <t>Baqueira</t>
  </si>
  <si>
    <t>42.6986° N, 0.9328° E</t>
  </si>
  <si>
    <t>15 T-bars</t>
  </si>
  <si>
    <t>www.baqueira.es</t>
  </si>
  <si>
    <t>+34 973 63 90 10 / info@baqueira.es</t>
  </si>
  <si>
    <t>SR063</t>
  </si>
  <si>
    <t>Pamporovo</t>
  </si>
  <si>
    <t>Smolyan Province</t>
  </si>
  <si>
    <t>41.6500° N, 24.6833° E</t>
  </si>
  <si>
    <t>7 T-bars</t>
  </si>
  <si>
    <t>www.pamporovo.me</t>
  </si>
  <si>
    <t>+359 309 58 345 / info@pamporovo.me</t>
  </si>
  <si>
    <t>SR064</t>
  </si>
  <si>
    <t>Leogang</t>
  </si>
  <si>
    <t>47.4319° N, 12.7439° E</t>
  </si>
  <si>
    <t>15 Gondolas</t>
  </si>
  <si>
    <t>25 T-bars</t>
  </si>
  <si>
    <t>+43 6583 8219 / info@saalbach.com</t>
  </si>
  <si>
    <t>SR065</t>
  </si>
  <si>
    <t>Grindelwald-Wengen</t>
  </si>
  <si>
    <t>Grindelwald</t>
  </si>
  <si>
    <t>46.6244° N, 8.0344° E</t>
  </si>
  <si>
    <t>www.jungfrau.ch</t>
  </si>
  <si>
    <t>+41 33 828 72 33 / info@jungfrau.ch</t>
  </si>
  <si>
    <t>SR066</t>
  </si>
  <si>
    <t>Riksgränsen</t>
  </si>
  <si>
    <t>Norrbotten</t>
  </si>
  <si>
    <t>68.4269° N, 18.1236° E</t>
  </si>
  <si>
    <t>Hotels, Cabins</t>
  </si>
  <si>
    <t>www.riksgransen.se</t>
  </si>
  <si>
    <t>+46 980 400 80 / info@riksgransen.se</t>
  </si>
  <si>
    <t>SR067</t>
  </si>
  <si>
    <t>Zugspitze</t>
  </si>
  <si>
    <t>47.4211° N, 10.9855° E</t>
  </si>
  <si>
    <t>2 Glacier lifts</t>
  </si>
  <si>
    <t>Hotels, Mountain huts</t>
  </si>
  <si>
    <t>www.zugspitze.de</t>
  </si>
  <si>
    <t>+49 8821 7970 / zugspitzbahn@zugspitze.de</t>
  </si>
  <si>
    <t>SR068</t>
  </si>
  <si>
    <t>Brezovica</t>
  </si>
  <si>
    <t>Kosovo</t>
  </si>
  <si>
    <t>Šar Mountains</t>
  </si>
  <si>
    <t>42.1811° N, 21.0372° E</t>
  </si>
  <si>
    <t>www.brezovica-ski.com</t>
  </si>
  <si>
    <t>+383 44 113 688 / info@brezovica-ski.com</t>
  </si>
  <si>
    <t>SR069</t>
  </si>
  <si>
    <t>3 Metro Alpine</t>
  </si>
  <si>
    <t>SR070</t>
  </si>
  <si>
    <t>Gstaad</t>
  </si>
  <si>
    <t>Bern</t>
  </si>
  <si>
    <t>46.4750° N, 7.2858° E</t>
  </si>
  <si>
    <t>31 T-bars</t>
  </si>
  <si>
    <t>Luxury Hotels, Chalets</t>
  </si>
  <si>
    <t>www.gstaad.ch</t>
  </si>
  <si>
    <t>+41 33 748 81 81 / info@gstaad.ch</t>
  </si>
  <si>
    <t>SR071</t>
  </si>
  <si>
    <t>+358 40 560 1200 / info@yllas.fi</t>
  </si>
  <si>
    <t>SR072</t>
  </si>
  <si>
    <t>Silvretta Montafon</t>
  </si>
  <si>
    <t>Schruns</t>
  </si>
  <si>
    <t>47.0167° N, 9.9167° E</t>
  </si>
  <si>
    <t>www.silvretta-montafon.at</t>
  </si>
  <si>
    <t>+43 5556 77177 / info@silvretta-montafon.at</t>
  </si>
  <si>
    <t>SR073</t>
  </si>
  <si>
    <t>Gudauri</t>
  </si>
  <si>
    <t>Georgia</t>
  </si>
  <si>
    <t>Mtskheta-Mtianeti</t>
  </si>
  <si>
    <t>42.4778° N, 44.4733° E</t>
  </si>
  <si>
    <t>www.gudauri.info</t>
  </si>
  <si>
    <t>+995 591 340 000 / info@gudauri.info</t>
  </si>
  <si>
    <t>SR074</t>
  </si>
  <si>
    <t>Vogel</t>
  </si>
  <si>
    <t>Ukanc</t>
  </si>
  <si>
    <t>46.2647° N, 13.8364° E</t>
  </si>
  <si>
    <t>Hotels, Apartments, Mountain huts</t>
  </si>
  <si>
    <t>www.vogel.si</t>
  </si>
  <si>
    <t>+386 4 572 97 12 / info@vogel.si</t>
  </si>
  <si>
    <t>SR075</t>
  </si>
  <si>
    <t>Pitztal Glacier</t>
  </si>
  <si>
    <t>St. Leonhard im Pitztal</t>
  </si>
  <si>
    <t>46.9275° N, 10.8722° E</t>
  </si>
  <si>
    <t>5 Glacier lifts</t>
  </si>
  <si>
    <t>www.pitztal.com</t>
  </si>
  <si>
    <t>+43 5414 86999 / info@pitztal.com</t>
  </si>
  <si>
    <t>SR076</t>
  </si>
  <si>
    <t>Ponte di Legno-Tonale</t>
  </si>
  <si>
    <t>Ponte di Legno</t>
  </si>
  <si>
    <t>46.2581° N, 10.5200° E</t>
  </si>
  <si>
    <t>www.pontedilegnotonale.com</t>
  </si>
  <si>
    <t>+39 0364 92097 / info@pontedilegnotonale.com</t>
  </si>
  <si>
    <t>SR077</t>
  </si>
  <si>
    <t>Borovets</t>
  </si>
  <si>
    <t>Sofia Province</t>
  </si>
  <si>
    <t>42.2667° N, 23.6000° E</t>
  </si>
  <si>
    <t>www.borovets-bg.com</t>
  </si>
  <si>
    <t>+359 750 32911 / info@borovets-bg.com</t>
  </si>
  <si>
    <t>SR078</t>
  </si>
  <si>
    <t>Gastein</t>
  </si>
  <si>
    <t>Bad Gastein</t>
  </si>
  <si>
    <t>47.1133° N, 13.1333° E</t>
  </si>
  <si>
    <t>Hotels, Apartments, Thermal Spas</t>
  </si>
  <si>
    <t>www.gastein.com</t>
  </si>
  <si>
    <t>+43 6432 3393 0 / info@gastein.com</t>
  </si>
  <si>
    <t>SR079</t>
  </si>
  <si>
    <t>Jasná Nízke Tatry</t>
  </si>
  <si>
    <t>SR080</t>
  </si>
  <si>
    <t>Monterosa Ski</t>
  </si>
  <si>
    <t>Champoluc</t>
  </si>
  <si>
    <t>45.8667° N, 7.7333° E</t>
  </si>
  <si>
    <t>www.monterosa-ski.com</t>
  </si>
  <si>
    <t>+39 0125 303111 / info@monterosa-ski.com</t>
  </si>
  <si>
    <t>SR081</t>
  </si>
  <si>
    <t>Hintertux</t>
  </si>
  <si>
    <t>47.1167° N, 11.6833° E</t>
  </si>
  <si>
    <t>8 T-bars</t>
  </si>
  <si>
    <t>www.hintertuxergletscher.at</t>
  </si>
  <si>
    <t>+43 5287 8510 / info@hintertuxergletscher.at</t>
  </si>
  <si>
    <t>SR082</t>
  </si>
  <si>
    <t>SR083</t>
  </si>
  <si>
    <t>Zakopane</t>
  </si>
  <si>
    <t>Poland</t>
  </si>
  <si>
    <t>Lesser Poland</t>
  </si>
  <si>
    <t>49.2992° N, 19.9496° E</t>
  </si>
  <si>
    <t>www.zakopane.pl</t>
  </si>
  <si>
    <t>+48 18 201 22 11 / info@zakopane.eu</t>
  </si>
  <si>
    <t>SR084</t>
  </si>
  <si>
    <t>Vasilitsa</t>
  </si>
  <si>
    <t>Greece</t>
  </si>
  <si>
    <t>West Macedonia</t>
  </si>
  <si>
    <t>Smixi</t>
  </si>
  <si>
    <t>40.0333° N, 21.1000° E</t>
  </si>
  <si>
    <t>Hotels, Mountain Refuges</t>
  </si>
  <si>
    <t>www.vasilitsa.com</t>
  </si>
  <si>
    <t>+30 24620 84100 / info@vasilitsa.com</t>
  </si>
  <si>
    <t>SR085</t>
  </si>
  <si>
    <t>Krvavec</t>
  </si>
  <si>
    <t>Cerklje na Gorenjskem</t>
  </si>
  <si>
    <t>46.2972° N, 14.5358° E</t>
  </si>
  <si>
    <t>Hotels, Apartments, Mountain Huts</t>
  </si>
  <si>
    <t>www.rtc-krvavec.si</t>
  </si>
  <si>
    <t>+386 4 252 59 11 / info@rtc-krvavec.si</t>
  </si>
  <si>
    <t>SR086</t>
  </si>
  <si>
    <t>SR087</t>
  </si>
  <si>
    <t>Kopaonik</t>
  </si>
  <si>
    <t>Serbia</t>
  </si>
  <si>
    <t>Raška District</t>
  </si>
  <si>
    <t>43.2839° N, 20.8153° E</t>
  </si>
  <si>
    <t>www.kopaonik.rs</t>
  </si>
  <si>
    <t>+381 36 5471 111 / info@kopaonik.rs</t>
  </si>
  <si>
    <t>SR088</t>
  </si>
  <si>
    <t>Romme Alpin</t>
  </si>
  <si>
    <t>Borlänge</t>
  </si>
  <si>
    <t>60.5833° N, 15.3333° E</t>
  </si>
  <si>
    <t>Cabins, Apartments</t>
  </si>
  <si>
    <t>www.rommealpin.se</t>
  </si>
  <si>
    <t>+46 243 79 58 00 / info@rommealpin.se</t>
  </si>
  <si>
    <t>SR089</t>
  </si>
  <si>
    <t>Garmisch-Classic</t>
  </si>
  <si>
    <t>SR090</t>
  </si>
  <si>
    <t>Pal-Arinsal</t>
  </si>
  <si>
    <t>La Massana</t>
  </si>
  <si>
    <t>Arinsal</t>
  </si>
  <si>
    <t>42.5667° N, 1.4833° E</t>
  </si>
  <si>
    <t>www.vallnordpalarinsal.com</t>
  </si>
  <si>
    <t>+376 878 000 / info@vallnord.com</t>
  </si>
  <si>
    <t>SR091</t>
  </si>
  <si>
    <t>Krkonoše</t>
  </si>
  <si>
    <t>Czech Republic</t>
  </si>
  <si>
    <t>Hradec Králové</t>
  </si>
  <si>
    <t>Špindlerův Mlýn</t>
  </si>
  <si>
    <t>50.7286° N, 15.6053° E</t>
  </si>
  <si>
    <t>9 T-bars</t>
  </si>
  <si>
    <t>www.skiareal.cz</t>
  </si>
  <si>
    <t>+420 499 467 101 / info@skiareal.cz</t>
  </si>
  <si>
    <t>SR092</t>
  </si>
  <si>
    <t>SR093</t>
  </si>
  <si>
    <t>SR094</t>
  </si>
  <si>
    <t>SR095</t>
  </si>
  <si>
    <t>SR096</t>
  </si>
  <si>
    <t>Troodos</t>
  </si>
  <si>
    <t>Cyprus</t>
  </si>
  <si>
    <t>Limassol District</t>
  </si>
  <si>
    <t>34.9400° N, 32.8811° E</t>
  </si>
  <si>
    <t>Hotels, Mountain Lodges</t>
  </si>
  <si>
    <t>www.skicyprus.com</t>
  </si>
  <si>
    <t>+357 25 420000 / info@skicyprus.com</t>
  </si>
  <si>
    <t>SR097</t>
  </si>
  <si>
    <t>Bláfjöll</t>
  </si>
  <si>
    <t>Iceland</t>
  </si>
  <si>
    <t>Capital Region</t>
  </si>
  <si>
    <t>Reykjavík</t>
  </si>
  <si>
    <t>64.0667° N, 21.6500° W</t>
  </si>
  <si>
    <t>No on-site accommodation</t>
  </si>
  <si>
    <t>www.skidasvaedi.is</t>
  </si>
  <si>
    <t>+354 530 3000 / blafjoll@blafjoll.is</t>
  </si>
  <si>
    <t>SR098</t>
  </si>
  <si>
    <t>Jahorina</t>
  </si>
  <si>
    <t>Bosnia and Herzegovina</t>
  </si>
  <si>
    <t>Republika Srpska</t>
  </si>
  <si>
    <t>Pale</t>
  </si>
  <si>
    <t>43.7333° N, 18.5667° E</t>
  </si>
  <si>
    <t>1 T-bar</t>
  </si>
  <si>
    <t>www.oc-jahorina.com</t>
  </si>
  <si>
    <t>+387 57 270 090 / info@oc-jahorina.com</t>
  </si>
  <si>
    <t>SR099</t>
  </si>
  <si>
    <t>Glencoe Mountain</t>
  </si>
  <si>
    <t>Scotland</t>
  </si>
  <si>
    <t>Highland</t>
  </si>
  <si>
    <t>Ballachulish</t>
  </si>
  <si>
    <t>56.6164° N, 4.8124° W</t>
  </si>
  <si>
    <t>1 Chairlift</t>
  </si>
  <si>
    <t>Microlodges, Campervan area</t>
  </si>
  <si>
    <t>www.glencoemountain.co.uk</t>
  </si>
  <si>
    <t>+44 1855 851226 / info@glencoemountain.co.uk</t>
  </si>
  <si>
    <t>SR100</t>
  </si>
  <si>
    <t>Vrátna</t>
  </si>
  <si>
    <t>Terchová</t>
  </si>
  <si>
    <t>49.2333° N, 19.0333° E</t>
  </si>
  <si>
    <t>www.vratna.sk</t>
  </si>
  <si>
    <t>+421 41 5695 301 / info@vratna.sk</t>
  </si>
  <si>
    <t>SUM of VisitorLastSeason</t>
  </si>
  <si>
    <r>
      <rPr>
        <rFont val="Arial"/>
        <b/>
        <i/>
        <color rgb="FF000000"/>
        <sz val="13.0"/>
      </rPr>
      <t>A filtered view has been created to show results based on conditional formatting.</t>
    </r>
    <r>
      <rPr>
        <rFont val="Arial"/>
        <b/>
        <color rgb="FFA64D79"/>
        <sz val="13.0"/>
      </rPr>
      <t xml:space="preserve">  
</t>
    </r>
    <r>
      <rPr>
        <rFont val="Arial"/>
        <b/>
        <color rgb="FF0000FF"/>
        <sz val="13.0"/>
      </rPr>
      <t>The Conditional formatting rule is as follows : 
Highlight Visitors values green which are greator than 1250000.</t>
    </r>
  </si>
  <si>
    <t>Grand Total</t>
  </si>
  <si>
    <t>SUM of Average Day Pass</t>
  </si>
  <si>
    <t>Resort Name</t>
  </si>
  <si>
    <t>Avg Pass</t>
  </si>
  <si>
    <t>Least Expensive Resort (Troodos)</t>
  </si>
  <si>
    <t>Most Expensive Resort (Saas-Fee)</t>
  </si>
  <si>
    <t>SUM of Chairlifts</t>
  </si>
  <si>
    <t xml:space="preserve">SUM of Formatted Gandolas </t>
  </si>
  <si>
    <t>SUM of Farmatted T Bar</t>
  </si>
  <si>
    <r>
      <rPr>
        <rFont val="Arial"/>
        <color theme="1"/>
        <sz val="15.0"/>
      </rPr>
      <t xml:space="preserve">I have used a conditional formatting scale with </t>
    </r>
    <r>
      <rPr>
        <rFont val="Arial"/>
        <b/>
        <color rgb="FF38761D"/>
        <sz val="15.0"/>
      </rPr>
      <t>Minimum value with Green colour</t>
    </r>
    <r>
      <rPr>
        <rFont val="Arial"/>
        <color theme="1"/>
        <sz val="15.0"/>
      </rPr>
      <t xml:space="preserve"> and </t>
    </r>
    <r>
      <rPr>
        <rFont val="Arial"/>
        <b/>
        <color rgb="FFEA9999"/>
        <sz val="15.0"/>
      </rPr>
      <t>Maximum value with Pink colour</t>
    </r>
    <r>
      <rPr>
        <rFont val="Arial"/>
        <color theme="1"/>
        <sz val="15.0"/>
      </rPr>
      <t xml:space="preserve">. the middle values are shaded as light orange and dark orange. 
</t>
    </r>
    <r>
      <rPr>
        <rFont val="Arial"/>
        <b/>
        <color rgb="FF0000FF"/>
        <sz val="15.0"/>
      </rPr>
      <t xml:space="preserve">The boxed row data shows the Resort names which have most diverse lift options. </t>
    </r>
  </si>
  <si>
    <t>ChairLift</t>
  </si>
  <si>
    <t>Gandolas</t>
  </si>
  <si>
    <t>T Bar</t>
  </si>
  <si>
    <t>Amenities</t>
  </si>
  <si>
    <t>Total Resort</t>
  </si>
  <si>
    <t>Night Skiing</t>
  </si>
  <si>
    <t>Glacier Skiing</t>
  </si>
  <si>
    <t>Min Values</t>
  </si>
  <si>
    <t>Skii School</t>
  </si>
  <si>
    <t>COUNTA of ResortName</t>
  </si>
  <si>
    <t>Max Resorts</t>
  </si>
  <si>
    <t>GOAL</t>
  </si>
  <si>
    <t>Formula skills</t>
  </si>
  <si>
    <t xml:space="preserve">Technical Skill / Formula used </t>
  </si>
  <si>
    <t>For a desired resort name (e.g value in B15), find the total no. of accommodations using VLOOK UP</t>
  </si>
  <si>
    <t>VLOOKUP(Data!B15,Data!B:AL,37,FALSE)</t>
  </si>
  <si>
    <t>Total number of Resorts in FRANCE  with following conditions :
Distance to town &lt;  10, Beginner's slope &lt; 45, Total Lift &gt;20, 
Nearest Accommodation distance in metere &lt; 200</t>
  </si>
  <si>
    <t>Countifs( Data!C2:C, "FRANCE", Data!F2:F, "&lt;10", Data!L2:L, "&lt;45", Data!O2:O, "&gt;20", Data!AM2:AM, "&lt;200")</t>
  </si>
  <si>
    <t>SUM of OverallRating</t>
  </si>
  <si>
    <t>SUM of ReviewCount</t>
  </si>
  <si>
    <r>
      <rPr>
        <rFont val="Arial"/>
        <b/>
        <color rgb="FF0000FF"/>
        <sz val="16.0"/>
      </rPr>
      <t xml:space="preserve">Resort with Highest Review count and overall rating
</t>
    </r>
    <r>
      <rPr>
        <rFont val="Arial"/>
        <b/>
        <color rgb="FF0000FF"/>
        <sz val="13.0"/>
      </rPr>
      <t xml:space="preserve">
</t>
    </r>
    <r>
      <rPr>
        <rFont val="Arial"/>
        <color rgb="FFC27BA0"/>
        <sz val="15.0"/>
      </rPr>
      <t xml:space="preserve">Resort Name is </t>
    </r>
    <r>
      <rPr>
        <rFont val="Arial"/>
        <b/>
        <color rgb="FF0000FF"/>
        <sz val="15.0"/>
      </rPr>
      <t xml:space="preserve">Saas-Fee
</t>
    </r>
    <r>
      <rPr>
        <rFont val="Arial"/>
        <color rgb="FFC27BA0"/>
        <sz val="15.0"/>
      </rPr>
      <t xml:space="preserve">Highest review count is </t>
    </r>
    <r>
      <rPr>
        <rFont val="Arial"/>
        <b/>
        <color rgb="FF0000FF"/>
        <sz val="15.0"/>
      </rPr>
      <t>24000</t>
    </r>
    <r>
      <rPr>
        <rFont val="Arial"/>
        <color rgb="FFC27BA0"/>
        <sz val="15.0"/>
      </rPr>
      <t xml:space="preserve">
and overall Rating is </t>
    </r>
    <r>
      <rPr>
        <rFont val="Arial"/>
        <b/>
        <color rgb="FF0000FF"/>
        <sz val="14.0"/>
      </rPr>
      <t>9.4</t>
    </r>
    <r>
      <rPr>
        <rFont val="Arial"/>
        <color rgb="FFC27BA0"/>
        <sz val="15.0"/>
      </rPr>
      <t xml:space="preserve">
</t>
    </r>
  </si>
  <si>
    <t>SUM of TotalAccommodations</t>
  </si>
  <si>
    <t>SUM of NearestAccommodationDistance in Meters</t>
  </si>
  <si>
    <t>Total Accomodation</t>
  </si>
  <si>
    <t>Nearest Accommodation Distance</t>
  </si>
  <si>
    <t>SUM of FamilyFriendlyRating</t>
  </si>
  <si>
    <t>SUM of ExpertFriendlyRating</t>
  </si>
  <si>
    <r>
      <rPr>
        <rFont val="Arial"/>
        <b/>
        <color rgb="FF0000FF"/>
        <sz val="26.0"/>
      </rPr>
      <t>Key Finding :</t>
    </r>
    <r>
      <rPr>
        <rFont val="Arial"/>
        <color rgb="FF0000FF"/>
        <sz val="16.0"/>
      </rPr>
      <t xml:space="preserve"> 
</t>
    </r>
    <r>
      <rPr>
        <rFont val="Arial"/>
        <color rgb="FF0000FF"/>
        <sz val="13.0"/>
      </rPr>
      <t>1) The majority of Resort's ratings are between 4 to 5.
2) Around 10% of Resorts have high ratings : between 7 to 9</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</si>
</sst>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color theme="1"/>
      <name val="Arial"/>
      <scheme val="minor"/>
    </font>
    <font>
      <sz val="18.0"/>
      <color theme="1"/>
      <name val="Arial"/>
      <scheme val="minor"/>
    </font>
    <font/>
    <font>
      <sz val="40.0"/>
      <color rgb="FFCC0000"/>
      <name val="Arial"/>
      <scheme val="minor"/>
    </font>
    <font>
      <b/>
      <sz val="30.0"/>
      <color rgb="FF0000FF"/>
      <name val="Arial"/>
      <scheme val="minor"/>
    </font>
    <font>
      <b/>
      <u/>
      <sz val="16.0"/>
      <color rgb="FF000000"/>
    </font>
    <font>
      <b/>
      <sz val="16.0"/>
      <color rgb="FF000000"/>
      <name val="Arial"/>
      <scheme val="minor"/>
    </font>
    <font>
      <sz val="16.0"/>
      <color theme="1"/>
      <name val="Arial"/>
      <scheme val="minor"/>
    </font>
    <font>
      <sz val="16.0"/>
      <color rgb="FF4A86E8"/>
      <name val="Arial"/>
      <scheme val="minor"/>
    </font>
    <font>
      <sz val="16.0"/>
      <color rgb="FFCC0000"/>
      <name val="Arial"/>
      <scheme val="minor"/>
    </font>
    <font>
      <color theme="1"/>
      <name val="Arial"/>
    </font>
    <font>
      <b/>
      <sz val="13.0"/>
      <color rgb="FFA64D79"/>
      <name val="Arial"/>
      <scheme val="minor"/>
    </font>
    <font>
      <sz val="21.0"/>
      <color theme="1"/>
      <name val="Arial"/>
      <scheme val="minor"/>
    </font>
    <font>
      <b/>
      <sz val="27.0"/>
      <color rgb="FFFF0000"/>
      <name val="Arial"/>
      <scheme val="minor"/>
    </font>
    <font>
      <b/>
      <sz val="18.0"/>
      <color rgb="FFFF0000"/>
      <name val="Arial"/>
      <scheme val="minor"/>
    </font>
    <font>
      <sz val="27.0"/>
      <color rgb="FFFF0000"/>
      <name val="Arial"/>
      <scheme val="minor"/>
    </font>
    <font>
      <sz val="43.0"/>
      <color rgb="FFFF0000"/>
      <name val="Arial"/>
      <scheme val="minor"/>
    </font>
    <font>
      <color rgb="FFFF0000"/>
      <name val="Arial"/>
      <scheme val="minor"/>
    </font>
    <font>
      <sz val="15.0"/>
      <color theme="1"/>
      <name val="Arial"/>
      <scheme val="minor"/>
    </font>
    <font>
      <b/>
      <color rgb="FF0000FF"/>
      <name val="Arial"/>
      <scheme val="minor"/>
    </font>
    <font>
      <b/>
      <color rgb="FF0000FF"/>
      <name val="Arial"/>
    </font>
    <font>
      <b/>
      <sz val="20.0"/>
      <color rgb="FF4A86E8"/>
      <name val="Arial"/>
      <scheme val="minor"/>
    </font>
    <font>
      <sz val="22.0"/>
      <color theme="1"/>
      <name val="Arial"/>
      <scheme val="minor"/>
    </font>
    <font>
      <sz val="23.0"/>
      <color rgb="FF38761D"/>
      <name val="Arial"/>
      <scheme val="minor"/>
    </font>
    <font>
      <sz val="16.0"/>
      <color rgb="FF0000FF"/>
      <name val="Arial"/>
      <scheme val="minor"/>
    </font>
    <font>
      <sz val="24.0"/>
      <color rgb="FF0000FF"/>
      <name val="Arial"/>
      <scheme val="minor"/>
    </font>
    <font>
      <sz val="24.0"/>
      <color theme="1"/>
      <name val="Arial"/>
      <scheme val="minor"/>
    </font>
    <font>
      <b/>
      <sz val="9.0"/>
      <color rgb="FF0000FF"/>
      <name val="Arial"/>
      <scheme val="minor"/>
    </font>
    <font>
      <b/>
      <color rgb="FFFFFFFF"/>
      <name val="Arial"/>
      <scheme val="minor"/>
    </font>
    <font>
      <sz val="10.0"/>
      <color theme="1"/>
      <name val="Arial"/>
      <scheme val="minor"/>
    </font>
  </fonts>
  <fills count="13">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FFD966"/>
        <bgColor rgb="FFFFD966"/>
      </patternFill>
    </fill>
    <fill>
      <patternFill patternType="solid">
        <fgColor rgb="FFFFFF00"/>
        <bgColor rgb="FFFFFF00"/>
      </patternFill>
    </fill>
    <fill>
      <patternFill patternType="solid">
        <fgColor rgb="FFB6D7A8"/>
        <bgColor rgb="FFB6D7A8"/>
      </patternFill>
    </fill>
    <fill>
      <patternFill patternType="solid">
        <fgColor rgb="FFC27BA0"/>
        <bgColor rgb="FFC27BA0"/>
      </patternFill>
    </fill>
    <fill>
      <patternFill patternType="solid">
        <fgColor rgb="FF999999"/>
        <bgColor rgb="FF999999"/>
      </patternFill>
    </fill>
    <fill>
      <patternFill patternType="solid">
        <fgColor rgb="FF93C47D"/>
        <bgColor rgb="FF93C47D"/>
      </patternFill>
    </fill>
    <fill>
      <patternFill patternType="solid">
        <fgColor theme="0"/>
        <bgColor theme="0"/>
      </patternFill>
    </fill>
    <fill>
      <patternFill patternType="solid">
        <fgColor rgb="FF00FFFF"/>
        <bgColor rgb="FF00FFFF"/>
      </patternFill>
    </fill>
  </fills>
  <borders count="45">
    <border/>
    <border>
      <left style="thick">
        <color rgb="FF980000"/>
      </left>
      <top style="thick">
        <color rgb="FF980000"/>
      </top>
    </border>
    <border>
      <top style="thick">
        <color rgb="FF980000"/>
      </top>
    </border>
    <border>
      <right style="thick">
        <color rgb="FF980000"/>
      </right>
      <top style="thick">
        <color rgb="FF980000"/>
      </top>
    </border>
    <border>
      <left style="thick">
        <color rgb="FF980000"/>
      </left>
    </border>
    <border>
      <right style="thick">
        <color rgb="FF980000"/>
      </right>
    </border>
    <border>
      <left style="thick">
        <color rgb="FF980000"/>
      </left>
      <bottom style="thick">
        <color rgb="FF980000"/>
      </bottom>
    </border>
    <border>
      <bottom style="thick">
        <color rgb="FF980000"/>
      </bottom>
    </border>
    <border>
      <right style="thick">
        <color rgb="FF980000"/>
      </right>
      <bottom style="thick">
        <color rgb="FF980000"/>
      </bottom>
    </border>
    <border>
      <left style="thick">
        <color rgb="FFFF0000"/>
      </left>
      <right style="thin">
        <color rgb="FF000000"/>
      </right>
      <top style="thick">
        <color rgb="FFFF0000"/>
      </top>
    </border>
    <border>
      <left style="thin">
        <color rgb="FF000000"/>
      </left>
      <top style="thick">
        <color rgb="FFFF0000"/>
      </top>
    </border>
    <border>
      <top style="thick">
        <color rgb="FFFF0000"/>
      </top>
    </border>
    <border>
      <right style="thin">
        <color rgb="FF000000"/>
      </right>
      <top style="thick">
        <color rgb="FFFF0000"/>
      </top>
    </border>
    <border>
      <right style="thick">
        <color rgb="FFFF0000"/>
      </right>
      <top style="thick">
        <color rgb="FFFF0000"/>
      </top>
    </border>
    <border>
      <left style="thick">
        <color rgb="FFFF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ck">
        <color rgb="FFFF0000"/>
      </right>
      <top style="thin">
        <color rgb="FF000000"/>
      </top>
      <bottom style="thin">
        <color rgb="FF000000"/>
      </bottom>
    </border>
    <border>
      <left style="thick">
        <color rgb="FFFF0000"/>
      </left>
      <right style="thin">
        <color rgb="FF000000"/>
      </right>
      <top style="thin">
        <color rgb="FF000000"/>
      </top>
      <bottom style="thick">
        <color rgb="FFFF0000"/>
      </bottom>
    </border>
    <border>
      <left style="thin">
        <color rgb="FF000000"/>
      </left>
      <top style="thin">
        <color rgb="FF000000"/>
      </top>
      <bottom style="thick">
        <color rgb="FFFF0000"/>
      </bottom>
    </border>
    <border>
      <top style="thin">
        <color rgb="FF000000"/>
      </top>
      <bottom style="thick">
        <color rgb="FFFF0000"/>
      </bottom>
    </border>
    <border>
      <right style="thin">
        <color rgb="FF000000"/>
      </right>
      <top style="thin">
        <color rgb="FF000000"/>
      </top>
      <bottom style="thick">
        <color rgb="FFFF0000"/>
      </bottom>
    </border>
    <border>
      <right style="thick">
        <color rgb="FFFF0000"/>
      </right>
      <top style="thin">
        <color rgb="FF000000"/>
      </top>
      <bottom style="thick">
        <color rgb="FFFF0000"/>
      </bottom>
    </border>
    <border>
      <left style="thick">
        <color rgb="FF990000"/>
      </left>
      <top style="thick">
        <color rgb="FF990000"/>
      </top>
    </border>
    <border>
      <top style="thick">
        <color rgb="FF990000"/>
      </top>
    </border>
    <border>
      <right style="thick">
        <color rgb="FF990000"/>
      </right>
      <top style="thick">
        <color rgb="FF990000"/>
      </top>
    </border>
    <border>
      <left style="thick">
        <color rgb="FF990000"/>
      </left>
      <right style="thick">
        <color rgb="FF990000"/>
      </right>
      <top style="thick">
        <color rgb="FF990000"/>
      </top>
    </border>
    <border>
      <left style="thick">
        <color rgb="FF990000"/>
      </left>
    </border>
    <border>
      <right style="thick">
        <color rgb="FF990000"/>
      </right>
    </border>
    <border>
      <left style="thick">
        <color rgb="FF990000"/>
      </left>
      <right style="thick">
        <color rgb="FF990000"/>
      </right>
    </border>
    <border>
      <left style="thick">
        <color rgb="FF990000"/>
      </left>
      <bottom style="thick">
        <color rgb="FF990000"/>
      </bottom>
    </border>
    <border>
      <bottom style="thick">
        <color rgb="FF990000"/>
      </bottom>
    </border>
    <border>
      <right style="thick">
        <color rgb="FF990000"/>
      </right>
      <bottom style="thick">
        <color rgb="FF990000"/>
      </bottom>
    </border>
    <border>
      <left style="thick">
        <color rgb="FF990000"/>
      </left>
      <right style="thick">
        <color rgb="FF990000"/>
      </right>
      <bottom style="thick">
        <color rgb="FF990000"/>
      </bottom>
    </border>
    <border>
      <left style="thick">
        <color rgb="FF980000"/>
      </left>
      <right style="thick">
        <color rgb="FF980000"/>
      </right>
    </border>
    <border>
      <left style="thick">
        <color rgb="FF980000"/>
      </left>
      <right style="thick">
        <color rgb="FF980000"/>
      </right>
      <bottom style="thick">
        <color rgb="FF980000"/>
      </bottom>
    </border>
    <border>
      <left style="thick">
        <color rgb="FF980000"/>
      </left>
      <right style="thick">
        <color rgb="FF980000"/>
      </right>
      <top style="thick">
        <color rgb="FF980000"/>
      </top>
    </border>
    <border>
      <left style="thick">
        <color rgb="FF980000"/>
      </left>
      <top style="thick">
        <color rgb="FF980000"/>
      </top>
      <bottom style="thick">
        <color rgb="FF980000"/>
      </bottom>
    </border>
    <border>
      <top style="thick">
        <color rgb="FF980000"/>
      </top>
      <bottom style="thick">
        <color rgb="FF980000"/>
      </bottom>
    </border>
    <border>
      <right style="thick">
        <color rgb="FF990000"/>
      </right>
      <top style="thick">
        <color rgb="FF980000"/>
      </top>
      <bottom style="thick">
        <color rgb="FF980000"/>
      </bottom>
    </border>
    <border>
      <right style="thick">
        <color rgb="FF980000"/>
      </right>
      <top style="thick">
        <color rgb="FF980000"/>
      </top>
      <bottom style="thick">
        <color rgb="FF980000"/>
      </bottom>
    </border>
    <border>
      <left style="thick">
        <color rgb="FF980000"/>
      </left>
      <top style="thick">
        <color rgb="FF980000"/>
      </top>
      <bottom style="thick">
        <color rgb="FF990000"/>
      </bottom>
    </border>
    <border>
      <top style="thick">
        <color rgb="FF980000"/>
      </top>
      <bottom style="thick">
        <color rgb="FF990000"/>
      </bottom>
    </border>
    <border>
      <right style="thick">
        <color rgb="FF990000"/>
      </right>
      <top style="thick">
        <color rgb="FF980000"/>
      </top>
      <bottom style="thick">
        <color rgb="FF99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shrinkToFit="0" wrapText="1"/>
    </xf>
    <xf borderId="1" fillId="3" fontId="2" numFmtId="0" xfId="0" applyAlignment="1" applyBorder="1" applyFill="1" applyFont="1">
      <alignment horizontal="left" readingOrder="0" shrinkToFit="0" vertical="top"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4" fontId="4" numFmtId="0" xfId="0" applyAlignment="1" applyBorder="1" applyFill="1" applyFont="1">
      <alignment horizontal="center" readingOrder="0"/>
    </xf>
    <xf borderId="4" fillId="5" fontId="5" numFmtId="0" xfId="0" applyAlignment="1" applyBorder="1" applyFill="1" applyFont="1">
      <alignment horizontal="center" readingOrder="0"/>
    </xf>
    <xf borderId="9" fillId="6" fontId="6" numFmtId="49" xfId="0" applyAlignment="1" applyBorder="1" applyFill="1" applyFont="1" applyNumberFormat="1">
      <alignment readingOrder="0"/>
    </xf>
    <xf borderId="10" fillId="6" fontId="7" numFmtId="0" xfId="0" applyAlignment="1" applyBorder="1" applyFont="1">
      <alignment readingOrder="0"/>
    </xf>
    <xf borderId="11" fillId="0" fontId="3" numFmtId="0" xfId="0" applyBorder="1" applyFont="1"/>
    <xf borderId="12" fillId="0" fontId="3" numFmtId="0" xfId="0" applyBorder="1" applyFont="1"/>
    <xf borderId="13" fillId="0" fontId="3" numFmtId="0" xfId="0" applyBorder="1" applyFont="1"/>
    <xf borderId="14" fillId="0" fontId="8" numFmtId="0" xfId="0" applyAlignment="1" applyBorder="1" applyFont="1">
      <alignment readingOrder="0"/>
    </xf>
    <xf borderId="15" fillId="7" fontId="9" numFmtId="0" xfId="0" applyAlignment="1" applyBorder="1" applyFill="1" applyFont="1">
      <alignment readingOrder="0"/>
    </xf>
    <xf borderId="16" fillId="0" fontId="3" numFmtId="0" xfId="0" applyBorder="1" applyFont="1"/>
    <xf borderId="17" fillId="0" fontId="3" numFmtId="0" xfId="0" applyBorder="1" applyFont="1"/>
    <xf borderId="15" fillId="0" fontId="9" numFmtId="0" xfId="0" applyAlignment="1" applyBorder="1" applyFont="1">
      <alignment readingOrder="0"/>
    </xf>
    <xf borderId="15" fillId="0" fontId="10" numFmtId="0" xfId="0" applyAlignment="1" applyBorder="1" applyFont="1">
      <alignment readingOrder="0"/>
    </xf>
    <xf borderId="18" fillId="0" fontId="3" numFmtId="0" xfId="0" applyBorder="1" applyFont="1"/>
    <xf borderId="15" fillId="0" fontId="9" numFmtId="0" xfId="0" applyAlignment="1" applyBorder="1" applyFont="1">
      <alignment readingOrder="0" shrinkToFit="0" wrapText="1"/>
    </xf>
    <xf borderId="15" fillId="0" fontId="10" numFmtId="0" xfId="0" applyAlignment="1" applyBorder="1" applyFont="1">
      <alignment readingOrder="0" shrinkToFit="0" vertical="top" wrapText="1"/>
    </xf>
    <xf borderId="15" fillId="7" fontId="9" numFmtId="0" xfId="0" applyAlignment="1" applyBorder="1" applyFont="1">
      <alignment readingOrder="0" shrinkToFit="0" vertical="top" wrapText="1"/>
    </xf>
    <xf borderId="14" fillId="8" fontId="8" numFmtId="0" xfId="0" applyAlignment="1" applyBorder="1" applyFill="1" applyFont="1">
      <alignment readingOrder="0"/>
    </xf>
    <xf borderId="15" fillId="0" fontId="9" numFmtId="0" xfId="0" applyAlignment="1" applyBorder="1" applyFont="1">
      <alignment readingOrder="0" shrinkToFit="0" vertical="top" wrapText="1"/>
    </xf>
    <xf borderId="14" fillId="9" fontId="8" numFmtId="0" xfId="0" applyAlignment="1" applyBorder="1" applyFill="1" applyFont="1">
      <alignment readingOrder="0"/>
    </xf>
    <xf borderId="19" fillId="0" fontId="8" numFmtId="0" xfId="0" applyAlignment="1" applyBorder="1" applyFont="1">
      <alignment readingOrder="0"/>
    </xf>
    <xf borderId="20" fillId="10" fontId="9" numFmtId="0" xfId="0" applyAlignment="1" applyBorder="1" applyFill="1" applyFont="1">
      <alignment readingOrder="0"/>
    </xf>
    <xf borderId="21" fillId="0" fontId="3" numFmtId="0" xfId="0" applyBorder="1" applyFont="1"/>
    <xf borderId="22" fillId="0" fontId="3" numFmtId="0" xfId="0" applyBorder="1" applyFont="1"/>
    <xf borderId="20" fillId="0" fontId="9" numFmtId="0" xfId="0" applyAlignment="1" applyBorder="1" applyFont="1">
      <alignment readingOrder="0"/>
    </xf>
    <xf borderId="20" fillId="0" fontId="10" numFmtId="0" xfId="0" applyAlignment="1" applyBorder="1" applyFont="1">
      <alignment readingOrder="0" shrinkToFit="0" vertical="top" wrapText="1"/>
    </xf>
    <xf borderId="23" fillId="0" fontId="3" numFmtId="0" xfId="0" applyBorder="1" applyFont="1"/>
    <xf borderId="0" fillId="0" fontId="11" numFmtId="0" xfId="0" applyAlignment="1" applyFont="1">
      <alignment shrinkToFit="0" wrapText="1"/>
    </xf>
    <xf borderId="0" fillId="6" fontId="11" numFmtId="3" xfId="0" applyAlignment="1" applyFont="1" applyNumberFormat="1">
      <alignment readingOrder="0" shrinkToFit="0" wrapText="1"/>
    </xf>
    <xf borderId="0" fillId="6" fontId="11" numFmtId="1" xfId="0" applyAlignment="1" applyFont="1" applyNumberFormat="1">
      <alignment readingOrder="0" shrinkToFit="0" wrapText="1"/>
    </xf>
    <xf borderId="0" fillId="0" fontId="11" numFmtId="0" xfId="0" applyFont="1"/>
    <xf borderId="0" fillId="6" fontId="11" numFmtId="3" xfId="0" applyFont="1" applyNumberFormat="1"/>
    <xf borderId="0" fillId="0" fontId="11" numFmtId="164" xfId="0" applyFont="1" applyNumberFormat="1"/>
    <xf borderId="0" fillId="6" fontId="11" numFmtId="1" xfId="0" applyFont="1" applyNumberFormat="1"/>
    <xf borderId="0" fillId="0" fontId="11" numFmtId="3" xfId="0" applyFont="1" applyNumberFormat="1"/>
    <xf borderId="0" fillId="0" fontId="1" numFmtId="3" xfId="0" applyFont="1" applyNumberFormat="1"/>
    <xf borderId="0" fillId="0" fontId="1" numFmtId="0" xfId="0" applyFont="1"/>
    <xf borderId="1" fillId="6" fontId="12" numFmtId="0" xfId="0" applyAlignment="1" applyBorder="1" applyFont="1">
      <alignment horizontal="left" readingOrder="0" shrinkToFit="0" vertical="top" wrapText="1"/>
    </xf>
    <xf borderId="0" fillId="11" fontId="1" numFmtId="0" xfId="0" applyFill="1" applyFont="1"/>
    <xf borderId="0" fillId="0" fontId="1" numFmtId="1" xfId="0" applyFont="1" applyNumberFormat="1"/>
    <xf borderId="0" fillId="0" fontId="13" numFmtId="0" xfId="0" applyAlignment="1" applyFont="1">
      <alignment readingOrder="0"/>
    </xf>
    <xf borderId="0" fillId="0" fontId="13" numFmtId="0" xfId="0" applyFont="1"/>
    <xf borderId="24" fillId="0" fontId="14" numFmtId="0" xfId="0" applyAlignment="1" applyBorder="1" applyFont="1">
      <alignment horizontal="center" readingOrder="0"/>
    </xf>
    <xf borderId="25" fillId="0" fontId="3" numFmtId="0" xfId="0" applyBorder="1" applyFont="1"/>
    <xf borderId="26" fillId="0" fontId="3" numFmtId="0" xfId="0" applyBorder="1" applyFont="1"/>
    <xf borderId="27" fillId="0" fontId="15" numFmtId="0" xfId="0" applyAlignment="1" applyBorder="1" applyFont="1">
      <alignment readingOrder="0" shrinkToFit="0" wrapText="1"/>
    </xf>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4" fillId="0" fontId="16" numFmtId="0" xfId="0" applyAlignment="1" applyBorder="1" applyFont="1">
      <alignment readingOrder="0" shrinkToFit="0" vertical="top" wrapText="1"/>
    </xf>
    <xf borderId="35" fillId="0" fontId="17" numFmtId="1" xfId="0" applyAlignment="1" applyBorder="1" applyFont="1" applyNumberFormat="1">
      <alignment vertical="top"/>
    </xf>
    <xf borderId="35" fillId="0" fontId="3" numFmtId="0" xfId="0" applyBorder="1" applyFont="1"/>
    <xf borderId="36" fillId="0" fontId="3" numFmtId="0" xfId="0" applyBorder="1" applyFont="1"/>
    <xf borderId="0" fillId="0" fontId="18" numFmtId="0" xfId="0" applyFont="1"/>
    <xf borderId="1" fillId="0" fontId="16" numFmtId="0" xfId="0" applyAlignment="1" applyBorder="1" applyFont="1">
      <alignment readingOrder="0" shrinkToFit="0" vertical="top" wrapText="1"/>
    </xf>
    <xf borderId="37" fillId="0" fontId="17" numFmtId="1" xfId="0" applyAlignment="1" applyBorder="1" applyFont="1" applyNumberFormat="1">
      <alignment vertical="top"/>
    </xf>
    <xf borderId="1" fillId="0" fontId="19" numFmtId="0" xfId="0" applyAlignment="1" applyBorder="1" applyFont="1">
      <alignment readingOrder="0" shrinkToFit="0" vertical="top" wrapText="1"/>
    </xf>
    <xf borderId="27" fillId="0" fontId="20" numFmtId="0" xfId="0" applyAlignment="1" applyBorder="1" applyFont="1">
      <alignment readingOrder="0"/>
    </xf>
    <xf borderId="27" fillId="0" fontId="21" numFmtId="0" xfId="0" applyAlignment="1" applyBorder="1" applyFont="1">
      <alignment readingOrder="0" vertical="bottom"/>
    </xf>
    <xf borderId="28" fillId="0" fontId="20" numFmtId="0" xfId="0" applyBorder="1" applyFont="1"/>
    <xf borderId="38" fillId="0" fontId="20" numFmtId="0" xfId="0" applyBorder="1" applyFont="1"/>
    <xf borderId="39" fillId="0" fontId="20" numFmtId="3" xfId="0" applyBorder="1" applyFont="1" applyNumberFormat="1"/>
    <xf borderId="40" fillId="0" fontId="20" numFmtId="3" xfId="0" applyBorder="1" applyFont="1" applyNumberFormat="1"/>
    <xf borderId="38" fillId="0" fontId="1" numFmtId="0" xfId="0" applyBorder="1" applyFont="1"/>
    <xf borderId="39" fillId="0" fontId="1" numFmtId="3" xfId="0" applyBorder="1" applyFont="1" applyNumberFormat="1"/>
    <xf borderId="41" fillId="0" fontId="1" numFmtId="3" xfId="0" applyBorder="1" applyFont="1" applyNumberFormat="1"/>
    <xf borderId="31" fillId="0" fontId="20" numFmtId="0" xfId="0" applyBorder="1" applyFont="1"/>
    <xf borderId="42" fillId="0" fontId="20" numFmtId="0" xfId="0" applyBorder="1" applyFont="1"/>
    <xf borderId="43" fillId="0" fontId="20" numFmtId="3" xfId="0" applyBorder="1" applyFont="1" applyNumberFormat="1"/>
    <xf borderId="44" fillId="0" fontId="20" numFmtId="3" xfId="0" applyBorder="1" applyFont="1" applyNumberFormat="1"/>
    <xf borderId="0" fillId="3" fontId="22" numFmtId="0" xfId="0" applyAlignment="1" applyFont="1">
      <alignment readingOrder="0"/>
    </xf>
    <xf borderId="0" fillId="0" fontId="8" numFmtId="0" xfId="0" applyAlignment="1" applyFont="1">
      <alignment readingOrder="0"/>
    </xf>
    <xf borderId="0" fillId="0" fontId="23" numFmtId="0" xfId="0" applyFont="1"/>
    <xf borderId="0" fillId="0" fontId="1" numFmtId="0" xfId="0" applyAlignment="1" applyFont="1">
      <alignment readingOrder="0"/>
    </xf>
    <xf borderId="24" fillId="0" fontId="24" numFmtId="0" xfId="0" applyAlignment="1" applyBorder="1" applyFont="1">
      <alignment horizontal="center" readingOrder="0"/>
    </xf>
    <xf borderId="29" fillId="0" fontId="20" numFmtId="0" xfId="0" applyBorder="1" applyFont="1"/>
    <xf borderId="33" fillId="0" fontId="20" numFmtId="0" xfId="0" applyBorder="1" applyFont="1"/>
    <xf borderId="0" fillId="0" fontId="25" numFmtId="0" xfId="0" applyAlignment="1" applyFont="1">
      <alignment readingOrder="0" shrinkToFit="0" vertical="top" wrapText="1"/>
    </xf>
    <xf borderId="0" fillId="0" fontId="26" numFmtId="0" xfId="0" applyFont="1"/>
    <xf borderId="0" fillId="6" fontId="26" numFmtId="0" xfId="0" applyAlignment="1" applyFont="1">
      <alignment readingOrder="0"/>
    </xf>
    <xf borderId="0" fillId="6" fontId="26" numFmtId="0" xfId="0" applyAlignment="1" applyFont="1">
      <alignment readingOrder="0" shrinkToFit="0" wrapText="1"/>
    </xf>
    <xf borderId="0" fillId="0" fontId="27" numFmtId="0" xfId="0" applyFont="1"/>
    <xf borderId="1" fillId="0" fontId="1" numFmtId="0" xfId="0" applyAlignment="1" applyBorder="1" applyFont="1">
      <alignment readingOrder="0" shrinkToFit="0" vertical="top" wrapText="1"/>
    </xf>
    <xf borderId="27" fillId="0" fontId="20" numFmtId="0" xfId="0" applyAlignment="1" applyBorder="1" applyFont="1">
      <alignment readingOrder="0" shrinkToFit="0" wrapText="1"/>
    </xf>
    <xf borderId="27" fillId="0" fontId="28" numFmtId="0" xfId="0" applyAlignment="1" applyBorder="1" applyFont="1">
      <alignment readingOrder="0" shrinkToFit="0" wrapText="1"/>
    </xf>
    <xf borderId="0" fillId="0" fontId="20" numFmtId="0" xfId="0" applyFont="1"/>
    <xf borderId="32" fillId="12" fontId="29" numFmtId="0" xfId="0" applyBorder="1" applyFill="1" applyFont="1"/>
    <xf borderId="33" fillId="12" fontId="29" numFmtId="0" xfId="0" applyBorder="1" applyFont="1"/>
    <xf borderId="1" fillId="0" fontId="25" numFmtId="0" xfId="0" applyAlignment="1" applyBorder="1" applyFont="1">
      <alignment readingOrder="0" shrinkToFit="0" vertical="top" wrapText="1"/>
    </xf>
    <xf borderId="0" fillId="0" fontId="30" numFmtId="0" xfId="0" applyFont="1"/>
  </cellXfs>
  <cellStyles count="1">
    <cellStyle xfId="0" name="Normal" builtinId="0"/>
  </cellStyles>
  <dxfs count="3">
    <dxf>
      <font/>
      <fill>
        <patternFill patternType="none"/>
      </fill>
      <border/>
    </dxf>
    <dxf>
      <font/>
      <fill>
        <patternFill patternType="solid">
          <fgColor rgb="FF00FF00"/>
          <bgColor rgb="FF00FF00"/>
        </patternFill>
      </fill>
      <border/>
    </dxf>
    <dxf>
      <font>
        <b/>
        <color rgb="FF434343"/>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FF0000"/>
                </a:solidFill>
                <a:latin typeface="Arial"/>
              </a:defRPr>
            </a:pPr>
            <a:r>
              <a:rPr b="1" i="0" sz="3000">
                <a:solidFill>
                  <a:srgbClr val="FF0000"/>
                </a:solidFill>
                <a:latin typeface="Arial"/>
              </a:rPr>
              <a:t>Number of Skiers per Resort</a:t>
            </a:r>
          </a:p>
        </c:rich>
      </c:tx>
      <c:overlay val="0"/>
    </c:title>
    <c:plotArea>
      <c:layout/>
      <c:barChart>
        <c:barDir val="col"/>
        <c:ser>
          <c:idx val="0"/>
          <c:order val="0"/>
          <c:tx>
            <c:strRef>
              <c:f>'KPI 1'!$B$1</c:f>
            </c:strRef>
          </c:tx>
          <c:spPr>
            <a:solidFill>
              <a:srgbClr val="6AA84F"/>
            </a:solidFill>
            <a:ln cmpd="sng">
              <a:solidFill>
                <a:srgbClr val="274E13">
                  <a:alpha val="100000"/>
                </a:srgbClr>
              </a:solidFill>
            </a:ln>
          </c:spPr>
          <c:cat>
            <c:strRef>
              <c:f>'KPI 1'!$A$2:$A$92</c:f>
            </c:strRef>
          </c:cat>
          <c:val>
            <c:numRef>
              <c:f>'KPI 1'!$B$2:$B$92</c:f>
              <c:numCache/>
            </c:numRef>
          </c:val>
        </c:ser>
        <c:axId val="1020304988"/>
        <c:axId val="769362150"/>
      </c:barChart>
      <c:catAx>
        <c:axId val="1020304988"/>
        <c:scaling>
          <c:orientation val="minMax"/>
        </c:scaling>
        <c:delete val="0"/>
        <c:axPos val="b"/>
        <c:title>
          <c:tx>
            <c:rich>
              <a:bodyPr/>
              <a:lstStyle/>
              <a:p>
                <a:pPr lvl="0">
                  <a:defRPr b="1" sz="2000">
                    <a:solidFill>
                      <a:srgbClr val="FF0000"/>
                    </a:solidFill>
                    <a:latin typeface="Arial"/>
                  </a:defRPr>
                </a:pPr>
                <a:r>
                  <a:rPr b="1" sz="2000">
                    <a:solidFill>
                      <a:srgbClr val="FF0000"/>
                    </a:solidFill>
                    <a:latin typeface="Arial"/>
                  </a:rPr>
                  <a:t>Resort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769362150"/>
      </c:catAx>
      <c:valAx>
        <c:axId val="769362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2000">
                    <a:solidFill>
                      <a:srgbClr val="FF0000"/>
                    </a:solidFill>
                    <a:latin typeface="Arial"/>
                  </a:defRPr>
                </a:pPr>
                <a:r>
                  <a:rPr b="1" sz="2000">
                    <a:solidFill>
                      <a:srgbClr val="FF0000"/>
                    </a:solidFill>
                    <a:latin typeface="Arial"/>
                  </a:rPr>
                  <a:t>Number of Visitors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0304988"/>
      </c:valAx>
    </c:plotArea>
    <c:plotVisOnly val="1"/>
  </c:chart>
  <c:spPr>
    <a:solidFill>
      <a:srgbClr val="FCE5CD"/>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FF0000"/>
                </a:solidFill>
                <a:latin typeface="Arial"/>
              </a:defRPr>
            </a:pPr>
            <a:r>
              <a:rPr b="1" sz="3000">
                <a:solidFill>
                  <a:srgbClr val="FF0000"/>
                </a:solidFill>
                <a:latin typeface="Arial"/>
              </a:rPr>
              <a:t>Resort Popularity Analysis based on Reviews and Ratings</a:t>
            </a:r>
          </a:p>
        </c:rich>
      </c:tx>
      <c:overlay val="0"/>
    </c:title>
    <c:plotArea>
      <c:layout/>
      <c:scatterChart>
        <c:scatterStyle val="lineMarker"/>
        <c:varyColors val="0"/>
        <c:ser>
          <c:idx val="0"/>
          <c:order val="0"/>
          <c:tx>
            <c:strRef>
              <c:f>'KPI 7'!$C$1</c:f>
            </c:strRef>
          </c:tx>
          <c:spPr>
            <a:ln>
              <a:noFill/>
            </a:ln>
          </c:spPr>
          <c:marker>
            <c:symbol val="circle"/>
            <c:size val="7"/>
            <c:spPr>
              <a:solidFill>
                <a:srgbClr val="FF0000"/>
              </a:solidFill>
              <a:ln cmpd="sng">
                <a:solidFill>
                  <a:srgbClr val="FF0000"/>
                </a:solidFill>
              </a:ln>
            </c:spPr>
          </c:marker>
          <c:dPt>
            <c:idx val="69"/>
            <c:marker>
              <c:symbol val="none"/>
            </c:marker>
          </c:dPt>
          <c:xVal>
            <c:numRef>
              <c:f>'KPI 7'!$B$2:$B$92</c:f>
            </c:numRef>
          </c:xVal>
          <c:yVal>
            <c:numRef>
              <c:f>'KPI 7'!$C$2:$C$92</c:f>
              <c:numCache/>
            </c:numRef>
          </c:yVal>
        </c:ser>
        <c:dLbls>
          <c:showLegendKey val="0"/>
          <c:showVal val="0"/>
          <c:showCatName val="0"/>
          <c:showSerName val="0"/>
          <c:showPercent val="0"/>
          <c:showBubbleSize val="0"/>
        </c:dLbls>
        <c:axId val="218071867"/>
        <c:axId val="636633686"/>
      </c:scatterChart>
      <c:valAx>
        <c:axId val="2180718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2400">
                    <a:solidFill>
                      <a:srgbClr val="FF0000"/>
                    </a:solidFill>
                    <a:latin typeface="Arial"/>
                  </a:defRPr>
                </a:pPr>
                <a:r>
                  <a:rPr b="1" sz="2400">
                    <a:solidFill>
                      <a:srgbClr val="FF0000"/>
                    </a:solidFill>
                    <a:latin typeface="Arial"/>
                  </a:rPr>
                  <a:t> Overall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633686"/>
      </c:valAx>
      <c:valAx>
        <c:axId val="636633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2400">
                    <a:solidFill>
                      <a:srgbClr val="FF0000"/>
                    </a:solidFill>
                    <a:latin typeface="Arial"/>
                  </a:defRPr>
                </a:pPr>
                <a:r>
                  <a:rPr b="1" sz="2400">
                    <a:solidFill>
                      <a:srgbClr val="FF0000"/>
                    </a:solidFill>
                    <a:latin typeface="Arial"/>
                  </a:rPr>
                  <a:t>Review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8071867"/>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FF0000"/>
                </a:solidFill>
                <a:latin typeface="Arial"/>
              </a:defRPr>
            </a:pPr>
            <a:r>
              <a:rPr b="1" sz="3000">
                <a:solidFill>
                  <a:srgbClr val="FF0000"/>
                </a:solidFill>
                <a:latin typeface="Arial"/>
              </a:rPr>
              <a:t>Number of Lift Types per Resort</a:t>
            </a:r>
          </a:p>
        </c:rich>
      </c:tx>
      <c:overlay val="0"/>
    </c:title>
    <c:view3D>
      <c:rotX val="15"/>
      <c:rotY val="20"/>
      <c:depthPercent val="100"/>
      <c:rAngAx val="1"/>
    </c:view3D>
    <c:plotArea>
      <c:layout/>
      <c:bar3DChart>
        <c:barDir val="bar"/>
        <c:grouping val="percentStacked"/>
        <c:ser>
          <c:idx val="0"/>
          <c:order val="0"/>
          <c:tx>
            <c:strRef>
              <c:f>'KPI 3'!$B$1</c:f>
            </c:strRef>
          </c:tx>
          <c:spPr>
            <a:solidFill>
              <a:schemeClr val="accent1"/>
            </a:solidFill>
            <a:ln cmpd="sng">
              <a:solidFill>
                <a:srgbClr val="000000"/>
              </a:solidFill>
            </a:ln>
          </c:spPr>
          <c:cat>
            <c:strRef>
              <c:f>'KPI 3'!$A$2:$A$93</c:f>
            </c:strRef>
          </c:cat>
          <c:val>
            <c:numRef>
              <c:f>'KPI 3'!$B$2:$B$93</c:f>
              <c:numCache/>
            </c:numRef>
          </c:val>
        </c:ser>
        <c:ser>
          <c:idx val="1"/>
          <c:order val="1"/>
          <c:tx>
            <c:strRef>
              <c:f>'KPI 3'!$C$1</c:f>
            </c:strRef>
          </c:tx>
          <c:spPr>
            <a:solidFill>
              <a:schemeClr val="accent2"/>
            </a:solidFill>
            <a:ln cmpd="sng">
              <a:solidFill>
                <a:srgbClr val="000000"/>
              </a:solidFill>
            </a:ln>
          </c:spPr>
          <c:cat>
            <c:strRef>
              <c:f>'KPI 3'!$A$2:$A$93</c:f>
            </c:strRef>
          </c:cat>
          <c:val>
            <c:numRef>
              <c:f>'KPI 3'!$C$2:$C$93</c:f>
              <c:numCache/>
            </c:numRef>
          </c:val>
        </c:ser>
        <c:ser>
          <c:idx val="2"/>
          <c:order val="2"/>
          <c:tx>
            <c:strRef>
              <c:f>'KPI 3'!$D$1</c:f>
            </c:strRef>
          </c:tx>
          <c:spPr>
            <a:solidFill>
              <a:schemeClr val="accent3"/>
            </a:solidFill>
            <a:ln cmpd="sng">
              <a:solidFill>
                <a:srgbClr val="000000"/>
              </a:solidFill>
            </a:ln>
          </c:spPr>
          <c:cat>
            <c:strRef>
              <c:f>'KPI 3'!$A$2:$A$93</c:f>
            </c:strRef>
          </c:cat>
          <c:val>
            <c:numRef>
              <c:f>'KPI 3'!$D$2:$D$93</c:f>
              <c:numCache/>
            </c:numRef>
          </c:val>
        </c:ser>
        <c:axId val="1553229940"/>
        <c:axId val="488770965"/>
      </c:bar3DChart>
      <c:catAx>
        <c:axId val="1553229940"/>
        <c:scaling>
          <c:orientation val="maxMin"/>
        </c:scaling>
        <c:delete val="0"/>
        <c:axPos val="l"/>
        <c:title>
          <c:tx>
            <c:rich>
              <a:bodyPr/>
              <a:lstStyle/>
              <a:p>
                <a:pPr lvl="0">
                  <a:defRPr b="1" sz="3000">
                    <a:solidFill>
                      <a:srgbClr val="FF0000"/>
                    </a:solidFill>
                    <a:latin typeface="Arial"/>
                  </a:defRPr>
                </a:pPr>
                <a:r>
                  <a:rPr b="1" sz="3000">
                    <a:solidFill>
                      <a:srgbClr val="FF0000"/>
                    </a:solidFill>
                    <a:latin typeface="Arial"/>
                  </a:rPr>
                  <a:t>Resort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488770965"/>
      </c:catAx>
      <c:valAx>
        <c:axId val="4887709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3000">
                    <a:solidFill>
                      <a:srgbClr val="FF0000"/>
                    </a:solidFill>
                    <a:latin typeface="Arial"/>
                  </a:defRPr>
                </a:pPr>
                <a:r>
                  <a:rPr b="1" sz="3000">
                    <a:solidFill>
                      <a:srgbClr val="FF0000"/>
                    </a:solidFill>
                    <a:latin typeface="Arial"/>
                  </a:rPr>
                  <a:t>Distribution of Different Lift Option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3229940"/>
        <c:crosses val="max"/>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000">
                <a:solidFill>
                  <a:srgbClr val="FF0000"/>
                </a:solidFill>
                <a:latin typeface="Arial"/>
              </a:defRPr>
            </a:pPr>
            <a:r>
              <a:rPr b="1" i="0" sz="3000">
                <a:solidFill>
                  <a:srgbClr val="FF0000"/>
                </a:solidFill>
                <a:latin typeface="Arial"/>
              </a:rPr>
              <a:t>Number of Skiers per Resort</a:t>
            </a:r>
          </a:p>
        </c:rich>
      </c:tx>
      <c:overlay val="0"/>
    </c:title>
    <c:plotArea>
      <c:layout/>
      <c:barChart>
        <c:barDir val="col"/>
        <c:ser>
          <c:idx val="0"/>
          <c:order val="0"/>
          <c:tx>
            <c:strRef>
              <c:f>'KPI 1'!$B$1</c:f>
            </c:strRef>
          </c:tx>
          <c:spPr>
            <a:solidFill>
              <a:srgbClr val="6AA84F"/>
            </a:solidFill>
            <a:ln cmpd="sng">
              <a:solidFill>
                <a:srgbClr val="274E13">
                  <a:alpha val="100000"/>
                </a:srgbClr>
              </a:solidFill>
            </a:ln>
          </c:spPr>
          <c:cat>
            <c:strRef>
              <c:f>'KPI 1'!$A$2:$A$92</c:f>
            </c:strRef>
          </c:cat>
          <c:val>
            <c:numRef>
              <c:f>'KPI 1'!$B$2:$B$92</c:f>
              <c:numCache/>
            </c:numRef>
          </c:val>
        </c:ser>
        <c:axId val="242631757"/>
        <c:axId val="1087369799"/>
      </c:barChart>
      <c:catAx>
        <c:axId val="242631757"/>
        <c:scaling>
          <c:orientation val="minMax"/>
        </c:scaling>
        <c:delete val="0"/>
        <c:axPos val="b"/>
        <c:title>
          <c:tx>
            <c:rich>
              <a:bodyPr/>
              <a:lstStyle/>
              <a:p>
                <a:pPr lvl="0">
                  <a:defRPr b="1" sz="2000">
                    <a:solidFill>
                      <a:srgbClr val="FF0000"/>
                    </a:solidFill>
                    <a:latin typeface="Arial"/>
                  </a:defRPr>
                </a:pPr>
                <a:r>
                  <a:rPr b="1" sz="2000">
                    <a:solidFill>
                      <a:srgbClr val="FF0000"/>
                    </a:solidFill>
                    <a:latin typeface="Arial"/>
                  </a:rPr>
                  <a:t>Resort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087369799"/>
      </c:catAx>
      <c:valAx>
        <c:axId val="10873697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2000">
                    <a:solidFill>
                      <a:srgbClr val="FF0000"/>
                    </a:solidFill>
                    <a:latin typeface="Arial"/>
                  </a:defRPr>
                </a:pPr>
                <a:r>
                  <a:rPr b="1" sz="2000">
                    <a:solidFill>
                      <a:srgbClr val="FF0000"/>
                    </a:solidFill>
                    <a:latin typeface="Arial"/>
                  </a:rPr>
                  <a:t>Number of Visitors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2631757"/>
      </c:valAx>
    </c:plotArea>
    <c:plotVisOnly val="1"/>
  </c:chart>
  <c:spPr>
    <a:solidFill>
      <a:srgbClr val="FCE5CD"/>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FF0000"/>
                </a:solidFill>
                <a:latin typeface="Arial"/>
              </a:defRPr>
            </a:pPr>
            <a:r>
              <a:rPr b="1" sz="3000">
                <a:solidFill>
                  <a:srgbClr val="FF0000"/>
                </a:solidFill>
                <a:latin typeface="Arial"/>
              </a:rPr>
              <a:t>Number of Lift Types per Resort</a:t>
            </a:r>
          </a:p>
        </c:rich>
      </c:tx>
      <c:overlay val="0"/>
    </c:title>
    <c:view3D>
      <c:rotX val="15"/>
      <c:rotY val="20"/>
      <c:depthPercent val="100"/>
      <c:rAngAx val="1"/>
    </c:view3D>
    <c:plotArea>
      <c:layout/>
      <c:bar3DChart>
        <c:barDir val="bar"/>
        <c:grouping val="percentStacked"/>
        <c:ser>
          <c:idx val="0"/>
          <c:order val="0"/>
          <c:tx>
            <c:strRef>
              <c:f>'KPI 3'!$B$1</c:f>
            </c:strRef>
          </c:tx>
          <c:spPr>
            <a:solidFill>
              <a:schemeClr val="accent1"/>
            </a:solidFill>
            <a:ln cmpd="sng">
              <a:solidFill>
                <a:srgbClr val="000000"/>
              </a:solidFill>
            </a:ln>
          </c:spPr>
          <c:cat>
            <c:strRef>
              <c:f>'KPI 3'!$A$2:$A$93</c:f>
            </c:strRef>
          </c:cat>
          <c:val>
            <c:numRef>
              <c:f>'KPI 3'!$B$2:$B$93</c:f>
              <c:numCache/>
            </c:numRef>
          </c:val>
        </c:ser>
        <c:ser>
          <c:idx val="1"/>
          <c:order val="1"/>
          <c:tx>
            <c:strRef>
              <c:f>'KPI 3'!$C$1</c:f>
            </c:strRef>
          </c:tx>
          <c:spPr>
            <a:solidFill>
              <a:schemeClr val="accent2"/>
            </a:solidFill>
            <a:ln cmpd="sng">
              <a:solidFill>
                <a:srgbClr val="000000"/>
              </a:solidFill>
            </a:ln>
          </c:spPr>
          <c:cat>
            <c:strRef>
              <c:f>'KPI 3'!$A$2:$A$93</c:f>
            </c:strRef>
          </c:cat>
          <c:val>
            <c:numRef>
              <c:f>'KPI 3'!$C$2:$C$93</c:f>
              <c:numCache/>
            </c:numRef>
          </c:val>
        </c:ser>
        <c:ser>
          <c:idx val="2"/>
          <c:order val="2"/>
          <c:tx>
            <c:strRef>
              <c:f>'KPI 3'!$D$1</c:f>
            </c:strRef>
          </c:tx>
          <c:spPr>
            <a:solidFill>
              <a:schemeClr val="accent3"/>
            </a:solidFill>
            <a:ln cmpd="sng">
              <a:solidFill>
                <a:srgbClr val="000000"/>
              </a:solidFill>
            </a:ln>
          </c:spPr>
          <c:cat>
            <c:strRef>
              <c:f>'KPI 3'!$A$2:$A$93</c:f>
            </c:strRef>
          </c:cat>
          <c:val>
            <c:numRef>
              <c:f>'KPI 3'!$D$2:$D$93</c:f>
              <c:numCache/>
            </c:numRef>
          </c:val>
        </c:ser>
        <c:axId val="1623375047"/>
        <c:axId val="707897368"/>
      </c:bar3DChart>
      <c:catAx>
        <c:axId val="1623375047"/>
        <c:scaling>
          <c:orientation val="maxMin"/>
        </c:scaling>
        <c:delete val="0"/>
        <c:axPos val="l"/>
        <c:title>
          <c:tx>
            <c:rich>
              <a:bodyPr/>
              <a:lstStyle/>
              <a:p>
                <a:pPr lvl="0">
                  <a:defRPr b="1" sz="3000">
                    <a:solidFill>
                      <a:srgbClr val="FF0000"/>
                    </a:solidFill>
                    <a:latin typeface="Arial"/>
                  </a:defRPr>
                </a:pPr>
                <a:r>
                  <a:rPr b="1" sz="3000">
                    <a:solidFill>
                      <a:srgbClr val="FF0000"/>
                    </a:solidFill>
                    <a:latin typeface="Arial"/>
                  </a:rPr>
                  <a:t>Resort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707897368"/>
      </c:catAx>
      <c:valAx>
        <c:axId val="7078973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3000">
                    <a:solidFill>
                      <a:srgbClr val="FF0000"/>
                    </a:solidFill>
                    <a:latin typeface="Arial"/>
                  </a:defRPr>
                </a:pPr>
                <a:r>
                  <a:rPr b="1" sz="3000">
                    <a:solidFill>
                      <a:srgbClr val="FF0000"/>
                    </a:solidFill>
                    <a:latin typeface="Arial"/>
                  </a:rPr>
                  <a:t>Distribution of Different Lift Option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3375047"/>
        <c:crosses val="max"/>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FF0000"/>
                </a:solidFill>
                <a:latin typeface="Arial"/>
              </a:defRPr>
            </a:pPr>
            <a:r>
              <a:rPr b="1" sz="3000">
                <a:solidFill>
                  <a:srgbClr val="FF0000"/>
                </a:solidFill>
                <a:latin typeface="Arial"/>
              </a:rPr>
              <a:t>Resort Popularity Analysis based on Reviews and Ratings</a:t>
            </a:r>
          </a:p>
        </c:rich>
      </c:tx>
      <c:overlay val="0"/>
    </c:title>
    <c:plotArea>
      <c:layout/>
      <c:scatterChart>
        <c:scatterStyle val="lineMarker"/>
        <c:varyColors val="0"/>
        <c:ser>
          <c:idx val="0"/>
          <c:order val="0"/>
          <c:tx>
            <c:strRef>
              <c:f>'KPI 7'!$C$1</c:f>
            </c:strRef>
          </c:tx>
          <c:spPr>
            <a:ln>
              <a:noFill/>
            </a:ln>
          </c:spPr>
          <c:marker>
            <c:symbol val="circle"/>
            <c:size val="7"/>
            <c:spPr>
              <a:solidFill>
                <a:srgbClr val="FF0000"/>
              </a:solidFill>
              <a:ln cmpd="sng">
                <a:solidFill>
                  <a:srgbClr val="FF0000"/>
                </a:solidFill>
              </a:ln>
            </c:spPr>
          </c:marker>
          <c:dPt>
            <c:idx val="69"/>
            <c:marker>
              <c:symbol val="none"/>
            </c:marker>
          </c:dPt>
          <c:xVal>
            <c:numRef>
              <c:f>'KPI 7'!$B$2:$B$92</c:f>
            </c:numRef>
          </c:xVal>
          <c:yVal>
            <c:numRef>
              <c:f>'KPI 7'!$C$2:$C$92</c:f>
              <c:numCache/>
            </c:numRef>
          </c:yVal>
        </c:ser>
        <c:dLbls>
          <c:showLegendKey val="0"/>
          <c:showVal val="0"/>
          <c:showCatName val="0"/>
          <c:showSerName val="0"/>
          <c:showPercent val="0"/>
          <c:showBubbleSize val="0"/>
        </c:dLbls>
        <c:axId val="4128508"/>
        <c:axId val="1224739086"/>
      </c:scatterChart>
      <c:valAx>
        <c:axId val="41285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2400">
                    <a:solidFill>
                      <a:srgbClr val="FF0000"/>
                    </a:solidFill>
                    <a:latin typeface="Arial"/>
                  </a:defRPr>
                </a:pPr>
                <a:r>
                  <a:rPr b="1" sz="2400">
                    <a:solidFill>
                      <a:srgbClr val="FF0000"/>
                    </a:solidFill>
                    <a:latin typeface="Arial"/>
                  </a:rPr>
                  <a:t> Overall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4739086"/>
      </c:valAx>
      <c:valAx>
        <c:axId val="1224739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2400">
                    <a:solidFill>
                      <a:srgbClr val="FF0000"/>
                    </a:solidFill>
                    <a:latin typeface="Arial"/>
                  </a:defRPr>
                </a:pPr>
                <a:r>
                  <a:rPr b="1" sz="2400">
                    <a:solidFill>
                      <a:srgbClr val="FF0000"/>
                    </a:solidFill>
                    <a:latin typeface="Arial"/>
                  </a:rPr>
                  <a:t>Review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28508"/>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FF0000"/>
                </a:solidFill>
                <a:latin typeface="Arial"/>
              </a:defRPr>
            </a:pPr>
            <a:r>
              <a:rPr b="1" sz="3000">
                <a:solidFill>
                  <a:srgbClr val="FF0000"/>
                </a:solidFill>
                <a:latin typeface="Arial"/>
              </a:rPr>
              <a:t>Customer Satisfaction Analysis based on Ratings</a:t>
            </a:r>
          </a:p>
        </c:rich>
      </c:tx>
      <c:overlay val="0"/>
    </c:title>
    <c:plotArea>
      <c:layout/>
      <c:radarChart>
        <c:radarStyle val="marker"/>
        <c:ser>
          <c:idx val="0"/>
          <c:order val="0"/>
          <c:tx>
            <c:strRef>
              <c:f>'KPI 9'!$B$1</c:f>
            </c:strRef>
          </c:tx>
          <c:spPr>
            <a:ln cmpd="sng">
              <a:solidFill>
                <a:srgbClr val="4285F4"/>
              </a:solidFill>
            </a:ln>
          </c:spPr>
          <c:marker>
            <c:symbol val="none"/>
          </c:marker>
          <c:cat>
            <c:strRef>
              <c:f>'KPI 9'!$A$2:$A$92</c:f>
            </c:strRef>
          </c:cat>
          <c:val>
            <c:numRef>
              <c:f>'KPI 9'!$B$2:$B$92</c:f>
              <c:numCache/>
            </c:numRef>
          </c:val>
          <c:smooth val="1"/>
        </c:ser>
        <c:ser>
          <c:idx val="1"/>
          <c:order val="1"/>
          <c:tx>
            <c:strRef>
              <c:f>'KPI 9'!$C$1</c:f>
            </c:strRef>
          </c:tx>
          <c:spPr>
            <a:ln cmpd="sng">
              <a:solidFill>
                <a:srgbClr val="EA4335"/>
              </a:solidFill>
            </a:ln>
          </c:spPr>
          <c:marker>
            <c:symbol val="none"/>
          </c:marker>
          <c:cat>
            <c:strRef>
              <c:f>'KPI 9'!$A$2:$A$92</c:f>
            </c:strRef>
          </c:cat>
          <c:val>
            <c:numRef>
              <c:f>'KPI 9'!$C$2:$C$92</c:f>
              <c:numCache/>
            </c:numRef>
          </c:val>
          <c:smooth val="1"/>
        </c:ser>
        <c:axId val="835829751"/>
        <c:axId val="2112401125"/>
      </c:radarChart>
      <c:catAx>
        <c:axId val="835829751"/>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2112401125"/>
      </c:catAx>
      <c:valAx>
        <c:axId val="2112401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835829751"/>
      </c:valAx>
    </c:plotArea>
    <c:legend>
      <c:legendPos val="r"/>
      <c:overlay val="0"/>
      <c:txPr>
        <a:bodyPr/>
        <a:lstStyle/>
        <a:p>
          <a:pPr lvl="0">
            <a:defRPr b="1">
              <a:solidFill>
                <a:srgbClr val="1A1A1A"/>
              </a:solidFill>
              <a:latin typeface="Arial"/>
            </a:defRPr>
          </a:pPr>
        </a:p>
      </c:txPr>
    </c:legend>
    <c:plotVisOnly val="1"/>
  </c:chart>
  <c:spPr>
    <a:solidFill>
      <a:srgbClr val="FCE5CD"/>
    </a:solidFill>
  </c:spPr>
</c:chartSpace>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5</xdr:row>
      <xdr:rowOff>9525</xdr:rowOff>
    </xdr:from>
    <xdr:ext cx="11049000" cy="68199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3</xdr:row>
      <xdr:rowOff>123825</xdr:rowOff>
    </xdr:from>
    <xdr:ext cx="8372475" cy="66198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7353300" cy="8943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361950</xdr:colOff>
      <xdr:row>0</xdr:row>
      <xdr:rowOff>0</xdr:rowOff>
    </xdr:from>
    <xdr:ext cx="7743825" cy="89439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819150</xdr:colOff>
      <xdr:row>0</xdr:row>
      <xdr:rowOff>0</xdr:rowOff>
    </xdr:from>
    <xdr:ext cx="6200775" cy="88868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5</xdr:row>
      <xdr:rowOff>161925</xdr:rowOff>
    </xdr:from>
    <xdr:ext cx="9039225" cy="55816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352425</xdr:colOff>
      <xdr:row>1</xdr:row>
      <xdr:rowOff>142875</xdr:rowOff>
    </xdr:from>
    <xdr:ext cx="12039600" cy="85820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B101" sheet="Data"/>
  </cacheSource>
  <cacheFields>
    <cacheField name="ResortID" numFmtId="0">
      <sharedItems>
        <s v="SR001"/>
        <s v="SR002"/>
        <s v="SR003"/>
        <s v="SR004"/>
        <s v="SR005"/>
        <s v="SR006"/>
        <s v="SR007"/>
        <s v="SR008"/>
        <s v="SR009"/>
        <s v="SR010"/>
        <s v="SR011"/>
        <s v="SR012"/>
        <s v="SR013"/>
        <s v="SR014"/>
        <s v="SR015"/>
        <s v="SR016"/>
        <s v="SR017"/>
        <s v="SR018"/>
        <s v="SR019"/>
        <s v="SR020"/>
        <s v="SR021"/>
        <s v="SR022"/>
        <s v="SR023"/>
        <s v="SR024"/>
        <s v="SR025"/>
        <s v="SR026"/>
        <s v="SR027"/>
        <s v="SR028"/>
        <s v="SR029"/>
        <s v="SR030"/>
        <s v="SR031"/>
        <s v="SR032"/>
        <s v="SR033"/>
        <s v="SR034"/>
        <s v="SR035"/>
        <s v="SR036"/>
        <s v="SR037"/>
        <s v="SR038"/>
        <s v="SR039"/>
        <s v="SR040"/>
        <s v="SR041"/>
        <s v="SR042"/>
        <s v="SR043"/>
        <s v="SR044"/>
        <s v="SR045"/>
        <s v="SR046"/>
        <s v="SR047"/>
        <s v="SR048"/>
        <s v="SR049"/>
        <s v="SR050"/>
        <s v="SR051"/>
        <s v="SR052"/>
        <s v="SR053"/>
        <s v="SR054"/>
        <s v="SR055"/>
        <s v="SR056"/>
        <s v="SR057"/>
        <s v="SR058"/>
        <s v="SR059"/>
        <s v="SR060"/>
        <s v="SR061"/>
        <s v="SR062"/>
        <s v="SR063"/>
        <s v="SR064"/>
        <s v="SR065"/>
        <s v="SR066"/>
        <s v="SR067"/>
        <s v="SR068"/>
        <s v="SR069"/>
        <s v="SR070"/>
        <s v="SR071"/>
        <s v="SR072"/>
        <s v="SR073"/>
        <s v="SR074"/>
        <s v="SR075"/>
        <s v="SR076"/>
        <s v="SR077"/>
        <s v="SR078"/>
        <s v="SR079"/>
        <s v="SR080"/>
        <s v="SR081"/>
        <s v="SR082"/>
        <s v="SR083"/>
        <s v="SR084"/>
        <s v="SR085"/>
        <s v="SR086"/>
        <s v="SR087"/>
        <s v="SR088"/>
        <s v="SR089"/>
        <s v="SR090"/>
        <s v="SR091"/>
        <s v="SR092"/>
        <s v="SR093"/>
        <s v="SR094"/>
        <s v="SR095"/>
        <s v="SR096"/>
        <s v="SR097"/>
        <s v="SR098"/>
        <s v="SR099"/>
        <s v="SR100"/>
      </sharedItems>
    </cacheField>
    <cacheField name="ResortName" numFmtId="0">
      <sharedItems>
        <s v="Zermatt"/>
        <s v="Val d'Isère"/>
        <s v="St. Anton am Arlberg"/>
        <s v="Chamonix"/>
        <s v="Kitzbühel"/>
        <s v="Courchevel"/>
        <s v="Verbier"/>
        <s v="Mayrhofen"/>
        <s v="Livigno"/>
        <s v="Les Arcs"/>
        <s v="Ischgl"/>
        <s v="Méribel"/>
        <s v="Sölden"/>
        <s v="Tignes"/>
        <s v="St. Moritz"/>
        <s v="Saalbach-Hinterglemm"/>
        <s v="Galtür"/>
        <s v="Val Thorens"/>
        <s v="Davos Klosters"/>
        <s v="Cortina d'Ampezzo"/>
        <s v="Åre"/>
        <s v="Alpe d'Huez"/>
        <s v="Cervinia"/>
        <s v="Lech-Zürs"/>
        <s v="La Plagne"/>
        <s v="Grandvalira"/>
        <s v="Garmisch-Partenkirchen"/>
        <s v="Flaine"/>
        <s v="Sälen"/>
        <s v="Obergurgl-Hochgurgl"/>
        <s v="Les Menuires"/>
        <s v="Saas-Fee"/>
        <s v="Sestriere"/>
        <s v="Pas de la Casa"/>
        <s v="Ylläs"/>
        <s v="Trysil"/>
        <s v="Les Deux Alpes"/>
        <s v="Laax"/>
        <s v="Madonna di Campiglio"/>
        <s v="Hemsedal"/>
        <s v="Avoriaz"/>
        <s v="Bormio"/>
        <s v="Geilo"/>
        <s v="La Rosière"/>
        <s v="Levi"/>
        <s v="Andermatt"/>
        <s v="La Clusaz"/>
        <s v="Kronplatz"/>
        <s v="Ruka"/>
        <s v="Formigal"/>
        <s v="Jasná"/>
        <s v="Courmayeur"/>
        <s v="Kranjska Gora"/>
        <s v="Sierra Nevada"/>
        <s v="Bansko"/>
        <s v="Mürren"/>
        <s v="Les Contamines"/>
        <s v="Myrkdalen"/>
        <s v="Passo Tonale"/>
        <s v="Samoëns"/>
        <s v="Baqueira-Beret"/>
        <s v="Pamporovo"/>
        <s v="Leogang"/>
        <s v="Grindelwald-Wengen"/>
        <s v="Riksgränsen"/>
        <s v="Zugspitze"/>
        <s v="Brezovica"/>
        <s v="Gstaad"/>
        <s v="Silvretta Montafon"/>
        <s v="Gudauri"/>
        <s v="Vogel"/>
        <s v="Pitztal Glacier"/>
        <s v="Ponte di Legno-Tonale"/>
        <s v="Borovets"/>
        <s v="Gastein"/>
        <s v="Jasná Nízke Tatry"/>
        <s v="Monterosa Ski"/>
        <s v="Hintertux"/>
        <s v="Zakopane"/>
        <s v="Vasilitsa"/>
        <s v="Krvavec"/>
        <s v="Kopaonik"/>
        <s v="Romme Alpin"/>
        <s v="Garmisch-Classic"/>
        <s v="Pal-Arinsal"/>
        <s v="Krkonoše"/>
        <s v="Troodos"/>
        <s v="Bláfjöll"/>
        <s v="Jahorina"/>
        <s v="Glencoe Mountain"/>
        <s v="Vrátna"/>
      </sharedItems>
    </cacheField>
    <cacheField name="Country" numFmtId="0">
      <sharedItems>
        <s v="Switzerland"/>
        <s v="France"/>
        <s v="Austria"/>
        <s v="Italy"/>
        <s v="Sweden"/>
        <s v="Andorra"/>
        <s v="Germany"/>
        <s v="Finland"/>
        <s v="Norway"/>
        <s v="Spain"/>
        <s v="Slovakia"/>
        <s v="Slovenia"/>
        <s v="Bulgaria"/>
        <s v="Kosovo"/>
        <s v="Georgia"/>
        <s v="Poland"/>
        <s v="Greece"/>
        <s v="Serbia"/>
        <s v="Czech Republic"/>
        <s v="Cyprus"/>
        <s v="Iceland"/>
        <s v="Bosnia and Herzegovina"/>
        <s v="Scotland"/>
      </sharedItems>
    </cacheField>
    <cacheField name="Region" numFmtId="0">
      <sharedItems>
        <s v="Valais"/>
        <s v="Savoie"/>
        <s v="Tyrol"/>
        <s v="Haute-Savoie"/>
        <s v="Lombardy"/>
        <s v="Graubünden"/>
        <s v="Salzburg"/>
        <s v="Veneto"/>
        <s v="Jämtland"/>
        <s v="Isère"/>
        <s v="Aosta Valley"/>
        <s v="Vorarlberg"/>
        <s v="Encamp"/>
        <s v="Bavaria"/>
        <s v="Dalarna"/>
        <s v="Piedmont"/>
        <s v="Lapland"/>
        <s v="Innlandet"/>
        <s v="Trentino"/>
        <s v="Viken"/>
        <s v="Uri"/>
        <s v="South Tyrol"/>
        <s v="Northern Ostrobothnia"/>
        <s v="Aragon"/>
        <s v="Žilina Region"/>
        <s v="Upper Carniola"/>
        <s v="Andalusia"/>
        <s v="Blagoevgrad Province"/>
        <s v="Bernese Oberland"/>
        <s v="Vestland"/>
        <s v="Catalonia"/>
        <s v="Smolyan Province"/>
        <s v="Norrbotten"/>
        <s v="Šar Mountains"/>
        <s v="Bern"/>
        <s v="Mtskheta-Mtianeti"/>
        <s v="Sofia Province"/>
        <s v="Lesser Poland"/>
        <s v="West Macedonia"/>
        <s v="Raška District"/>
        <s v="La Massana"/>
        <s v="Hradec Králové"/>
        <s v="Limassol District"/>
        <s v="Capital Region"/>
        <s v="Republika Srpska"/>
        <s v="Highland"/>
      </sharedItems>
    </cacheField>
    <cacheField name="NearestTown" numFmtId="0">
      <sharedItems>
        <s v="Zermatt"/>
        <s v="Val d'Isère"/>
        <s v="St. Anton"/>
        <s v="Chamonix"/>
        <s v="Kitzbühel"/>
        <s v="Courchevel"/>
        <s v="Verbier"/>
        <s v="Mayrhofen"/>
        <s v="Livigno"/>
        <s v="Bourg-Saint-Maurice"/>
        <s v="Ischgl"/>
        <s v="Méribel"/>
        <s v="Sölden"/>
        <s v="Tignes"/>
        <s v="St. Moritz"/>
        <s v="Saalbach"/>
        <s v="Galtür"/>
        <s v="Val Thorens"/>
        <s v="Davos"/>
        <s v="Cortina d'Ampezzo"/>
        <s v="Åre"/>
        <s v="Alpe d'Huez"/>
        <s v="Breuil-Cervinia"/>
        <s v="Lech"/>
        <s v="La Plagne"/>
        <s v="Encamp"/>
        <s v="Garmisch-Partenkirchen"/>
        <s v="Flaine"/>
        <s v="Sälen"/>
        <s v="Obergurgl"/>
        <s v="Les Menuires"/>
        <s v="Saas-Fee"/>
        <s v="Sestriere"/>
        <s v="Pas de la Casa"/>
        <s v="Äkäslompolo"/>
        <s v="Trysil"/>
        <s v="Les Deux Alpes"/>
        <s v="Laax"/>
        <s v="Madonna di Campiglio"/>
        <s v="Hemsedal"/>
        <s v="Avoriaz"/>
        <s v="Bormio"/>
        <s v="Geilo"/>
        <s v="La Rosière"/>
        <s v="Levi"/>
        <s v="Andermatt"/>
        <s v="La Clusaz"/>
        <s v="Bruneck"/>
        <s v="Kuusamo"/>
        <s v="Formigal"/>
        <s v="Demänovská Dolina"/>
        <s v="Courmayeur"/>
        <s v="Kranjska Gora"/>
        <s v="Granada"/>
        <s v="Bansko"/>
        <s v="Mürren"/>
        <s v="Les Contamines-Montjoie"/>
        <s v="Voss"/>
        <s v="Passo del Tonale"/>
        <s v="Samoëns"/>
        <s v="Baqueira"/>
        <s v="Pamporovo"/>
        <s v="Leogang"/>
        <s v="Grindelwald"/>
        <s v="Riksgränsen"/>
        <s v="Brezovica"/>
        <s v="Gstaad"/>
        <s v="Schruns"/>
        <s v="Gudauri"/>
        <s v="Ukanc"/>
        <s v="St. Leonhard im Pitztal"/>
        <s v="Ponte di Legno"/>
        <s v="Borovets"/>
        <s v="Bad Gastein"/>
        <s v="Champoluc"/>
        <s v="Hintertux"/>
        <s v="Zakopane"/>
        <s v="Smixi"/>
        <s v="Cerklje na Gorenjskem"/>
        <s v="Kopaonik"/>
        <s v="Borlänge"/>
        <s v="Arinsal"/>
        <s v="Špindlerův Mlýn"/>
        <s v="Troodos"/>
        <s v="Reykjavík"/>
        <s v="Pale"/>
        <s v="Ballachulish"/>
        <s v="Terchová"/>
      </sharedItems>
    </cacheField>
    <cacheField name="DistanceToTown" numFmtId="0">
      <sharedItems containsSemiMixedTypes="0" containsString="0" containsNumber="1">
        <n v="0.0"/>
        <n v="5.0"/>
        <n v="4.5"/>
        <n v="1.0"/>
        <n v="19.0"/>
        <n v="13.2"/>
        <n v="2.3"/>
        <n v="7.0"/>
        <n v="5.8"/>
        <n v="6.0"/>
        <n v="11.4"/>
        <n v="3.0"/>
        <n v="16.0"/>
        <n v="4.0"/>
        <n v="9.0"/>
        <n v="5.3"/>
        <n v="8.0"/>
        <n v="17.0"/>
        <n v="2.0"/>
        <n v="11.5"/>
        <n v="23.0"/>
        <n v="7.6"/>
        <n v="14.0"/>
        <n v="21.0"/>
        <n v="11.0"/>
        <n v="8.6"/>
        <n v="9.3"/>
        <n v="18.0"/>
        <n v="11.2"/>
        <n v="17.8"/>
        <n v="32.0"/>
        <n v="3.7"/>
        <n v="30.0"/>
        <n v="24.0"/>
        <n v="2.6"/>
        <n v="38.0"/>
        <n v="1.3"/>
        <n v="10.0"/>
        <n v="15.0"/>
        <n v="1.5"/>
        <n v="5.9"/>
        <n v="16.9"/>
        <n v="25.0"/>
        <n v="20.0"/>
        <n v="13.4"/>
        <n v="2.4"/>
      </sharedItems>
    </cacheField>
    <cacheField name="Coordinates" numFmtId="0">
      <sharedItems>
        <s v="46.0207° N, 7.7491° E"/>
        <s v="45.4500° N, 6.9833° E"/>
        <s v="47.1300° N, 10.2683° E"/>
        <s v="45.9237° N, 6.8694° E"/>
        <s v="47.4492° N, 12.3913° E"/>
        <s v="45.4153° N, 6.6353° E"/>
        <s v="46.1000° N, 7.2167° E"/>
        <s v="47.1667° N, 11.8667° E"/>
        <s v="46.5388° N, 10.1358° E"/>
        <s v="45.5722° N, 6.7958° E"/>
        <s v="47.0167° N, 10.2833° E"/>
        <s v="45.3967° N, 6.5650° E"/>
        <s v="46.9667° N, 11.0167° E"/>
        <s v="45.4683° N, 6.9056° E"/>
        <s v="46.4908° N, 9.8355° E"/>
        <s v="47.3917° N, 12.6333° E"/>
        <s v="46.9667° N, 10.1833° E"/>
        <s v="45.2981° N, 6.5800° E"/>
        <s v="46.8011° N, 9.8355° E"/>
        <s v="46.5404° N, 12.1356° E"/>
        <s v="63.3967° N, 13.0781° E"/>
        <s v="45.0906° N, 6.0639° E"/>
        <s v="45.9372° N, 7.6292° E"/>
        <s v="47.2067° N, 10.1444° E"/>
        <s v="45.5167° N, 6.6778° E"/>
        <s v="42.5361° N, 1.7336° E"/>
        <s v="47.4919° N, 11.0950° E"/>
        <s v="46.0069° N, 6.6917° E"/>
        <s v="61.1569° N, 13.2633° E"/>
        <s v="46.8667° N, 11.0250° E"/>
        <s v="45.3244° N, 6.5389° E"/>
        <s v="46.1086° N, 7.9281° E"/>
        <s v="44.9578° N, 6.8817° E"/>
        <s v="42.5433° N, 1.7339° E"/>
        <s v="67.6056° N, 24.2406° E"/>
        <s v="61.3167° N, 12.2833° E"/>
        <s v="45.0069° N, 6.1258° E"/>
        <s v="46.8167° N, 9.2667° E"/>
        <s v="46.2314° N, 10.8264° E"/>
        <s v="60.8633° N, 8.5519° E"/>
        <s v="46.1869° N, 6.7744° E"/>
        <s v="46.4672° N, 10.3706° E"/>
        <s v="60.5333° N, 8.2081° E"/>
        <s v="45.6281° N, 6.8497° E"/>
        <s v="67.8042° N, 24.8064° E"/>
        <s v="46.6336° N, 8.5942° E"/>
        <s v="45.9042° N, 6.4231° E"/>
        <s v="46.7369° N, 11.9536° E"/>
        <s v="66.1667° N, 29.1500° E"/>
        <s v="42.7667° N, 0.4000° W"/>
        <s v="48.9711° N, 19.5872° E"/>
        <s v="45.7969° N, 6.9692° E"/>
        <s v="46.4839° N, 13.7861° E"/>
        <s v="37.0953° N, 3.3870° W"/>
        <s v="41.8367° N, 23.4833° E"/>
        <s v="46.5592° N, 7.8925° E"/>
        <s v="45.8208° N, 6.7286° E"/>
        <s v="60.8556° N, 6.4750° E"/>
        <s v="46.2625° N, 10.5961° E"/>
        <s v="46.0847° N, 6.7236° E"/>
        <s v="42.6986° N, 0.9328° E"/>
        <s v="41.6500° N, 24.6833° E"/>
        <s v="47.4319° N, 12.7439° E"/>
        <s v="46.6244° N, 8.0344° E"/>
        <s v="68.4269° N, 18.1236° E"/>
        <s v="47.4211° N, 10.9855° E"/>
        <s v="42.1811° N, 21.0372° E"/>
        <s v="46.4750° N, 7.2858° E"/>
        <s v="47.0167° N, 9.9167° E"/>
        <s v="42.4778° N, 44.4733° E"/>
        <s v="46.2647° N, 13.8364° E"/>
        <s v="46.9275° N, 10.8722° E"/>
        <s v="46.2581° N, 10.5200° E"/>
        <s v="42.2667° N, 23.6000° E"/>
        <s v="47.1133° N, 13.1333° E"/>
        <s v="45.8667° N, 7.7333° E"/>
        <s v="47.1167° N, 11.6833° E"/>
        <s v="49.2992° N, 19.9496° E"/>
        <s v="40.0333° N, 21.1000° E"/>
        <s v="46.2972° N, 14.5358° E"/>
        <s v="43.2839° N, 20.8153° E"/>
        <s v="60.5833° N, 15.3333° E"/>
        <s v="42.5667° N, 1.4833° E"/>
        <s v="50.7286° N, 15.6053° E"/>
        <s v="34.9400° N, 32.8811° E"/>
        <s v="64.0667° N, 21.6500° W"/>
        <s v="43.7333° N, 18.5667° E"/>
        <s v="56.6164° N, 4.8124° W"/>
        <s v="49.2333° N, 19.0333° E"/>
      </sharedItems>
    </cacheField>
    <cacheField name="BaseElevation" numFmtId="0">
      <sharedItems containsSemiMixedTypes="0" containsString="0" containsNumber="1" containsInteger="1">
        <n v="1620.0"/>
        <n v="1850.0"/>
        <n v="1304.0"/>
        <n v="1035.0"/>
        <n v="800.0"/>
        <n v="1300.0"/>
        <n v="1500.0"/>
        <n v="630.0"/>
        <n v="1816.0"/>
        <n v="1200.0"/>
        <n v="1377.0"/>
        <n v="1450.0"/>
        <n v="1550.0"/>
        <n v="1822.0"/>
        <n v="1003.0"/>
        <n v="1584.0"/>
        <n v="2300.0"/>
        <n v="1560.0"/>
        <n v="1224.0"/>
        <n v="372.0"/>
        <n v="1860.0"/>
        <n v="2050.0"/>
        <n v="1250.0"/>
        <n v="1710.0"/>
        <n v="700.0"/>
        <n v="1600.0"/>
        <n v="350.0"/>
        <n v="1793.0"/>
        <n v="1800.0"/>
        <n v="2035.0"/>
        <n v="2100.0"/>
        <n v="200.0"/>
        <n v="360.0"/>
        <n v="1650.0"/>
        <n v="1100.0"/>
        <n v="640.0"/>
        <n v="1225.0"/>
        <n v="180.0"/>
        <n v="1444.0"/>
        <n v="935.0"/>
        <n v="291.0"/>
        <n v="1510.0"/>
        <n v="943.0"/>
        <n v="810.0"/>
        <n v="990.0"/>
        <n v="1164.0"/>
        <n v="450.0"/>
        <n v="1883.0"/>
        <n v="720.0"/>
        <n v="522.0"/>
        <n v="2000.0"/>
        <n v="1718.0"/>
        <n v="1050.0"/>
        <n v="2196.0"/>
        <n v="569.0"/>
        <n v="2840.0"/>
        <n v="1121.0"/>
        <n v="1350.0"/>
        <n v="835.0"/>
        <n v="1212.0"/>
        <n v="900.0"/>
        <n v="715.0"/>
        <n v="1725.0"/>
        <n v="550.0"/>
        <n v="305.0"/>
        <n v="600.0"/>
      </sharedItems>
    </cacheField>
    <cacheField name="PeakElevation" numFmtId="0">
      <sharedItems containsSemiMixedTypes="0" containsString="0" containsNumber="1" containsInteger="1">
        <n v="3899.0"/>
        <n v="3456.0"/>
        <n v="2811.0"/>
        <n v="3842.0"/>
        <n v="2000.0"/>
        <n v="3230.0"/>
        <n v="3330.0"/>
        <n v="2500.0"/>
        <n v="2798.0"/>
        <n v="3226.0"/>
        <n v="2872.0"/>
        <n v="2952.0"/>
        <n v="3340.0"/>
        <n v="3303.0"/>
        <n v="2096.0"/>
        <n v="2297.0"/>
        <n v="2844.0"/>
        <n v="2939.0"/>
        <n v="1420.0"/>
        <n v="3480.0"/>
        <n v="3250.0"/>
        <n v="2640.0"/>
        <n v="2962.0"/>
        <n v="2561.0"/>
        <n v="890.0"/>
        <n v="3082.0"/>
        <n v="3600.0"/>
        <n v="2823.0"/>
        <n v="718.0"/>
        <n v="1100.0"/>
        <n v="3018.0"/>
        <n v="2600.0"/>
        <n v="1450.0"/>
        <n v="2466.0"/>
        <n v="3012.0"/>
        <n v="1178.0"/>
        <n v="2642.0"/>
        <n v="531.0"/>
        <n v="2961.0"/>
        <n v="2616.0"/>
        <n v="2275.0"/>
        <n v="492.0"/>
        <n v="2250.0"/>
        <n v="2024.0"/>
        <n v="2755.0"/>
        <n v="1295.0"/>
        <n v="3300.0"/>
        <n v="2970.0"/>
        <n v="2487.0"/>
        <n v="1060.0"/>
        <n v="3100.0"/>
        <n v="2480.0"/>
        <n v="2610.0"/>
        <n v="1926.0"/>
        <n v="909.0"/>
        <n v="2720.0"/>
        <n v="2522.0"/>
        <n v="3000.0"/>
        <n v="2430.0"/>
        <n v="3279.0"/>
        <n v="1800.0"/>
        <n v="3440.0"/>
        <n v="3016.0"/>
        <n v="2560.0"/>
        <n v="2686.0"/>
        <n v="3275.0"/>
        <n v="1987.0"/>
        <n v="2113.0"/>
        <n v="1971.0"/>
        <n v="2017.0"/>
        <n v="655.0"/>
        <n v="2050.0"/>
        <n v="1310.0"/>
        <n v="1951.0"/>
        <n v="700.0"/>
        <n v="1880.0"/>
        <n v="1108.0"/>
        <n v="1709.0"/>
      </sharedItems>
    </cacheField>
    <cacheField name="VerticalDrop" numFmtId="0">
      <sharedItems containsSemiMixedTypes="0" containsString="0" containsNumber="1" containsInteger="1">
        <n v="2279.0"/>
        <n v="1606.0"/>
        <n v="1507.0"/>
        <n v="2807.0"/>
        <n v="1200.0"/>
        <n v="1930.0"/>
        <n v="1830.0"/>
        <n v="1870.0"/>
        <n v="982.0"/>
        <n v="2026.0"/>
        <n v="1495.0"/>
        <n v="1502.0"/>
        <n v="1963.0"/>
        <n v="1906.0"/>
        <n v="1481.0"/>
        <n v="1093.0"/>
        <n v="713.0"/>
        <n v="930.0"/>
        <n v="1284.0"/>
        <n v="1715.0"/>
        <n v="1048.0"/>
        <n v="1470.0"/>
        <n v="1430.0"/>
        <n v="1361.0"/>
        <n v="2000.0"/>
        <n v="2262.0"/>
        <n v="961.0"/>
        <n v="540.0"/>
        <n v="1289.0"/>
        <n v="1380.0"/>
        <n v="1800.0"/>
        <n v="788.0"/>
        <n v="518.0"/>
        <n v="740.0"/>
        <n v="1950.0"/>
        <n v="1918.0"/>
        <n v="1050.0"/>
        <n v="810.0"/>
        <n v="666.0"/>
        <n v="1787.0"/>
        <n v="378.0"/>
        <n v="792.0"/>
        <n v="351.0"/>
        <n v="1517.0"/>
        <n v="1516.0"/>
        <n v="1340.0"/>
        <n v="201.0"/>
        <n v="1081.0"/>
        <n v="1531.0"/>
        <n v="485.0"/>
        <n v="1610.0"/>
        <n v="1320.0"/>
        <n v="1323.0"/>
        <n v="610.0"/>
        <n v="1217.0"/>
        <n v="1760.0"/>
        <n v="1110.0"/>
        <n v="306.0"/>
        <n v="1296.0"/>
        <n v="2027.0"/>
        <n v="387.0"/>
        <n v="720.0"/>
        <n v="804.0"/>
        <n v="1730.0"/>
        <n v="1083.0"/>
        <n v="1231.0"/>
        <n v="600.0"/>
        <n v="1895.0"/>
        <n v="1210.0"/>
        <n v="1851.0"/>
        <n v="2063.0"/>
        <n v="1750.0"/>
        <n v="1087.0"/>
        <n v="463.0"/>
        <n v="521.0"/>
        <n v="367.0"/>
        <n v="305.0"/>
        <n v="1350.0"/>
        <n v="1010.0"/>
        <n v="595.0"/>
        <n v="226.0"/>
        <n v="150.0"/>
        <n v="580.0"/>
        <n v="803.0"/>
        <n v="1109.0"/>
      </sharedItems>
    </cacheField>
    <cacheField name="TotalSlopes" numFmtId="0">
      <sharedItems containsSemiMixedTypes="0" containsString="0" containsNumber="1" containsInteger="1">
        <n v="360.0"/>
        <n v="300.0"/>
        <n v="305.0"/>
        <n v="155.0"/>
        <n v="179.0"/>
        <n v="150.0"/>
        <n v="410.0"/>
        <n v="136.0"/>
        <n v="115.0"/>
        <n v="200.0"/>
        <n v="239.0"/>
        <n v="144.0"/>
        <n v="350.0"/>
        <n v="270.0"/>
        <n v="40.0"/>
        <n v="120.0"/>
        <n v="91.0"/>
        <n v="250.0"/>
        <n v="225.0"/>
        <n v="210.0"/>
        <n v="65.0"/>
        <n v="140.0"/>
        <n v="100.0"/>
        <n v="110.0"/>
        <n v="160.0"/>
        <n v="146.0"/>
        <n v="63.0"/>
        <n v="68.0"/>
        <n v="224.0"/>
        <n v="52.0"/>
        <n v="130.0"/>
        <n v="50.0"/>
        <n v="39.0"/>
        <n v="152.0"/>
        <n v="43.0"/>
        <n v="125.0"/>
        <n v="119.0"/>
        <n v="35.0"/>
        <n v="137.0"/>
        <n v="49.0"/>
        <n v="30.0"/>
        <n v="106.0"/>
        <n v="75.0"/>
        <n v="53.0"/>
        <n v="21.0"/>
        <n v="167.0"/>
        <n v="37.0"/>
        <n v="213.0"/>
        <n v="20.0"/>
        <n v="10.0"/>
        <n v="57.0"/>
        <n v="22.0"/>
        <n v="41.0"/>
        <n v="58.0"/>
        <n v="205.0"/>
        <n v="180.0"/>
        <n v="60.0"/>
        <n v="16.0"/>
        <n v="55.0"/>
        <n v="4.0"/>
        <n v="14.0"/>
        <n v="45.0"/>
      </sharedItems>
    </cacheField>
    <cacheField name="BeginnerSlopes" numFmtId="0">
      <sharedItems containsSemiMixedTypes="0" containsString="0" containsNumber="1" containsInteger="1">
        <n v="75.0"/>
        <n v="60.0"/>
        <n v="55.0"/>
        <n v="30.0"/>
        <n v="45.0"/>
        <n v="35.0"/>
        <n v="80.0"/>
        <n v="40.0"/>
        <n v="50.0"/>
        <n v="70.0"/>
        <n v="11.0"/>
        <n v="17.0"/>
        <n v="15.0"/>
        <n v="20.0"/>
        <n v="25.0"/>
        <n v="42.0"/>
        <n v="32.0"/>
        <n v="14.0"/>
        <n v="37.0"/>
        <n v="12.0"/>
        <n v="19.0"/>
        <n v="18.0"/>
        <n v="9.0"/>
        <n v="6.0"/>
        <n v="7.0"/>
        <n v="3.0"/>
        <n v="58.0"/>
        <n v="10.0"/>
        <n v="28.0"/>
        <n v="5.0"/>
        <n v="8.0"/>
        <n v="13.0"/>
        <n v="1.0"/>
        <n v="4.0"/>
      </sharedItems>
    </cacheField>
    <cacheField name="IntermediateSlopes" numFmtId="0">
      <sharedItems containsSemiMixedTypes="0" containsString="0" containsNumber="1" containsInteger="1">
        <n v="220.0"/>
        <n v="150.0"/>
        <n v="160.0"/>
        <n v="80.0"/>
        <n v="90.0"/>
        <n v="75.0"/>
        <n v="65.0"/>
        <n v="60.0"/>
        <n v="100.0"/>
        <n v="129.0"/>
        <n v="74.0"/>
        <n v="180.0"/>
        <n v="140.0"/>
        <n v="22.0"/>
        <n v="50.0"/>
        <n v="46.0"/>
        <n v="125.0"/>
        <n v="165.0"/>
        <n v="115.0"/>
        <n v="110.0"/>
        <n v="35.0"/>
        <n v="55.0"/>
        <n v="45.0"/>
        <n v="28.0"/>
        <n v="119.0"/>
        <n v="24.0"/>
        <n v="25.0"/>
        <n v="19.0"/>
        <n v="21.0"/>
        <n v="61.0"/>
        <n v="17.0"/>
        <n v="70.0"/>
        <n v="14.0"/>
        <n v="54.0"/>
        <n v="38.0"/>
        <n v="9.0"/>
        <n v="84.0"/>
        <n v="108.0"/>
        <n v="11.0"/>
        <n v="10.0"/>
        <n v="5.0"/>
        <n v="85.0"/>
        <n v="12.0"/>
        <n v="57.0"/>
        <n v="30.0"/>
        <n v="33.0"/>
        <n v="8.0"/>
        <n v="16.0"/>
        <n v="13.0"/>
        <n v="2.0"/>
        <n v="7.0"/>
      </sharedItems>
    </cacheField>
    <cacheField name="AdvancedSlopes" numFmtId="0">
      <sharedItems containsSemiMixedTypes="0" containsString="0" containsNumber="1" containsInteger="1">
        <n v="65.0"/>
        <n v="90.0"/>
        <n v="45.0"/>
        <n v="44.0"/>
        <n v="40.0"/>
        <n v="110.0"/>
        <n v="31.0"/>
        <n v="25.0"/>
        <n v="50.0"/>
        <n v="35.0"/>
        <n v="100.0"/>
        <n v="70.0"/>
        <n v="7.0"/>
        <n v="85.0"/>
        <n v="28.0"/>
        <n v="75.0"/>
        <n v="55.0"/>
        <n v="15.0"/>
        <n v="20.0"/>
        <n v="36.0"/>
        <n v="10.0"/>
        <n v="60.0"/>
        <n v="30.0"/>
        <n v="8.0"/>
        <n v="5.0"/>
        <n v="26.0"/>
        <n v="4.0"/>
        <n v="33.0"/>
        <n v="19.0"/>
        <n v="11.0"/>
        <n v="3.0"/>
        <n v="41.0"/>
        <n v="6.0"/>
        <n v="2.0"/>
        <n v="32.0"/>
        <n v="12.0"/>
        <n v="1.0"/>
        <n v="9.0"/>
      </sharedItems>
    </cacheField>
    <cacheField name="TotalLifts" numFmtId="0">
      <sharedItems containsSemiMixedTypes="0" containsString="0" containsNumber="1" containsInteger="1">
        <n v="52.0"/>
        <n v="75.0"/>
        <n v="88.0"/>
        <n v="65.0"/>
        <n v="54.0"/>
        <n v="62.0"/>
        <n v="67.0"/>
        <n v="59.0"/>
        <n v="31.0"/>
        <n v="45.0"/>
        <n v="50.0"/>
        <n v="33.0"/>
        <n v="77.0"/>
        <n v="56.0"/>
        <n v="70.0"/>
        <n v="9.0"/>
        <n v="55.0"/>
        <n v="37.0"/>
        <n v="42.0"/>
        <n v="84.0"/>
        <n v="19.0"/>
        <n v="80.0"/>
        <n v="64.0"/>
        <n v="23.0"/>
        <n v="87.0"/>
        <n v="24.0"/>
        <n v="22.0"/>
        <n v="63.0"/>
        <n v="29.0"/>
        <n v="47.0"/>
        <n v="28.0"/>
        <n v="57.0"/>
        <n v="20.0"/>
        <n v="34.0"/>
        <n v="14.0"/>
        <n v="38.0"/>
        <n v="27.0"/>
        <n v="49.0"/>
        <n v="32.0"/>
        <n v="25.0"/>
        <n v="30.0"/>
        <n v="18.0"/>
        <n v="21.0"/>
        <n v="35.0"/>
        <n v="13.0"/>
        <n v="6.0"/>
        <n v="7.0"/>
        <n v="5.0"/>
        <n v="60.0"/>
        <n v="8.0"/>
        <n v="12.0"/>
        <n v="48.0"/>
        <n v="16.0"/>
        <n v="26.0"/>
        <n v="4.0"/>
        <n v="15.0"/>
        <n v="10.0"/>
      </sharedItems>
    </cacheField>
    <cacheField name="LiftTypes (Chairlifts)">
      <sharedItems containsMixedTypes="1" containsNumber="1" containsInteger="1">
        <n v="20.0"/>
        <n v="25.0"/>
        <n v="44.0"/>
        <n v="27.0"/>
        <n v="19.0"/>
        <n v="30.0"/>
        <n v="18.0"/>
        <n v="6.0"/>
        <n v="17.0"/>
        <n v="26.0"/>
        <n v="24.0"/>
        <n v="16.0"/>
        <n v="28.0"/>
        <n v="22.0"/>
        <n v="4.0"/>
        <n v="12.0"/>
        <n v="14.0"/>
        <n v="34.0"/>
        <n v="9.0"/>
        <n v="7.0"/>
        <n v="15.0"/>
        <n v="3.0"/>
        <n v="29.0"/>
        <n v="11.0"/>
        <n v="5.0"/>
        <n v="8.0"/>
        <s v="20 Gondolas"/>
        <n v="10.0"/>
        <n v="2.0"/>
        <s v="3 Metro Alpine"/>
        <s v="4 T-bars"/>
        <s v="1 Chairlift"/>
      </sharedItems>
    </cacheField>
    <cacheField name="LiftTypes (Gondolas)">
      <sharedItems containsBlank="1" containsMixedTypes="1" containsNumber="1" containsInteger="1">
        <s v="13 Gondolas"/>
        <s v="2 Funiculars"/>
        <s v="5 Gondolas"/>
        <s v="10 Gondolas"/>
        <s v="23 Gondolas"/>
        <s v="4 Gondolas"/>
        <s v="24 Gondolas"/>
        <s v="14 Gondolas"/>
        <s v="3 Funiculars"/>
        <s v="3 Gondolas"/>
        <s v="11 Gondolas"/>
        <s v="7 Gondolas"/>
        <s v="5 Funiculars"/>
        <s v="22 Gondolas"/>
        <s v="2 Gondolas"/>
        <s v="9 Gondolas"/>
        <s v="8 Gondolas"/>
        <s v="6 Gondolas"/>
        <s v="18 Gondolas"/>
        <s v="1 Gondola"/>
        <n v="12.0"/>
        <s v="3 T-bars"/>
        <s v="15 Gondolas"/>
        <s v="2 T-bars"/>
        <s v="4 T-bars"/>
        <s v="8 T-bars"/>
        <m/>
        <s v="12 T-bars"/>
        <s v="7 T-bars"/>
      </sharedItems>
    </cacheField>
    <cacheField name="LiftTypes (T-Bar)" numFmtId="0">
      <sharedItems containsBlank="1">
        <s v="19 T-bars"/>
        <s v="28 Drag lifts"/>
        <s v="39 T-bars"/>
        <s v="35 Drag lifts"/>
        <s v="14 T-bars"/>
        <s v="20 Drag lifts"/>
        <s v="33 T-bars"/>
        <s v="17 T-bars"/>
        <s v="11 T-bars"/>
        <s v="34 Drag lifts"/>
        <s v="16 T-bars"/>
        <s v="15 Drag lifts"/>
        <s v="10 T-bars"/>
        <s v="44 Drag lifts"/>
        <s v="20 T-bars"/>
        <s v="28 T-bars"/>
        <s v="3 T-bars"/>
        <s v="12 Drag lifts"/>
        <s v="30 T-bars"/>
        <s v="9 Drag lifts"/>
        <s v="34 T-bars"/>
        <s v="60 Drag lifts"/>
        <s v="7 Drag lifts"/>
        <s v="48 T-bars"/>
        <s v="47 Drag lifts"/>
        <s v="33 Drag lifts"/>
        <s v="10 Drag lifts"/>
        <s v="63 T-bars"/>
        <s v="2 T-bars"/>
        <s v="21 T-bars"/>
        <s v="5 T-bars"/>
        <s v="36 Drag lifts"/>
        <s v="12 T-bars"/>
        <s v="16 Drag lifts"/>
        <s v="5 Drag lifts"/>
        <s v="13 T-bars"/>
        <s v="25 Drag lifts"/>
        <s v="26 Drag lifts"/>
        <m/>
        <s v="4 T-bars"/>
        <s v="6 T-bars"/>
        <s v="11 Drag lifts"/>
        <s v="14 Drag lifts"/>
        <s v="15 T-bars"/>
        <s v="7 T-bars"/>
        <s v="25 T-bars"/>
        <s v="2 Glacier lifts"/>
        <s v="31 T-bars"/>
        <s v="5 Glacier lifts"/>
        <s v="8 T-bars"/>
        <s v="9 T-bars"/>
        <s v="1 T-bar"/>
      </sharedItems>
    </cacheField>
    <cacheField name="Formatted Gandolas ">
      <sharedItems containsMixedTypes="1" containsNumber="1" containsInteger="1">
        <n v="13.0"/>
        <n v="2.0"/>
        <n v="5.0"/>
        <n v="10.0"/>
        <n v="23.0"/>
        <n v="4.0"/>
        <n v="24.0"/>
        <n v="14.0"/>
        <n v="3.0"/>
        <n v="11.0"/>
        <n v="7.0"/>
        <n v="22.0"/>
        <n v="9.0"/>
        <n v="8.0"/>
        <n v="6.0"/>
        <n v="18.0"/>
        <n v="1.0"/>
        <n v="12.0"/>
        <n v="15.0"/>
        <s v=""/>
      </sharedItems>
    </cacheField>
    <cacheField name="Farmatted T Bar">
      <sharedItems containsMixedTypes="1" containsNumber="1" containsInteger="1">
        <n v="19.0"/>
        <n v="28.0"/>
        <n v="39.0"/>
        <n v="35.0"/>
        <n v="14.0"/>
        <n v="20.0"/>
        <n v="33.0"/>
        <n v="17.0"/>
        <n v="11.0"/>
        <n v="34.0"/>
        <n v="16.0"/>
        <n v="15.0"/>
        <n v="10.0"/>
        <n v="44.0"/>
        <n v="3.0"/>
        <n v="12.0"/>
        <n v="30.0"/>
        <n v="9.0"/>
        <n v="60.0"/>
        <n v="7.0"/>
        <n v="48.0"/>
        <n v="47.0"/>
        <n v="63.0"/>
        <n v="2.0"/>
        <n v="21.0"/>
        <n v="5.0"/>
        <n v="36.0"/>
        <n v="13.0"/>
        <n v="25.0"/>
        <n v="26.0"/>
        <s v=""/>
        <n v="4.0"/>
        <n v="6.0"/>
        <n v="31.0"/>
        <n v="8.0"/>
        <n v="1.0"/>
      </sharedItems>
    </cacheField>
    <cacheField name="SeasonStartDate" numFmtId="164">
      <sharedItems containsSemiMixedTypes="0" containsDate="1" containsString="0">
        <d v="2023-11-25T00:00:00Z"/>
        <d v="2023-12-02T00:00:00Z"/>
        <d v="2023-11-30T00:00:00Z"/>
        <d v="2023-12-09T00:00:00Z"/>
        <d v="2023-10-28T00:00:00Z"/>
        <d v="2023-12-16T00:00:00Z"/>
        <d v="2023-11-23T00:00:00Z"/>
        <d v="2023-09-16T00:00:00Z"/>
        <d v="2023-10-07T00:00:00Z"/>
        <d v="2023-12-15T00:00:00Z"/>
        <d v="2023-11-18T00:00:00Z"/>
        <d v="2023-11-24T00:00:00Z"/>
        <d v="2023-11-27T00:00:00Z"/>
        <d v="2023-10-26T00:00:00Z"/>
        <d v="2023-12-01T00:00:00Z"/>
        <d v="2023-12-08T00:00:00Z"/>
        <d v="2023-12-14T00:00:00Z"/>
        <d v="2023-11-16T00:00:00Z"/>
        <d v="2023-07-15T00:00:00Z"/>
        <d v="2023-11-11T00:00:00Z"/>
        <d v="2023-12-23T00:00:00Z"/>
        <d v="2023-10-14T00:00:00Z"/>
        <d v="2024-02-22T00:00:00Z"/>
        <d v="2023-11-17T00:00:00Z"/>
        <d v="2023-12-10T00:00:00Z"/>
        <d v="2023-01-01T00:00:00Z"/>
        <d v="2023-12-22T00:00:00Z"/>
        <d v="2024-01-05T00:00:00Z"/>
        <d v="2023-11-15T00:00:00Z"/>
      </sharedItems>
    </cacheField>
    <cacheField name="SeasonEndDate" numFmtId="164">
      <sharedItems containsSemiMixedTypes="0" containsDate="1" containsString="0">
        <d v="2024-04-30T00:00:00Z"/>
        <d v="2024-05-01T00:00:00Z"/>
        <d v="2024-04-26T00:00:00Z"/>
        <d v="2024-05-05T00:00:00Z"/>
        <d v="2024-04-21T00:00:00Z"/>
        <d v="2024-04-28T00:00:00Z"/>
        <d v="2024-04-14T00:00:00Z"/>
        <d v="2024-04-27T00:00:00Z"/>
        <d v="2024-04-07T00:00:00Z"/>
        <d v="2024-05-12T00:00:00Z"/>
        <d v="2024-05-10T00:00:00Z"/>
        <d v="2024-03-31T00:00:00Z"/>
        <d v="2024-04-15T00:00:00Z"/>
        <d v="2024-06-23T00:00:00Z"/>
        <d v="2024-05-19T00:00:00Z"/>
        <d v="2024-04-10T00:00:00Z"/>
        <d v="2023-12-31T00:00:00Z"/>
        <d v="2024-03-24T00:00:00Z"/>
        <d v="2024-03-15T00:00:00Z"/>
      </sharedItems>
    </cacheField>
    <cacheField name="DailyOperatingHours" numFmtId="0">
      <sharedItems>
        <s v="08:00 - 17:00"/>
        <s v="08:30 - 16:30"/>
        <s v="08:30 - 16:00"/>
        <s v="08:45 - 16:45"/>
        <s v="09:00 - 17:00"/>
        <s v="08:30 - 16:45"/>
        <s v="08:45 - 16:30"/>
        <s v="08:45 - 17:00"/>
        <s v="09:00 - 16:45"/>
      </sharedItems>
    </cacheField>
    <cacheField name="LastSeasonLength" numFmtId="0">
      <sharedItems containsSemiMixedTypes="0" containsString="0" containsNumber="1" containsInteger="1">
        <n v="157.0"/>
        <n v="150.0"/>
        <n v="147.0"/>
        <n v="148.0"/>
        <n v="185.0"/>
        <n v="134.0"/>
        <n v="162.0"/>
        <n v="133.0"/>
        <n v="159.0"/>
        <n v="231.0"/>
        <n v="211.0"/>
        <n v="136.0"/>
        <n v="121.0"/>
        <n v="176.0"/>
        <n v="149.0"/>
        <n v="139.0"/>
        <n v="192.0"/>
        <n v="142.0"/>
        <n v="135.0"/>
        <n v="127.0"/>
        <n v="129.0"/>
        <n v="167.0"/>
        <n v="141.0"/>
        <n v="287.0"/>
        <n v="143.0"/>
        <n v="183.0"/>
        <n v="153.0"/>
        <n v="128.0"/>
        <n v="216.0"/>
        <n v="165.0"/>
        <n v="217.0"/>
        <n v="114.0"/>
        <n v="152.0"/>
        <n v="122.0"/>
        <n v="120.0"/>
        <n v="204.0"/>
        <n v="166.0"/>
        <n v="107.0"/>
        <n v="288.0"/>
        <n v="246.0"/>
        <n v="117.0"/>
        <n v="365.0"/>
        <n v="93.0"/>
        <n v="70.0"/>
      </sharedItems>
    </cacheField>
    <cacheField name="AdultDayPass" numFmtId="0">
      <sharedItems containsSemiMixedTypes="0" containsString="0" containsNumber="1" containsInteger="1">
        <n v="92.0"/>
        <n v="65.0"/>
        <n v="61.0"/>
        <n v="70.0"/>
        <n v="58.0"/>
        <n v="66.0"/>
        <n v="75.0"/>
        <n v="55.0"/>
        <n v="52.0"/>
        <n v="62.0"/>
        <n v="59.0"/>
        <n v="64.0"/>
        <n v="89.0"/>
        <n v="57.0"/>
        <n v="53.0"/>
        <n v="63.0"/>
        <n v="60.0"/>
        <n v="54.0"/>
        <n v="72.0"/>
        <n v="51.0"/>
        <n v="56.0"/>
        <n v="49.0"/>
        <n v="42.0"/>
        <n v="47.0"/>
        <n v="45.0"/>
        <n v="68.0"/>
        <n v="40.0"/>
        <n v="35.0"/>
        <n v="69.0"/>
        <n v="30.0"/>
        <n v="38.0"/>
        <n v="43.0"/>
        <n v="32.0"/>
        <n v="37.0"/>
        <n v="46.0"/>
        <n v="48.0"/>
        <n v="25.0"/>
        <n v="39.0"/>
      </sharedItems>
    </cacheField>
    <cacheField name="YouthDayPass" numFmtId="0">
      <sharedItems containsSemiMixedTypes="0" containsString="0" containsNumber="1" containsInteger="1">
        <n v="78.0"/>
        <n v="52.0"/>
        <n v="49.0"/>
        <n v="56.0"/>
        <n v="46.0"/>
        <n v="53.0"/>
        <n v="60.0"/>
        <n v="44.0"/>
        <n v="42.0"/>
        <n v="50.0"/>
        <n v="47.0"/>
        <n v="51.0"/>
        <n v="71.0"/>
        <n v="48.0"/>
        <n v="43.0"/>
        <n v="58.0"/>
        <n v="41.0"/>
        <n v="45.0"/>
        <n v="39.0"/>
        <n v="34.0"/>
        <n v="38.0"/>
        <n v="36.0"/>
        <n v="54.0"/>
        <n v="32.0"/>
        <n v="28.0"/>
        <n v="55.0"/>
        <n v="24.0"/>
        <n v="30.0"/>
        <n v="26.0"/>
        <n v="37.0"/>
        <n v="20.0"/>
        <n v="31.0"/>
      </sharedItems>
    </cacheField>
    <cacheField name="ChildDayPass" numFmtId="0">
      <sharedItems containsSemiMixedTypes="0" containsString="0" containsNumber="1" containsInteger="1">
        <n v="46.0"/>
        <n v="39.0"/>
        <n v="31.0"/>
        <n v="42.0"/>
        <n v="29.0"/>
        <n v="40.0"/>
        <n v="45.0"/>
        <n v="28.0"/>
        <n v="26.0"/>
        <n v="37.0"/>
        <n v="30.0"/>
        <n v="38.0"/>
        <n v="32.0"/>
        <n v="35.0"/>
        <n v="36.0"/>
        <n v="33.0"/>
        <n v="34.0"/>
        <n v="43.0"/>
        <n v="25.0"/>
        <n v="27.0"/>
        <n v="41.0"/>
        <n v="24.0"/>
        <n v="21.0"/>
        <n v="18.0"/>
        <n v="23.0"/>
        <n v="19.0"/>
        <n v="22.0"/>
        <n v="15.0"/>
      </sharedItems>
    </cacheField>
    <cacheField name="Average Day Pass" numFmtId="1">
      <sharedItems containsSemiMixedTypes="0" containsString="0" containsNumber="1">
        <n v="72.0"/>
        <n v="52.0"/>
        <n v="47.0"/>
        <n v="56.0"/>
        <n v="44.333333333333336"/>
        <n v="53.0"/>
        <n v="60.0"/>
        <n v="42.333333333333336"/>
        <n v="40.0"/>
        <n v="49.666666666666664"/>
        <n v="45.333333333333336"/>
        <n v="51.0"/>
        <n v="68.33333333333333"/>
        <n v="43.666666666666664"/>
        <n v="50.333333333333336"/>
        <n v="46.333333333333336"/>
        <n v="48.0"/>
        <n v="43.333333333333336"/>
        <n v="45.666666666666664"/>
        <n v="41.666666666666664"/>
        <n v="57.666666666666664"/>
        <n v="44.0"/>
        <n v="41.0"/>
        <n v="43.0"/>
        <n v="45.0"/>
        <n v="39.0"/>
        <n v="33.666666666666664"/>
        <n v="37.666666666666664"/>
        <n v="36.0"/>
        <n v="54.333333333333336"/>
        <n v="40.666666666666664"/>
        <n v="32.0"/>
        <n v="28.0"/>
        <n v="55.0"/>
        <n v="24.0"/>
        <n v="30.333333333333332"/>
        <n v="34.333333333333336"/>
        <n v="25.666666666666668"/>
        <n v="29.666666666666668"/>
        <n v="37.0"/>
        <n v="38.333333333333336"/>
        <n v="20.0"/>
        <n v="31.0"/>
      </sharedItems>
    </cacheField>
    <cacheField name="SeasonPassAdult" numFmtId="0">
      <sharedItems containsSemiMixedTypes="0" containsString="0" containsNumber="1" containsInteger="1">
        <n v="1800.0"/>
        <n v="1500.0"/>
        <n v="1350.0"/>
        <n v="1600.0"/>
        <n v="1250.0"/>
        <n v="1550.0"/>
        <n v="1700.0"/>
        <n v="1150.0"/>
        <n v="1050.0"/>
        <n v="1400.0"/>
        <n v="1300.0"/>
        <n v="1850.0"/>
        <n v="1200.0"/>
        <n v="1450.0"/>
        <n v="1100.0"/>
        <n v="950.0"/>
        <n v="1650.0"/>
        <n v="1000.0"/>
        <n v="900.0"/>
        <n v="850.0"/>
        <n v="700.0"/>
        <n v="600.0"/>
        <n v="800.0"/>
        <n v="650.0"/>
        <n v="750.0"/>
        <n v="400.0"/>
      </sharedItems>
    </cacheField>
    <cacheField name="NightSkiing" numFmtId="0">
      <sharedItems>
        <b v="1"/>
        <b v="0"/>
      </sharedItems>
    </cacheField>
    <cacheField name="SnowPark" numFmtId="0">
      <sharedItems>
        <b v="1"/>
        <b v="0"/>
      </sharedItems>
    </cacheField>
    <cacheField name="GlacierSkiing" numFmtId="0">
      <sharedItems>
        <b v="1"/>
        <b v="0"/>
      </sharedItems>
    </cacheField>
    <cacheField name="CrossCountryTrails" numFmtId="0">
      <sharedItems containsSemiMixedTypes="0" containsString="0" containsNumber="1" containsInteger="1">
        <n v="40.0"/>
        <n v="25.0"/>
        <n v="50.0"/>
        <n v="35.0"/>
        <n v="30.0"/>
        <n v="45.0"/>
        <n v="33.0"/>
        <n v="42.0"/>
        <n v="75.0"/>
        <n v="0.0"/>
        <n v="78.0"/>
        <n v="70.0"/>
        <n v="80.0"/>
        <n v="8.0"/>
        <n v="27.0"/>
        <n v="10.0"/>
        <n v="28.0"/>
        <n v="15.0"/>
        <n v="120.0"/>
        <n v="12.0"/>
        <n v="6.0"/>
        <n v="7.0"/>
        <n v="330.0"/>
        <n v="175.0"/>
        <n v="56.0"/>
        <n v="220.0"/>
        <n v="39.0"/>
        <n v="230.0"/>
        <n v="85.0"/>
        <n v="23.0"/>
        <n v="200.0"/>
        <n v="5.0"/>
        <n v="24.0"/>
        <n v="29.0"/>
        <n v="60.0"/>
        <n v="16.0"/>
        <n v="90.0"/>
        <n v="38.0"/>
        <n v="14.0"/>
        <n v="20.0"/>
        <n v="180.0"/>
      </sharedItems>
    </cacheField>
    <cacheField name="OverallRating" numFmtId="0">
      <sharedItems containsSemiMixedTypes="0" containsString="0" containsNumber="1">
        <n v="4.8"/>
        <n v="4.7"/>
        <n v="4.6"/>
        <n v="4.5"/>
        <n v="4.4"/>
        <n v="4.3"/>
        <n v="4.2"/>
        <n v="4.1"/>
        <n v="4.0"/>
        <n v="3.9"/>
        <n v="3.7"/>
        <n v="3.5"/>
        <n v="3.8"/>
      </sharedItems>
    </cacheField>
    <cacheField name="FamilyFriendlyRating" numFmtId="0">
      <sharedItems containsSemiMixedTypes="0" containsString="0" containsNumber="1">
        <n v="4.5"/>
        <n v="4.3"/>
        <n v="4.1"/>
        <n v="4.0"/>
        <n v="4.6"/>
        <n v="4.8"/>
        <n v="4.2"/>
        <n v="4.7"/>
        <n v="4.4"/>
        <n v="3.8"/>
      </sharedItems>
    </cacheField>
    <cacheField name="ExpertFriendlyRating" numFmtId="0">
      <sharedItems containsSemiMixedTypes="0" containsString="0" containsNumber="1">
        <n v="4.9"/>
        <n v="4.8"/>
        <n v="4.3"/>
        <n v="4.5"/>
        <n v="4.1"/>
        <n v="4.0"/>
        <n v="4.2"/>
        <n v="3.9"/>
        <n v="4.4"/>
        <n v="4.7"/>
        <n v="3.6"/>
        <n v="3.7"/>
        <n v="3.5"/>
        <n v="4.6"/>
        <n v="3.8"/>
        <n v="3.4"/>
        <n v="3.2"/>
      </sharedItems>
    </cacheField>
    <cacheField name="ReviewCount" numFmtId="0">
      <sharedItems containsSemiMixedTypes="0" containsString="0" containsNumber="1" containsInteger="1">
        <n v="15000.0"/>
        <n v="12000.0"/>
        <n v="10000.0"/>
        <n v="14000.0"/>
        <n v="9000.0"/>
        <n v="11000.0"/>
        <n v="13000.0"/>
        <n v="8000.0"/>
        <n v="9500.0"/>
        <n v="10500.0"/>
        <n v="9800.0"/>
        <n v="5000.0"/>
        <n v="11500.0"/>
        <n v="12500.0"/>
        <n v="8500.0"/>
        <n v="7500.0"/>
        <n v="6500.0"/>
        <n v="7000.0"/>
        <n v="6000.0"/>
        <n v="5500.0"/>
        <n v="2000.0"/>
        <n v="1500.0"/>
        <n v="3500.0"/>
        <n v="4000.0"/>
        <n v="3000.0"/>
        <n v="1000.0"/>
      </sharedItems>
    </cacheField>
    <cacheField name="TotalAccommodations" numFmtId="0">
      <sharedItems containsSemiMixedTypes="0" containsString="0" containsNumber="1" containsInteger="1">
        <n v="200.0"/>
        <n v="180.0"/>
        <n v="220.0"/>
        <n v="250.0"/>
        <n v="190.0"/>
        <n v="230.0"/>
        <n v="210.0"/>
        <n v="170.0"/>
        <n v="240.0"/>
        <n v="100.0"/>
        <n v="150.0"/>
        <n v="300.0"/>
        <n v="0.0"/>
        <n v="2000.0"/>
        <n v="500.0"/>
        <n v="1000.0"/>
        <n v="50.0"/>
        <n v="25000.0"/>
      </sharedItems>
    </cacheField>
    <cacheField name="NearestAccommodationDistance in Meters" numFmtId="0">
      <sharedItems containsSemiMixedTypes="0" containsString="0" containsNumber="1" containsInteger="1">
        <n v="100.0"/>
        <n v="50.0"/>
        <n v="200.0"/>
        <n v="150.0"/>
        <n v="0.0"/>
        <n v="10.0"/>
        <n v="15.0"/>
        <n v="500.0"/>
        <n v="25000.0"/>
      </sharedItems>
    </cacheField>
    <cacheField name="AccommodationTypes" numFmtId="0">
      <sharedItems>
        <s v="Hotels, Chalets, Apartments"/>
        <s v="Hotels, Apartments, Chalets"/>
        <s v="Hotels, Guesthouses, Apartments"/>
        <s v="Hotels, Apartments, Guesthouses"/>
        <s v="Hotels, Apartments"/>
        <s v="Hotels, B&amp;Bs, Apartments"/>
        <s v="Hotels, Cabins, Apartments"/>
        <s v="Hotels, B&amp;Bs, Chalets"/>
        <s v="Hotels, Cabins"/>
        <s v="Hotels, Mountain huts"/>
        <s v="Luxury Hotels, Chalets"/>
        <s v="Hotels, Apartments, Mountain huts"/>
        <s v="Hotels, Apartments, Thermal Spas"/>
        <s v="Hotels, Mountain Refuges"/>
        <s v="Cabins, Apartments"/>
        <s v="Hotels, Mountain Lodges"/>
        <s v="No on-site accommodation"/>
        <s v="Microlodges, Campervan area"/>
      </sharedItems>
    </cacheField>
    <cacheField name="SkiRental" numFmtId="0">
      <sharedItems>
        <b v="1"/>
      </sharedItems>
    </cacheField>
    <cacheField name="SkiSchool" numFmtId="0">
      <sharedItems>
        <b v="1"/>
        <b v="0"/>
      </sharedItems>
    </cacheField>
    <cacheField name="Restaurants" numFmtId="0">
      <sharedItems containsSemiMixedTypes="0" containsString="0" containsNumber="1" containsInteger="1">
        <n v="50.0"/>
        <n v="40.0"/>
        <n v="45.0"/>
        <n v="55.0"/>
        <n v="60.0"/>
        <n v="70.0"/>
        <n v="65.0"/>
        <n v="20.0"/>
        <n v="35.0"/>
        <n v="30.0"/>
        <n v="25.0"/>
        <n v="10.0"/>
        <n v="8.0"/>
        <n v="12.0"/>
        <n v="85.0"/>
        <n v="15.0"/>
        <n v="5.0"/>
        <n v="2.0"/>
      </sharedItems>
    </cacheField>
    <cacheField name="EcoFriendlyRating" numFmtId="0">
      <sharedItems containsSemiMixedTypes="0" containsString="0" containsNumber="1">
        <n v="4.7"/>
        <n v="4.2"/>
        <n v="4.5"/>
        <n v="4.3"/>
        <n v="4.0"/>
        <n v="4.6"/>
        <n v="4.4"/>
        <n v="4.1"/>
        <n v="3.8"/>
        <n v="3.9"/>
        <n v="3.7"/>
        <n v="3.5"/>
        <n v="3.6"/>
        <n v="4.8"/>
        <n v="3.2"/>
        <n v="3.4"/>
        <n v="3.3"/>
      </sharedItems>
    </cacheField>
    <cacheField name="RenewableEnergyUse" numFmtId="0">
      <sharedItems containsSemiMixedTypes="0" containsString="0" containsNumber="1" containsInteger="1">
        <n v="60.0"/>
        <n v="45.0"/>
        <n v="55.0"/>
        <n v="50.0"/>
        <n v="40.0"/>
        <n v="65.0"/>
        <n v="70.0"/>
        <n v="35.0"/>
        <n v="75.0"/>
        <n v="30.0"/>
        <n v="80.0"/>
        <n v="25.0"/>
        <n v="100.0"/>
        <n v="90.0"/>
        <n v="15.0"/>
        <n v="20.0"/>
        <n v="85.0"/>
        <n v="10.0"/>
      </sharedItems>
    </cacheField>
    <cacheField name="YearOpened" numFmtId="0">
      <sharedItems containsSemiMixedTypes="0" containsString="0" containsNumber="1" containsInteger="1">
        <n v="1865.0"/>
        <n v="1934.0"/>
        <n v="1901.0"/>
        <n v="1924.0"/>
        <n v="1893.0"/>
        <n v="1946.0"/>
        <n v="1950.0"/>
        <n v="1898.0"/>
        <n v="1965.0"/>
        <n v="1968.0"/>
        <n v="1963.0"/>
        <n v="1938.0"/>
        <n v="1936.0"/>
        <n v="1864.0"/>
        <n v="1945.0"/>
        <n v="1971.0"/>
        <n v="1903.0"/>
        <n v="1910.0"/>
        <n v="1906.0"/>
        <n v="1961.0"/>
        <n v="1956.0"/>
        <n v="1969.0"/>
        <n v="1957.0"/>
        <n v="1949.0"/>
        <n v="1964.0"/>
        <n v="1951.0"/>
        <n v="1962.0"/>
        <n v="1967.0"/>
        <n v="1958.0"/>
        <n v="1954.0"/>
        <n v="1937.0"/>
        <n v="1908.0"/>
        <n v="1948.0"/>
        <n v="1912.0"/>
        <n v="1935.0"/>
        <n v="2003.0"/>
        <n v="1952.0"/>
        <n v="1942.0"/>
        <n v="1988.0"/>
        <n v="1983.0"/>
        <n v="1896.0"/>
        <n v="1975.0"/>
        <n v="1987.0"/>
        <n v="1973.0"/>
        <n v="1933.0"/>
      </sharedItems>
    </cacheField>
    <cacheField name="LastMajorUpgrade" numFmtId="164">
      <sharedItems containsSemiMixedTypes="0" containsDate="1" containsString="0">
        <d v="2021-06-15T00:00:00Z"/>
        <d v="2019-11-30T00:00:00Z"/>
        <d v="2022-12-10T00:00:00Z"/>
        <d v="2020-06-20T00:00:00Z"/>
        <d v="2021-11-15T00:00:00Z"/>
        <d v="2023-12-01T00:00:00Z"/>
        <d v="2022-06-30T00:00:00Z"/>
        <d v="2020-12-05T00:00:00Z"/>
        <d v="2021-11-20T00:00:00Z"/>
        <d v="2023-06-15T00:00:00Z"/>
        <d v="2022-12-01T00:00:00Z"/>
        <d v="2021-11-30T00:00:00Z"/>
        <d v="2020-06-10T00:00:00Z"/>
        <d v="2022-11-15T00:00:00Z"/>
        <d v="2023-06-20T00:00:00Z"/>
        <d v="2021-12-05T00:00:00Z"/>
        <d v="2022-11-20T00:00:00Z"/>
        <d v="2021-06-30T00:00:00Z"/>
        <d v="2021-12-10T00:00:00Z"/>
        <d v="2022-11-25T00:00:00Z"/>
        <d v="2023-11-30T00:00:00Z"/>
        <d v="2022-06-20T00:00:00Z"/>
        <d v="2023-06-30T00:00:00Z"/>
        <d v="2022-06-15T00:00:00Z"/>
        <d v="2021-12-01T00:00:00Z"/>
        <d v="2023-11-15T00:00:00Z"/>
        <d v="2022-11-30T00:00:00Z"/>
        <d v="2023-12-10T00:00:00Z"/>
        <d v="2020-06-15T00:00:00Z"/>
        <d v="2010-11-30T00:00:00Z"/>
        <d v="2020-11-30T00:00:00Z"/>
        <d v="2018-12-01T00:00:00Z"/>
      </sharedItems>
    </cacheField>
    <cacheField name="VisitorLastSeason" numFmtId="0">
      <sharedItems containsSemiMixedTypes="0" containsString="0" containsNumber="1" containsInteger="1">
        <n v="1500000.0"/>
        <n v="1200000.0"/>
        <n v="1000000.0"/>
        <n v="1300000.0"/>
        <n v="950000.0"/>
        <n v="1100000.0"/>
        <n v="1250000.0"/>
        <n v="900000.0"/>
        <n v="850000.0"/>
        <n v="1050000.0"/>
        <n v="1150000.0"/>
        <n v="400000.0"/>
        <n v="800000.0"/>
        <n v="750000.0"/>
        <n v="700000.0"/>
        <n v="600000.0"/>
        <n v="650000.0"/>
        <n v="500000.0"/>
        <n v="550000.0"/>
        <n v="45000.0"/>
        <n v="300000.0"/>
        <n v="50000.0"/>
        <n v="450000.0"/>
        <n v="250000.0"/>
        <n v="100000.0"/>
        <n v="30000.0"/>
        <n v="200000.0"/>
        <n v="120000.0"/>
      </sharedItems>
    </cacheField>
    <cacheField name="AverageTemperatureDecember" numFmtId="0">
      <sharedItems containsSemiMixedTypes="0" containsString="0" containsNumber="1">
        <n v="-5.2"/>
        <n v="-4.5"/>
        <n v="-3.8"/>
        <n v="-2.5"/>
        <n v="-1.8"/>
        <n v="-3.0"/>
        <n v="-4.0"/>
        <n v="-2.2"/>
        <n v="-5.5"/>
        <n v="-3.5"/>
        <n v="-4.2"/>
        <n v="-3.2"/>
        <n v="-4.8"/>
        <n v="-5.0"/>
        <n v="-6.2"/>
        <n v="-2.8"/>
        <n v="-6.0"/>
        <n v="-7.0"/>
        <n v="-6.5"/>
        <n v="-2.0"/>
        <n v="-5.8"/>
        <n v="-6.8"/>
        <n v="-9.5"/>
        <n v="-7.5"/>
        <n v="-7.8"/>
        <n v="-10.5"/>
        <n v="-11.5"/>
        <n v="2.0"/>
        <n v="-1.5"/>
        <n v="-8.5"/>
        <n v="-11.0"/>
        <n v="-1.0"/>
        <n v="3.0"/>
        <n v="1.0"/>
      </sharedItems>
    </cacheField>
    <cacheField name="AverageTemperatureJanuary" numFmtId="0">
      <sharedItems containsSemiMixedTypes="0" containsString="0" containsNumber="1">
        <n v="-6.8"/>
        <n v="-5.9"/>
        <n v="-5.2"/>
        <n v="-3.9"/>
        <n v="-3.2"/>
        <n v="-4.4"/>
        <n v="-5.4"/>
        <n v="-3.6"/>
        <n v="-7.1"/>
        <n v="-4.9"/>
        <n v="-5.6"/>
        <n v="-4.6"/>
        <n v="-6.2"/>
        <n v="-6.4"/>
        <n v="-7.6"/>
        <n v="-4.2"/>
        <n v="-7.4"/>
        <n v="-8.5"/>
        <n v="-7.0"/>
        <n v="-8.0"/>
        <n v="-3.4"/>
        <n v="-7.5"/>
        <n v="-7.2"/>
        <n v="-8.3"/>
        <n v="-6.6"/>
        <n v="-11.0"/>
        <n v="-9.0"/>
        <n v="-9.3"/>
        <n v="-12.0"/>
        <n v="-13.0"/>
        <n v="0.6"/>
        <n v="-2.9"/>
        <n v="-10.0"/>
        <n v="-12.5"/>
        <n v="-2.4"/>
        <n v="1.6"/>
        <n v="-0.4"/>
      </sharedItems>
    </cacheField>
    <cacheField name="AverageTemperatureFebruary" numFmtId="0">
      <sharedItems containsSemiMixedTypes="0" containsString="0" containsNumber="1">
        <n v="-6.1"/>
        <n v="-5.2"/>
        <n v="-4.5"/>
        <n v="-3.2"/>
        <n v="-2.5"/>
        <n v="-3.7"/>
        <n v="-4.7"/>
        <n v="-2.9"/>
        <n v="-6.4"/>
        <n v="-4.2"/>
        <n v="-4.9"/>
        <n v="-3.9"/>
        <n v="-5.5"/>
        <n v="-5.7"/>
        <n v="-6.9"/>
        <n v="-3.5"/>
        <n v="-6.7"/>
        <n v="-7.8"/>
        <n v="-6.3"/>
        <n v="-7.3"/>
        <n v="-2.7"/>
        <n v="-6.8"/>
        <n v="-6.5"/>
        <n v="-7.6"/>
        <n v="-5.9"/>
        <n v="-10.3"/>
        <n v="-8.3"/>
        <n v="-8.6"/>
        <n v="-11.3"/>
        <n v="-12.3"/>
        <n v="1.3"/>
        <n v="-2.2"/>
        <n v="-9.3"/>
        <n v="-11.8"/>
        <n v="-1.7"/>
        <n v="2.3"/>
        <n v="0.3"/>
      </sharedItems>
    </cacheField>
    <cacheField name="AverageTemperatureMarch" numFmtId="0">
      <sharedItems containsSemiMixedTypes="0" containsString="0" containsNumber="1">
        <n v="-2.3"/>
        <n v="-1.8"/>
        <n v="-0.9"/>
        <n v="0.5"/>
        <n v="1.2"/>
        <n v="-0.1"/>
        <n v="-1.1"/>
        <n v="0.8"/>
        <n v="-2.6"/>
        <n v="-0.6"/>
        <n v="-1.3"/>
        <n v="-0.3"/>
        <n v="-1.9"/>
        <n v="-2.1"/>
        <n v="-3.3"/>
        <n v="0.1"/>
        <n v="-3.1"/>
        <n v="-4.2"/>
        <n v="-2.7"/>
        <n v="-3.7"/>
        <n v="0.9"/>
        <n v="-1.6"/>
        <n v="-3.2"/>
        <n v="-2.9"/>
        <n v="-4.0"/>
        <n v="-6.7"/>
        <n v="-4.7"/>
        <n v="-5.0"/>
        <n v="-7.7"/>
        <n v="-8.7"/>
        <n v="4.9"/>
        <n v="1.4"/>
        <n v="-5.7"/>
        <n v="-8.2"/>
        <n v="2.3"/>
        <n v="5.9"/>
        <n v="3.9"/>
      </sharedItems>
    </cacheField>
    <cacheField name="ResortWebsite" numFmtId="0">
      <sharedItems>
        <s v="www.zermatt.ch"/>
        <s v="www.valdisere.com"/>
        <s v="www.stantonamarlberg.com"/>
        <s v="www.chamonix.com"/>
        <s v="www.kitzbuehel.com"/>
        <s v="www.courchevel.com"/>
        <s v="www.verbier.ch"/>
        <s v="www.mayrhofen.at"/>
        <s v="www.livigno.eu"/>
        <s v="www.lesarcs.com"/>
        <s v="www.ischgl.com"/>
        <s v="www.meribel.net"/>
        <s v="www.soelden.com"/>
        <s v="www.tignes.net"/>
        <s v="www.stmoritz.ch"/>
        <s v="www.saalbach.com"/>
        <s v="www.galtuer.com"/>
        <s v="www.valthorens.com"/>
        <s v="www.davos.ch"/>
        <s v="www.cortina.dolomiti.org"/>
        <s v="www.skistar.com/en/are/"/>
        <s v="www.alpedhuez.com"/>
        <s v="www.cervinia.it"/>
        <s v="www.lechzuers.com"/>
        <s v="www.la-plagne.com"/>
        <s v="www.grandvalira.com"/>
        <s v="www.gapa.de"/>
        <s v="www.flaine.com"/>
        <s v="www.skistar.com/en/salen/"/>
        <s v="www.obergurgl.com"/>
        <s v="www.lesmenuires.com"/>
        <s v="www.saas-fee.ch"/>
        <s v="www.vialattea.it"/>
        <s v="www.pasdelacasa.com"/>
        <s v="www.yllas.fi"/>
        <s v="www.skistar.com/en/trysil/"/>
        <s v="www.les2alpes.com"/>
        <s v="www.laax.com"/>
        <s v="www.campigliodolomiti.it"/>
        <s v="www.skistar.com/en/hemsedal/"/>
        <s v="www.avoriaz.com"/>
        <s v="www.bormioski.eu"/>
        <s v="www.geilo.no"/>
        <s v="www.larosiere.net"/>
        <s v="www.levi.fi"/>
        <s v="www.andermatt.ch"/>
        <s v="www.laclusaz.com"/>
        <s v="www.kronplatz.com"/>
        <s v="www.ruka.fi"/>
        <s v="www.formigal-panticosa.com"/>
        <s v="www.jasna.sk"/>
        <s v="www.courmayeur-montblanc.com"/>
        <s v="www.kranjska-gora.si"/>
        <s v="www.sierranevada.es"/>
        <s v="www.banskoski.com"/>
        <s v="www.muerren.ch"/>
        <s v="www.lescontamines.com"/>
        <s v="www.myrkdalen.no"/>
        <s v="www.passotonale.it"/>
        <s v="www.samoens.com"/>
        <s v="www.baqueira.es"/>
        <s v="www.pamporovo.me"/>
        <s v="www.jungfrau.ch"/>
        <s v="www.riksgransen.se"/>
        <s v="www.zugspitze.de"/>
        <s v="www.brezovica-ski.com"/>
        <s v="www.gstaad.ch"/>
        <s v="www.silvretta-montafon.at"/>
        <s v="www.gudauri.info"/>
        <s v="www.vogel.si"/>
        <s v="www.pitztal.com"/>
        <s v="www.pontedilegnotonale.com"/>
        <s v="www.borovets-bg.com"/>
        <s v="www.gastein.com"/>
        <s v="www.monterosa-ski.com"/>
        <s v="www.hintertuxergletscher.at"/>
        <s v="www.zakopane.pl"/>
        <s v="www.vasilitsa.com"/>
        <s v="www.rtc-krvavec.si"/>
        <s v="www.kopaonik.rs"/>
        <s v="www.rommealpin.se"/>
        <s v="www.vallnordpalarinsal.com"/>
        <s v="www.skiareal.cz"/>
        <s v="www.skicyprus.com"/>
        <s v="www.skidasvaedi.is"/>
        <s v="www.oc-jahorina.com"/>
        <s v="www.glencoemountain.co.uk"/>
        <s v="www.vratna.sk"/>
      </sharedItems>
    </cacheField>
    <cacheField name="ContactInfo" numFmtId="0">
      <sharedItems>
        <s v="+41 27 966 81 00 / info@zermatt.ch"/>
        <s v="+33 4 79 06 06 60 / info@valdisere.com"/>
        <s v="+43 5446 2269 / info@stantonamarlberg.com"/>
        <s v="+33 4 50 53 00 24 / info@chamonix.com"/>
        <s v="+43 5356 6951 / info@kitzbuehel.com"/>
        <s v="+33 4 79 08 00 29 / info@courchevel.com"/>
        <s v="+41 27 775 38 88 / info@verbier.ch"/>
        <s v="+43 5285 6760 / info@mayrhofen.at"/>
        <s v="+39 0342 052200 / info@livigno.eu"/>
        <s v="+33 4 79 07 12 57 / info@lesarcs.com"/>
        <s v="+43 50990 100 / info@ischgl.com"/>
        <s v="+33 4 79 08 60 01 / info@meribel.net"/>
        <s v="+43 5254 5080 / info@soelden.com"/>
        <s v="+33 4 79 40 04 40 / info@tignes.net"/>
        <s v="+41 81 837 33 33 / info@stmoritz.ch"/>
        <s v="+43 6541 6271 / info@saalbach.com"/>
        <s v="+43 50990 200 / info@galtuer.com"/>
        <s v="+33 4 79 00 08 08 / info@valthorens.com"/>
        <s v="+41 81 415 21 21 / info@davos.ch"/>
        <s v="+39 0436 869086 / info@cortinadolomiti.eu"/>
        <s v="+46 647 177 00 / are@skistar.com"/>
        <s v="+33 4 76 11 44 44 / info@alpedhuez.com"/>
        <s v="+39 0166 944311 / info@cervinia.it"/>
        <s v="+43 5583 2161-0 / info@lechzuers.com"/>
        <s v="+33 4 79 09 79 79 / info@la-plagne.com"/>
        <s v="+376 891 800 / info@grandvalira.com"/>
        <s v="+49 8821 180 700 / info@gapa.de"/>
        <s v="+33 4 50 90 80 01 / info@flaine.com"/>
        <s v="+46 280 880 00 / salen@skistar.com"/>
        <s v="+43 57200 100 / info@obergurgl.com"/>
        <s v="+33 4 79 00 73 00 / info@lesmenuires.com"/>
        <s v="+41 27 958 18 58 / info@saas-fee.ch"/>
        <s v="+39 0122 755444 / info@vialattea.it"/>
        <s v="+376 755 100 / info@pasdelacasa.com"/>
        <s v="+358 40 560"/>
        <s v="+47 62 45 30 00 / trysil@skistar.com"/>
        <s v="+33 4 76 79 22 00 / info@les2alpes.com"/>
        <s v="+41 81 927 70 01 / info@laax.com"/>
        <s v="+39 0465 447501 / info@campigliodolomiti.it"/>
        <s v="+47 32 05 50 00 / hemsedal@skistar.com"/>
        <s v="+33 4 50 74 02 11 / info@avoriaz.com"/>
        <s v="+39 0342 901451 / info@bormioski.eu"/>
        <s v="+47 32 09 59 00 / info@geilo.no"/>
        <s v="+33 4 79 06 80 51 / info@larosiere.net"/>
        <s v="+358 16 639 3300 / levi.info@levi.fi"/>
        <s v="+41 41 888 71 00 / info@andermatt.ch"/>
        <s v="+33 4 50 32 65 00 / info@laclusaz.com"/>
        <s v="+39 0474 551500 / info@kronplatz.com"/>
        <s v="+358 8 860 8600 / ruka@rukakeskus.fi"/>
        <s v="+34 974 49 00 00 / info@formigal-panticosa.com"/>
        <s v="+421 907 88 66 44 / info@jasna.sk"/>
        <s v="+39 0165 841612 / info@courmayeur-montblanc.com"/>
        <s v="+386 4 580 94 00 / info@kranjska-gora.eu"/>
        <s v="+34 958 70 90 90 / info@sierranevada.es"/>
        <s v="+359 749 88 954 / info@banskoski.com"/>
        <s v="+41 33 856 86 86 / info@muerren.ch"/>
        <s v="+33 4 50 47 01 58 / info@lescontamines.com"/>
        <s v="+47 56 52 30 00 / info@myrkdalen.no"/>
        <s v="+39 0364 92097 / info@passotonale.it"/>
        <s v="+33 4 50 34 40 28 / info@samoens.com"/>
        <s v="+34 973 63 90 10 / info@baqueira.es"/>
        <s v="+359 309 58 345 / info@pamporovo.me"/>
        <s v="+43 6583 8219 / info@saalbach.com"/>
        <s v="+41 33 828 72 33 / info@jungfrau.ch"/>
        <s v="+46 980 400 80 / info@riksgransen.se"/>
        <s v="+49 8821 7970 / zugspitzbahn@zugspitze.de"/>
        <s v="+383 44 113 688 / info@brezovica-ski.com"/>
        <s v="+41 33 748 81 81 / info@gstaad.ch"/>
        <s v="+358 40 560 1200 / info@yllas.fi"/>
        <s v="+43 5556 77177 / info@silvretta-montafon.at"/>
        <s v="+995 591 340 000 / info@gudauri.info"/>
        <s v="+386 4 572 97 12 / info@vogel.si"/>
        <s v="+43 5414 86999 / info@pitztal.com"/>
        <s v="+39 0364 92097 / info@pontedilegnotonale.com"/>
        <s v="+359 750 32911 / info@borovets-bg.com"/>
        <s v="+43 6432 3393 0 / info@gastein.com"/>
        <s v="+39 0125 303111 / info@monterosa-ski.com"/>
        <s v="+43 5287 8510 / info@hintertuxergletscher.at"/>
        <s v="+48 18 201 22 11 / info@zakopane.eu"/>
        <s v="+30 24620 84100 / info@vasilitsa.com"/>
        <s v="+386 4 252 59 11 / info@rtc-krvavec.si"/>
        <s v="+381 36 5471 111 / info@kopaonik.rs"/>
        <s v="+46 243 79 58 00 / info@rommealpin.se"/>
        <s v="+376 878 000 / info@vallnord.com"/>
        <s v="+420 499 467 101 / info@skiareal.cz"/>
        <s v="+357 25 420000 / info@skicyprus.com"/>
        <s v="+354 530 3000 / blafjoll@blafjoll.is"/>
        <s v="+387 57 270 090 / info@oc-jahorina.com"/>
        <s v="+44 1855 851226 / info@glencoemountain.co.uk"/>
        <s v="+421 41 5695 301 / info@vratna.sk"/>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1" cacheId="0" dataCaption="" compact="0" compactData="0">
  <location ref="A3:B95" firstHeaderRow="0" firstDataRow="1" firstDataCol="0" rowPageCount="1" colPageCount="1"/>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autoSortScope>
        <pivotArea>
          <references>
            <reference field="4294967294">
              <x v="0"/>
            </reference>
          </references>
        </pivotArea>
      </autoSortScope>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pageFields>
    <pageField fld="47"/>
  </pageFields>
  <dataFields>
    <dataField name="SUM of VisitorLastSeason" fld="47" baseField="0"/>
  </dataFields>
</pivotTableDefinition>
</file>

<file path=xl/pivotTables/pivotTable2.xml><?xml version="1.0" encoding="utf-8"?>
<pivotTableDefinition xmlns="http://schemas.openxmlformats.org/spreadsheetml/2006/main" name="KPI 2" cacheId="0" dataCaption="" rowGrandTotals="0" compact="0" compactData="0">
  <location ref="A1:B92" firstHeaderRow="0" firstDataRow="1"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autoSortScope>
        <pivotArea>
          <references>
            <reference field="4294967294">
              <x v="0"/>
            </reference>
          </references>
        </pivotArea>
      </autoSortScope>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dataFields>
    <dataField name="SUM of Average Day Pass" fld="27" baseField="0"/>
  </dataFields>
</pivotTableDefinition>
</file>

<file path=xl/pivotTables/pivotTable3.xml><?xml version="1.0" encoding="utf-8"?>
<pivotTableDefinition xmlns="http://schemas.openxmlformats.org/spreadsheetml/2006/main" name="KPI 3" cacheId="0" dataCaption="" compact="0" compactData="0">
  <location ref="A1:D93" firstHeaderRow="0" firstDataRow="2"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ascending">
      <items>
        <item x="21"/>
        <item x="45"/>
        <item x="20"/>
        <item x="40"/>
        <item x="54"/>
        <item x="60"/>
        <item x="87"/>
        <item x="41"/>
        <item x="73"/>
        <item x="66"/>
        <item x="22"/>
        <item x="3"/>
        <item x="19"/>
        <item x="5"/>
        <item x="51"/>
        <item x="18"/>
        <item x="27"/>
        <item x="49"/>
        <item x="16"/>
        <item x="83"/>
        <item x="26"/>
        <item x="74"/>
        <item x="42"/>
        <item x="89"/>
        <item x="25"/>
        <item x="63"/>
        <item x="67"/>
        <item x="69"/>
        <item x="39"/>
        <item x="77"/>
        <item x="10"/>
        <item x="88"/>
        <item x="50"/>
        <item x="75"/>
        <item x="4"/>
        <item x="81"/>
        <item x="52"/>
        <item x="85"/>
        <item x="47"/>
        <item x="80"/>
        <item x="46"/>
        <item x="24"/>
        <item x="43"/>
        <item x="37"/>
        <item x="23"/>
        <item x="62"/>
        <item x="9"/>
        <item x="56"/>
        <item x="36"/>
        <item x="30"/>
        <item x="44"/>
        <item x="8"/>
        <item x="38"/>
        <item x="7"/>
        <item x="11"/>
        <item x="76"/>
        <item x="55"/>
        <item x="57"/>
        <item x="29"/>
        <item x="84"/>
        <item x="61"/>
        <item x="33"/>
        <item x="58"/>
        <item x="71"/>
        <item x="72"/>
        <item x="64"/>
        <item x="82"/>
        <item x="48"/>
        <item x="15"/>
        <item x="31"/>
        <item x="28"/>
        <item x="59"/>
        <item x="32"/>
        <item x="53"/>
        <item x="68"/>
        <item x="12"/>
        <item x="2"/>
        <item x="14"/>
        <item x="13"/>
        <item x="86"/>
        <item x="35"/>
        <item x="1"/>
        <item x="17"/>
        <item x="79"/>
        <item x="6"/>
        <item x="70"/>
        <item x="90"/>
        <item x="34"/>
        <item x="78"/>
        <item x="0"/>
        <item x="6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colFields>
    <field x="-2"/>
  </colFields>
  <dataFields>
    <dataField name="SUM of Chairlifts" fld="15" baseField="0"/>
    <dataField name="SUM of Formatted Gandolas " fld="18" baseField="0"/>
    <dataField name="SUM of Farmatted T Bar" fld="19" baseField="0"/>
  </dataFields>
</pivotTableDefinition>
</file>

<file path=xl/pivotTables/pivotTable4.xml><?xml version="1.0" encoding="utf-8"?>
<pivotTableDefinition xmlns="http://schemas.openxmlformats.org/spreadsheetml/2006/main" name="KPI 5" cacheId="0" dataCaption="" compact="0" compactData="0">
  <location ref="A1:B48" firstHeaderRow="0" firstDataRow="1"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references>
            <reference field="4294967294">
              <x v="0"/>
            </reference>
          </references>
        </pivotArea>
      </autoSortScope>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3"/>
  </rowFields>
  <dataFields>
    <dataField name="COUNTA of ResortName" fld="1" subtotal="count" baseField="0"/>
  </dataFields>
</pivotTableDefinition>
</file>

<file path=xl/pivotTables/pivotTable5.xml><?xml version="1.0" encoding="utf-8"?>
<pivotTableDefinition xmlns="http://schemas.openxmlformats.org/spreadsheetml/2006/main" name="KPI 7" cacheId="0" dataCaption="" rowGrandTotals="0" compact="0" compactData="0">
  <location ref="A1:C92" firstHeaderRow="0" firstDataRow="2"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ascending">
      <items>
        <item x="21"/>
        <item x="45"/>
        <item x="20"/>
        <item x="40"/>
        <item x="54"/>
        <item x="60"/>
        <item x="87"/>
        <item x="41"/>
        <item x="73"/>
        <item x="66"/>
        <item x="22"/>
        <item x="3"/>
        <item x="19"/>
        <item x="5"/>
        <item x="51"/>
        <item x="18"/>
        <item x="27"/>
        <item x="49"/>
        <item x="16"/>
        <item x="83"/>
        <item x="26"/>
        <item x="74"/>
        <item x="42"/>
        <item x="89"/>
        <item x="25"/>
        <item x="63"/>
        <item x="67"/>
        <item x="69"/>
        <item x="39"/>
        <item x="77"/>
        <item x="10"/>
        <item x="88"/>
        <item x="50"/>
        <item x="75"/>
        <item x="4"/>
        <item x="81"/>
        <item x="52"/>
        <item x="85"/>
        <item x="47"/>
        <item x="80"/>
        <item x="46"/>
        <item x="24"/>
        <item x="43"/>
        <item x="37"/>
        <item x="23"/>
        <item x="62"/>
        <item x="9"/>
        <item x="56"/>
        <item x="36"/>
        <item x="30"/>
        <item x="44"/>
        <item x="8"/>
        <item x="38"/>
        <item x="7"/>
        <item x="11"/>
        <item x="76"/>
        <item x="55"/>
        <item x="57"/>
        <item x="29"/>
        <item x="84"/>
        <item x="61"/>
        <item x="33"/>
        <item x="58"/>
        <item x="71"/>
        <item x="72"/>
        <item x="64"/>
        <item x="82"/>
        <item x="48"/>
        <item x="15"/>
        <item x="31"/>
        <item x="28"/>
        <item x="59"/>
        <item x="32"/>
        <item x="53"/>
        <item x="68"/>
        <item x="12"/>
        <item x="2"/>
        <item x="14"/>
        <item x="13"/>
        <item x="86"/>
        <item x="35"/>
        <item x="1"/>
        <item x="17"/>
        <item x="79"/>
        <item x="6"/>
        <item x="70"/>
        <item x="90"/>
        <item x="34"/>
        <item x="78"/>
        <item x="0"/>
        <item x="6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dataField="1"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colFields>
    <field x="-2"/>
  </colFields>
  <dataFields>
    <dataField name="SUM of OverallRating" fld="33" baseField="0"/>
    <dataField name="SUM of ReviewCount" fld="36" baseField="0"/>
  </dataFields>
</pivotTableDefinition>
</file>

<file path=xl/pivotTables/pivotTable6.xml><?xml version="1.0" encoding="utf-8"?>
<pivotTableDefinition xmlns="http://schemas.openxmlformats.org/spreadsheetml/2006/main" name="KPI 8" cacheId="0" dataCaption="" rowGrandTotals="0" compact="0" compactData="0">
  <location ref="A1:C92" firstHeaderRow="0" firstDataRow="2"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ascending">
      <items>
        <item x="21"/>
        <item x="45"/>
        <item x="20"/>
        <item x="40"/>
        <item x="54"/>
        <item x="60"/>
        <item x="87"/>
        <item x="41"/>
        <item x="73"/>
        <item x="66"/>
        <item x="22"/>
        <item x="3"/>
        <item x="19"/>
        <item x="5"/>
        <item x="51"/>
        <item x="18"/>
        <item x="27"/>
        <item x="49"/>
        <item x="16"/>
        <item x="83"/>
        <item x="26"/>
        <item x="74"/>
        <item x="42"/>
        <item x="89"/>
        <item x="25"/>
        <item x="63"/>
        <item x="67"/>
        <item x="69"/>
        <item x="39"/>
        <item x="77"/>
        <item x="10"/>
        <item x="88"/>
        <item x="50"/>
        <item x="75"/>
        <item x="4"/>
        <item x="81"/>
        <item x="52"/>
        <item x="85"/>
        <item x="47"/>
        <item x="80"/>
        <item x="46"/>
        <item x="24"/>
        <item x="43"/>
        <item x="37"/>
        <item x="23"/>
        <item x="62"/>
        <item x="9"/>
        <item x="56"/>
        <item x="36"/>
        <item x="30"/>
        <item x="44"/>
        <item x="8"/>
        <item x="38"/>
        <item x="7"/>
        <item x="11"/>
        <item x="76"/>
        <item x="55"/>
        <item x="57"/>
        <item x="29"/>
        <item x="84"/>
        <item x="61"/>
        <item x="33"/>
        <item x="58"/>
        <item x="71"/>
        <item x="72"/>
        <item x="64"/>
        <item x="82"/>
        <item x="48"/>
        <item x="15"/>
        <item x="31"/>
        <item x="28"/>
        <item x="59"/>
        <item x="32"/>
        <item x="53"/>
        <item x="68"/>
        <item x="12"/>
        <item x="2"/>
        <item x="14"/>
        <item x="13"/>
        <item x="86"/>
        <item x="35"/>
        <item x="1"/>
        <item x="17"/>
        <item x="79"/>
        <item x="6"/>
        <item x="70"/>
        <item x="90"/>
        <item x="34"/>
        <item x="78"/>
        <item x="0"/>
        <item x="6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compact="0" outline="0" multipleItemSelectionAllowed="1" showAll="0">
      <items>
        <item x="0"/>
        <item x="1"/>
        <item x="2"/>
        <item x="3"/>
        <item x="4"/>
        <item x="5"/>
        <item x="6"/>
        <item x="7"/>
        <item x="8"/>
        <item x="9"/>
        <item t="default"/>
      </items>
    </pivotField>
    <pivotField name="ExpertFriendlyRating"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dataField="1"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dataField="1"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colFields>
    <field x="-2"/>
  </colFields>
  <dataFields>
    <dataField name="SUM of TotalAccommodations" fld="37" baseField="0"/>
    <dataField name="SUM of NearestAccommodationDistance in Meters" fld="38" baseField="0"/>
  </dataFields>
</pivotTableDefinition>
</file>

<file path=xl/pivotTables/pivotTable7.xml><?xml version="1.0" encoding="utf-8"?>
<pivotTableDefinition xmlns="http://schemas.openxmlformats.org/spreadsheetml/2006/main" name="KPI 9" cacheId="0" dataCaption="" rowGrandTotals="0" compact="0" compactData="0">
  <location ref="A1:C92" firstHeaderRow="0" firstDataRow="2" firstDataCol="0"/>
  <pivotFields>
    <pivotField name="Resor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ResortName" axis="axisRow" compact="0" outline="0" multipleItemSelectionAllowed="1" showAll="0" sortType="ascending">
      <items>
        <item x="21"/>
        <item x="45"/>
        <item x="20"/>
        <item x="40"/>
        <item x="54"/>
        <item x="60"/>
        <item x="87"/>
        <item x="41"/>
        <item x="73"/>
        <item x="66"/>
        <item x="22"/>
        <item x="3"/>
        <item x="19"/>
        <item x="5"/>
        <item x="51"/>
        <item x="18"/>
        <item x="27"/>
        <item x="49"/>
        <item x="16"/>
        <item x="83"/>
        <item x="26"/>
        <item x="74"/>
        <item x="42"/>
        <item x="89"/>
        <item x="25"/>
        <item x="63"/>
        <item x="67"/>
        <item x="69"/>
        <item x="39"/>
        <item x="77"/>
        <item x="10"/>
        <item x="88"/>
        <item x="50"/>
        <item x="75"/>
        <item x="4"/>
        <item x="81"/>
        <item x="52"/>
        <item x="85"/>
        <item x="47"/>
        <item x="80"/>
        <item x="46"/>
        <item x="24"/>
        <item x="43"/>
        <item x="37"/>
        <item x="23"/>
        <item x="62"/>
        <item x="9"/>
        <item x="56"/>
        <item x="36"/>
        <item x="30"/>
        <item x="44"/>
        <item x="8"/>
        <item x="38"/>
        <item x="7"/>
        <item x="11"/>
        <item x="76"/>
        <item x="55"/>
        <item x="57"/>
        <item x="29"/>
        <item x="84"/>
        <item x="61"/>
        <item x="33"/>
        <item x="58"/>
        <item x="71"/>
        <item x="72"/>
        <item x="64"/>
        <item x="82"/>
        <item x="48"/>
        <item x="15"/>
        <item x="31"/>
        <item x="28"/>
        <item x="59"/>
        <item x="32"/>
        <item x="53"/>
        <item x="68"/>
        <item x="12"/>
        <item x="2"/>
        <item x="14"/>
        <item x="13"/>
        <item x="86"/>
        <item x="35"/>
        <item x="1"/>
        <item x="17"/>
        <item x="79"/>
        <item x="6"/>
        <item x="70"/>
        <item x="90"/>
        <item x="34"/>
        <item x="78"/>
        <item x="0"/>
        <item x="6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earest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istanceToTow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Base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eakElev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erticalDr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Total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Beginner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Intermediate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dvancedSlop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tal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LiftTypes (Chairlif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iftTypes (Gondol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iftTypes (T-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ormatted Gandolas "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Farmatted T B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ason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easonEndDate" compact="0" numFmtId="164" outline="0" multipleItemSelectionAllowed="1" showAll="0">
      <items>
        <item x="0"/>
        <item x="1"/>
        <item x="2"/>
        <item x="3"/>
        <item x="4"/>
        <item x="5"/>
        <item x="6"/>
        <item x="7"/>
        <item x="8"/>
        <item x="9"/>
        <item x="10"/>
        <item x="11"/>
        <item x="12"/>
        <item x="13"/>
        <item x="14"/>
        <item x="15"/>
        <item x="16"/>
        <item x="17"/>
        <item x="18"/>
        <item t="default"/>
      </items>
    </pivotField>
    <pivotField name="DailyOperatingHours" compact="0" outline="0" multipleItemSelectionAllowed="1" showAll="0">
      <items>
        <item x="0"/>
        <item x="1"/>
        <item x="2"/>
        <item x="3"/>
        <item x="4"/>
        <item x="5"/>
        <item x="6"/>
        <item x="7"/>
        <item x="8"/>
        <item t="default"/>
      </items>
    </pivotField>
    <pivotField name="LastSeasonLeng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dult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Youth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hildDayP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 Day Pas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easonPassAd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ightSkiing" compact="0" outline="0" multipleItemSelectionAllowed="1" showAll="0">
      <items>
        <item x="0"/>
        <item x="1"/>
        <item t="default"/>
      </items>
    </pivotField>
    <pivotField name="SnowPark" compact="0" outline="0" multipleItemSelectionAllowed="1" showAll="0">
      <items>
        <item x="0"/>
        <item x="1"/>
        <item t="default"/>
      </items>
    </pivotField>
    <pivotField name="GlacierSkiing" compact="0" outline="0" multipleItemSelectionAllowed="1" showAll="0">
      <items>
        <item x="0"/>
        <item x="1"/>
        <item t="default"/>
      </items>
    </pivotField>
    <pivotField name="CrossCountryTr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verallRating" compact="0" outline="0" multipleItemSelectionAllowed="1" showAll="0">
      <items>
        <item x="0"/>
        <item x="1"/>
        <item x="2"/>
        <item x="3"/>
        <item x="4"/>
        <item x="5"/>
        <item x="6"/>
        <item x="7"/>
        <item x="8"/>
        <item x="9"/>
        <item x="10"/>
        <item x="11"/>
        <item x="12"/>
        <item t="default"/>
      </items>
    </pivotField>
    <pivotField name="FamilyFriendlyRating" dataField="1" compact="0" outline="0" multipleItemSelectionAllowed="1" showAll="0">
      <items>
        <item x="0"/>
        <item x="1"/>
        <item x="2"/>
        <item x="3"/>
        <item x="4"/>
        <item x="5"/>
        <item x="6"/>
        <item x="7"/>
        <item x="8"/>
        <item x="9"/>
        <item t="default"/>
      </items>
    </pivotField>
    <pivotField name="ExpertFriendlyRating" dataField="1" compact="0" outline="0" multipleItemSelectionAllowed="1" showAll="0">
      <items>
        <item x="0"/>
        <item x="1"/>
        <item x="2"/>
        <item x="3"/>
        <item x="4"/>
        <item x="5"/>
        <item x="6"/>
        <item x="7"/>
        <item x="8"/>
        <item x="9"/>
        <item x="10"/>
        <item x="11"/>
        <item x="12"/>
        <item x="13"/>
        <item x="14"/>
        <item x="15"/>
        <item x="16"/>
        <item t="default"/>
      </items>
    </pivotField>
    <pivotField name="Review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Accommodations" compact="0" outline="0" multipleItemSelectionAllowed="1" showAll="0">
      <items>
        <item x="0"/>
        <item x="1"/>
        <item x="2"/>
        <item x="3"/>
        <item x="4"/>
        <item x="5"/>
        <item x="6"/>
        <item x="7"/>
        <item x="8"/>
        <item x="9"/>
        <item x="10"/>
        <item x="11"/>
        <item x="12"/>
        <item x="13"/>
        <item x="14"/>
        <item x="15"/>
        <item x="16"/>
        <item x="17"/>
        <item t="default"/>
      </items>
    </pivotField>
    <pivotField name="NearestAccommodationDistance in Meters" compact="0" outline="0" multipleItemSelectionAllowed="1" showAll="0">
      <items>
        <item x="0"/>
        <item x="1"/>
        <item x="2"/>
        <item x="3"/>
        <item x="4"/>
        <item x="5"/>
        <item x="6"/>
        <item x="7"/>
        <item x="8"/>
        <item t="default"/>
      </items>
    </pivotField>
    <pivotField name="AccommodationTypes" compact="0" outline="0" multipleItemSelectionAllowed="1" showAll="0">
      <items>
        <item x="0"/>
        <item x="1"/>
        <item x="2"/>
        <item x="3"/>
        <item x="4"/>
        <item x="5"/>
        <item x="6"/>
        <item x="7"/>
        <item x="8"/>
        <item x="9"/>
        <item x="10"/>
        <item x="11"/>
        <item x="12"/>
        <item x="13"/>
        <item x="14"/>
        <item x="15"/>
        <item x="16"/>
        <item x="17"/>
        <item t="default"/>
      </items>
    </pivotField>
    <pivotField name="SkiRental" compact="0" outline="0" multipleItemSelectionAllowed="1" showAll="0">
      <items>
        <item x="0"/>
        <item t="default"/>
      </items>
    </pivotField>
    <pivotField name="SkiSchool" compact="0" outline="0" multipleItemSelectionAllowed="1" showAll="0">
      <items>
        <item x="0"/>
        <item x="1"/>
        <item t="default"/>
      </items>
    </pivotField>
    <pivotField name="Restaurants" compact="0" outline="0" multipleItemSelectionAllowed="1" showAll="0">
      <items>
        <item x="0"/>
        <item x="1"/>
        <item x="2"/>
        <item x="3"/>
        <item x="4"/>
        <item x="5"/>
        <item x="6"/>
        <item x="7"/>
        <item x="8"/>
        <item x="9"/>
        <item x="10"/>
        <item x="11"/>
        <item x="12"/>
        <item x="13"/>
        <item x="14"/>
        <item x="15"/>
        <item x="16"/>
        <item x="17"/>
        <item t="default"/>
      </items>
    </pivotField>
    <pivotField name="EcoFriendlyRating" compact="0" outline="0" multipleItemSelectionAllowed="1" showAll="0">
      <items>
        <item x="0"/>
        <item x="1"/>
        <item x="2"/>
        <item x="3"/>
        <item x="4"/>
        <item x="5"/>
        <item x="6"/>
        <item x="7"/>
        <item x="8"/>
        <item x="9"/>
        <item x="10"/>
        <item x="11"/>
        <item x="12"/>
        <item x="13"/>
        <item x="14"/>
        <item x="15"/>
        <item x="16"/>
        <item t="default"/>
      </items>
    </pivotField>
    <pivotField name="RenewableEnergyUse" compact="0" outline="0" multipleItemSelectionAllowed="1" showAll="0">
      <items>
        <item x="0"/>
        <item x="1"/>
        <item x="2"/>
        <item x="3"/>
        <item x="4"/>
        <item x="5"/>
        <item x="6"/>
        <item x="7"/>
        <item x="8"/>
        <item x="9"/>
        <item x="10"/>
        <item x="11"/>
        <item x="12"/>
        <item x="13"/>
        <item x="14"/>
        <item x="15"/>
        <item x="16"/>
        <item x="17"/>
        <item t="default"/>
      </items>
    </pivotField>
    <pivotField name="YearOpe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LastMajorUpgrad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VisitorLastSeas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verageTemperatureDece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verageTemperatureJan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Febru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AverageTemperatureMar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esortWeb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ontactInf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field x="1"/>
  </rowFields>
  <colFields>
    <field x="-2"/>
  </colFields>
  <dataFields>
    <dataField name="SUM of FamilyFriendlyRating" fld="34" baseField="0"/>
    <dataField name="SUM of ExpertFriendlyRating" fld="3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D1" s="1"/>
      <c r="E1" s="1"/>
      <c r="F1" s="1"/>
      <c r="G1" s="1"/>
      <c r="H1" s="1"/>
      <c r="I1" s="1"/>
      <c r="J1" s="1"/>
      <c r="K1" s="1"/>
      <c r="L1" s="1"/>
      <c r="M1" s="1"/>
      <c r="N1" s="1"/>
    </row>
    <row r="2">
      <c r="D2" s="1"/>
      <c r="E2" s="2"/>
      <c r="N2" s="1"/>
    </row>
    <row r="3">
      <c r="D3" s="1"/>
      <c r="N3" s="1"/>
    </row>
    <row r="4">
      <c r="D4" s="1"/>
      <c r="E4" s="1"/>
      <c r="F4" s="1"/>
      <c r="G4" s="1"/>
      <c r="H4" s="1"/>
      <c r="I4" s="1"/>
      <c r="J4" s="1"/>
      <c r="K4" s="1"/>
      <c r="L4" s="1"/>
      <c r="M4" s="1"/>
      <c r="N4" s="1"/>
    </row>
    <row r="8">
      <c r="E8" s="3" t="s">
        <v>0</v>
      </c>
      <c r="F8" s="4"/>
      <c r="G8" s="4"/>
      <c r="H8" s="4"/>
      <c r="I8" s="4"/>
      <c r="J8" s="4"/>
      <c r="K8" s="4"/>
      <c r="L8" s="4"/>
      <c r="M8" s="4"/>
      <c r="N8" s="4"/>
      <c r="O8" s="4"/>
      <c r="P8" s="4"/>
      <c r="Q8" s="4"/>
      <c r="R8" s="5"/>
    </row>
    <row r="9">
      <c r="E9" s="6"/>
      <c r="R9" s="7"/>
    </row>
    <row r="10">
      <c r="E10" s="6"/>
      <c r="R10" s="7"/>
    </row>
    <row r="11">
      <c r="E11" s="6"/>
      <c r="R11" s="7"/>
    </row>
    <row r="12">
      <c r="E12" s="6"/>
      <c r="R12" s="7"/>
    </row>
    <row r="13">
      <c r="E13" s="6"/>
      <c r="R13" s="7"/>
    </row>
    <row r="14">
      <c r="E14" s="6"/>
      <c r="R14" s="7"/>
    </row>
    <row r="15">
      <c r="E15" s="6"/>
      <c r="R15" s="7"/>
    </row>
    <row r="16">
      <c r="E16" s="6"/>
      <c r="R16" s="7"/>
    </row>
    <row r="17">
      <c r="E17" s="6"/>
      <c r="R17" s="7"/>
    </row>
    <row r="18">
      <c r="E18" s="6"/>
      <c r="R18" s="7"/>
    </row>
    <row r="19">
      <c r="E19" s="6"/>
      <c r="R19" s="7"/>
    </row>
    <row r="20">
      <c r="E20" s="6"/>
      <c r="R20" s="7"/>
    </row>
    <row r="21">
      <c r="E21" s="6"/>
      <c r="R21" s="7"/>
    </row>
    <row r="22">
      <c r="E22" s="6"/>
      <c r="R22" s="7"/>
    </row>
    <row r="23">
      <c r="E23" s="6"/>
      <c r="R23" s="7"/>
    </row>
    <row r="24">
      <c r="E24" s="6"/>
      <c r="R24" s="7"/>
    </row>
    <row r="25">
      <c r="E25" s="6"/>
      <c r="R25" s="7"/>
    </row>
    <row r="26">
      <c r="E26" s="6"/>
      <c r="R26" s="7"/>
    </row>
    <row r="27">
      <c r="E27" s="6"/>
      <c r="R27" s="7"/>
    </row>
    <row r="28">
      <c r="E28" s="6"/>
      <c r="R28" s="7"/>
    </row>
    <row r="29">
      <c r="E29" s="6"/>
      <c r="R29" s="7"/>
    </row>
    <row r="30">
      <c r="E30" s="6"/>
      <c r="R30" s="7"/>
    </row>
    <row r="31">
      <c r="E31" s="6"/>
      <c r="R31" s="7"/>
    </row>
    <row r="32">
      <c r="E32" s="6"/>
      <c r="R32" s="7"/>
    </row>
    <row r="33">
      <c r="E33" s="8"/>
      <c r="F33" s="9"/>
      <c r="G33" s="9"/>
      <c r="H33" s="9"/>
      <c r="I33" s="9"/>
      <c r="J33" s="9"/>
      <c r="K33" s="9"/>
      <c r="L33" s="9"/>
      <c r="M33" s="9"/>
      <c r="N33" s="9"/>
      <c r="O33" s="9"/>
      <c r="P33" s="9"/>
      <c r="Q33" s="9"/>
      <c r="R33" s="10"/>
    </row>
  </sheetData>
  <mergeCells count="2">
    <mergeCell ref="E2:M3"/>
    <mergeCell ref="E8:R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sheetViews>
  <sheetFormatPr customHeight="1" defaultColWidth="12.63" defaultRowHeight="15.0"/>
  <cols>
    <col customWidth="1" min="1" max="1" width="38.0"/>
    <col customWidth="1" min="2" max="2" width="36.25"/>
    <col customWidth="1" min="3" max="3" width="89.13"/>
  </cols>
  <sheetData>
    <row r="1">
      <c r="A1" s="85" t="s">
        <v>772</v>
      </c>
      <c r="B1" s="85" t="s">
        <v>773</v>
      </c>
      <c r="C1" s="85" t="s">
        <v>774</v>
      </c>
    </row>
    <row r="2" ht="130.5" customHeight="1">
      <c r="A2" s="92" t="s">
        <v>775</v>
      </c>
      <c r="B2" s="93">
        <f>VLOOKUP(Data!B15,Data!B:AL,37,FALSE)</f>
        <v>220</v>
      </c>
      <c r="C2" s="94" t="s">
        <v>776</v>
      </c>
    </row>
    <row r="3" ht="166.5" customHeight="1">
      <c r="A3" s="92" t="s">
        <v>777</v>
      </c>
      <c r="B3" s="93">
        <f>Countifs( Data!C2:C1000, "FRANCE", Data!F2:F1000, "&lt;10", Data!L2:L1000, "&lt;45", Data!O2:O1000, "&gt;20", Data!AM2:AM1000, "&lt;200")</f>
        <v>7</v>
      </c>
      <c r="C3" s="95" t="s">
        <v>778</v>
      </c>
    </row>
    <row r="4">
      <c r="A4" s="96"/>
      <c r="B4" s="96"/>
    </row>
    <row r="5">
      <c r="A5" s="96"/>
      <c r="B5" s="96"/>
    </row>
    <row r="6">
      <c r="A6" s="96"/>
      <c r="B6" s="96"/>
    </row>
    <row r="7">
      <c r="A7" s="96"/>
      <c r="B7" s="96"/>
    </row>
    <row r="8">
      <c r="A8" s="96"/>
      <c r="B8" s="96"/>
    </row>
    <row r="9">
      <c r="A9" s="96"/>
      <c r="B9" s="96"/>
    </row>
    <row r="10">
      <c r="A10" s="96"/>
      <c r="B10" s="9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0"/>
  <sheetData>
    <row r="1"/>
    <row r="2"/>
    <row r="3"/>
    <row r="4"/>
    <row r="5"/>
    <row r="6"/>
    <row r="7">
      <c r="S7" s="97" t="s">
        <v>781</v>
      </c>
      <c r="T7" s="4"/>
      <c r="U7" s="4"/>
      <c r="V7" s="5"/>
    </row>
    <row r="8">
      <c r="S8" s="6"/>
      <c r="V8" s="7"/>
    </row>
    <row r="9">
      <c r="S9" s="6"/>
      <c r="V9" s="7"/>
    </row>
    <row r="10">
      <c r="S10" s="6"/>
      <c r="V10" s="7"/>
    </row>
    <row r="11">
      <c r="S11" s="6"/>
      <c r="V11" s="7"/>
    </row>
    <row r="12">
      <c r="S12" s="6"/>
      <c r="V12" s="7"/>
    </row>
    <row r="13">
      <c r="S13" s="6"/>
      <c r="V13" s="7"/>
    </row>
    <row r="14">
      <c r="S14" s="8"/>
      <c r="T14" s="9"/>
      <c r="U14" s="9"/>
      <c r="V14" s="10"/>
    </row>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sheetData>
  <mergeCells count="1">
    <mergeCell ref="S7:V14"/>
  </mergeCells>
  <conditionalFormatting sqref="C2:C92">
    <cfRule type="colorScale" priority="1">
      <colorScale>
        <cfvo type="min"/>
        <cfvo type="percentile" val="50"/>
        <cfvo type="max"/>
        <color rgb="FFFFFF00"/>
        <color rgb="FF93C47D"/>
        <color rgb="FFFF0000"/>
      </colorScale>
    </cfRule>
  </conditionalFormatting>
  <conditionalFormatting sqref="B2:B92">
    <cfRule type="colorScale" priority="2">
      <colorScale>
        <cfvo type="min"/>
        <cfvo type="percentile" val="50"/>
        <cfvo type="max"/>
        <color rgb="FFFFFF00"/>
        <color rgb="FF6AA84F"/>
        <color rgb="FFFF0000"/>
      </colorScale>
    </cfRule>
  </conditionalFormatting>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000"/>
    <outlinePr summaryBelow="0" summaryRight="0"/>
  </sheetPr>
  <sheetViews>
    <sheetView showGridLines="0" workbookViewId="0"/>
  </sheetViews>
  <sheetFormatPr customHeight="1" defaultColWidth="12.63" defaultRowHeight="15.0"/>
  <cols>
    <col customWidth="1" min="2" max="2" width="25.5"/>
    <col customWidth="1" min="3" max="3" width="32.13"/>
  </cols>
  <sheetData>
    <row r="1"/>
    <row r="2">
      <c r="I2" s="89" t="s">
        <v>28</v>
      </c>
      <c r="J2" s="54"/>
      <c r="K2" s="54"/>
      <c r="L2" s="54"/>
      <c r="M2" s="54"/>
      <c r="N2" s="55"/>
    </row>
    <row r="3">
      <c r="I3" s="60"/>
      <c r="J3" s="61"/>
      <c r="K3" s="61"/>
      <c r="L3" s="61"/>
      <c r="M3" s="61"/>
      <c r="N3" s="62"/>
    </row>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c r="I63" s="98" t="s">
        <v>753</v>
      </c>
      <c r="J63" s="99" t="s">
        <v>784</v>
      </c>
      <c r="K63" s="99" t="s">
        <v>785</v>
      </c>
    </row>
    <row r="64">
      <c r="I64" s="59"/>
      <c r="J64" s="59"/>
      <c r="K64" s="59"/>
    </row>
    <row r="65">
      <c r="I65" s="63"/>
      <c r="J65" s="63"/>
      <c r="K65" s="63"/>
    </row>
    <row r="66">
      <c r="I66" s="74" t="s">
        <v>620</v>
      </c>
      <c r="J66" s="100">
        <v>50.0</v>
      </c>
      <c r="K66" s="90">
        <v>0.0</v>
      </c>
    </row>
    <row r="67">
      <c r="I67" s="74" t="s">
        <v>648</v>
      </c>
      <c r="J67" s="100">
        <v>100.0</v>
      </c>
      <c r="K67" s="90">
        <v>0.0</v>
      </c>
    </row>
    <row r="68">
      <c r="I68" s="74" t="s">
        <v>494</v>
      </c>
      <c r="J68" s="100">
        <v>100.0</v>
      </c>
      <c r="K68" s="90">
        <v>0.0</v>
      </c>
    </row>
    <row r="69">
      <c r="I69" s="74" t="s">
        <v>393</v>
      </c>
      <c r="J69" s="100">
        <v>100.0</v>
      </c>
      <c r="K69" s="90">
        <v>0.0</v>
      </c>
    </row>
    <row r="70">
      <c r="I70" s="74" t="s">
        <v>335</v>
      </c>
      <c r="J70" s="100">
        <v>300.0</v>
      </c>
      <c r="K70" s="90">
        <v>0.0</v>
      </c>
    </row>
    <row r="71">
      <c r="I71" s="74" t="s">
        <v>561</v>
      </c>
      <c r="J71" s="100">
        <v>2000.0</v>
      </c>
      <c r="K71" s="90">
        <v>10.0</v>
      </c>
    </row>
    <row r="72">
      <c r="I72" s="74" t="s">
        <v>607</v>
      </c>
      <c r="J72" s="100">
        <v>1000.0</v>
      </c>
      <c r="K72" s="90">
        <v>15.0</v>
      </c>
    </row>
    <row r="73">
      <c r="I73" s="81" t="s">
        <v>716</v>
      </c>
      <c r="J73" s="101">
        <v>25000.0</v>
      </c>
      <c r="K73" s="102">
        <v>25000.0</v>
      </c>
    </row>
    <row r="74"/>
    <row r="75"/>
    <row r="76"/>
    <row r="77"/>
    <row r="78"/>
    <row r="79"/>
    <row r="80"/>
    <row r="81"/>
    <row r="82"/>
    <row r="83"/>
    <row r="84"/>
    <row r="85"/>
    <row r="86"/>
    <row r="87"/>
    <row r="88"/>
    <row r="89"/>
    <row r="90"/>
    <row r="91"/>
    <row r="92"/>
  </sheetData>
  <mergeCells count="4">
    <mergeCell ref="I2:N3"/>
    <mergeCell ref="I63:I65"/>
    <mergeCell ref="J63:J65"/>
    <mergeCell ref="K63:K65"/>
  </mergeCells>
  <conditionalFormatting sqref="B2:B92 J66:J74">
    <cfRule type="colorScale" priority="1">
      <colorScale>
        <cfvo type="min"/>
        <cfvo type="percentile" val="50"/>
        <cfvo type="max"/>
        <color rgb="FFFFFF00"/>
        <color rgb="FF93C47D"/>
        <color rgb="FFFF0000"/>
      </colorScale>
    </cfRule>
  </conditionalFormatting>
  <conditionalFormatting sqref="C2:C92 K66:K74">
    <cfRule type="colorScale" priority="2">
      <colorScale>
        <cfvo type="min"/>
        <cfvo type="percentile" val="50"/>
        <cfvo type="max"/>
        <color rgb="FFFFFF00"/>
        <color rgb="FF6AA84F"/>
        <color rgb="FFFF0000"/>
      </colorScale>
    </cfRule>
  </conditionalFormatting>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0"/>
  <cols>
    <col customWidth="1" min="2" max="2" width="19.63"/>
    <col customWidth="1" min="3" max="3" width="27.75"/>
  </cols>
  <sheetData>
    <row r="1"/>
    <row r="2"/>
    <row r="3"/>
    <row r="4"/>
    <row r="5"/>
    <row r="6"/>
    <row r="7"/>
    <row r="8">
      <c r="P8" s="103" t="s">
        <v>788</v>
      </c>
      <c r="Q8" s="4"/>
      <c r="R8" s="4"/>
      <c r="S8" s="4"/>
      <c r="T8" s="5"/>
    </row>
    <row r="9">
      <c r="P9" s="6"/>
      <c r="T9" s="7"/>
    </row>
    <row r="10">
      <c r="P10" s="6"/>
      <c r="T10" s="7"/>
    </row>
    <row r="11">
      <c r="P11" s="6"/>
      <c r="T11" s="7"/>
    </row>
    <row r="12">
      <c r="P12" s="6"/>
      <c r="T12" s="7"/>
    </row>
    <row r="13">
      <c r="P13" s="6"/>
      <c r="T13" s="7"/>
    </row>
    <row r="14">
      <c r="P14" s="6"/>
      <c r="T14" s="7"/>
    </row>
    <row r="15">
      <c r="P15" s="6"/>
      <c r="T15" s="7"/>
    </row>
    <row r="16">
      <c r="P16" s="6"/>
      <c r="T16" s="7"/>
    </row>
    <row r="17">
      <c r="P17" s="6"/>
      <c r="T17" s="7"/>
    </row>
    <row r="18">
      <c r="P18" s="6"/>
      <c r="T18" s="7"/>
    </row>
    <row r="19">
      <c r="P19" s="6"/>
      <c r="T19" s="7"/>
    </row>
    <row r="20">
      <c r="P20" s="6"/>
      <c r="T20" s="7"/>
    </row>
    <row r="21">
      <c r="P21" s="8"/>
      <c r="Q21" s="9"/>
      <c r="R21" s="9"/>
      <c r="S21" s="9"/>
      <c r="T21" s="10"/>
    </row>
    <row r="22"/>
    <row r="23"/>
    <row r="24"/>
    <row r="25"/>
    <row r="26"/>
    <row r="27"/>
    <row r="28"/>
    <row r="29"/>
    <row r="30">
      <c r="R30" s="104"/>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sheetData>
  <mergeCells count="1">
    <mergeCell ref="P8:T21"/>
  </mergeCells>
  <conditionalFormatting sqref="B2:B92">
    <cfRule type="colorScale" priority="1">
      <colorScale>
        <cfvo type="min"/>
        <cfvo type="percentile" val="50"/>
        <cfvo type="max"/>
        <color rgb="FFFFFF00"/>
        <color rgb="FF6AA84F"/>
        <color rgb="FFFF0000"/>
      </colorScale>
    </cfRule>
  </conditionalFormatting>
  <conditionalFormatting sqref="C2:C92">
    <cfRule type="colorScale" priority="2">
      <colorScale>
        <cfvo type="min"/>
        <cfvo type="percentile" val="50"/>
        <cfvo type="max"/>
        <color rgb="FFFFFF00"/>
        <color rgb="FF38761D"/>
        <color rgb="FFFF0000"/>
      </colorScale>
    </cfRule>
  </conditionalFormatting>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Right="0"/>
  </sheetPr>
  <sheetViews>
    <sheetView showGridLines="0" workbookViewId="0"/>
  </sheetViews>
  <sheetFormatPr customHeight="1" defaultColWidth="12.63" defaultRowHeight="15.0"/>
  <sheetData>
    <row r="1" ht="51.75" customHeight="1">
      <c r="A1" s="11" t="s">
        <v>1</v>
      </c>
      <c r="B1" s="4"/>
      <c r="C1" s="4"/>
      <c r="D1" s="4"/>
      <c r="E1" s="4"/>
      <c r="F1" s="4"/>
      <c r="G1" s="4"/>
      <c r="H1" s="4"/>
      <c r="I1" s="4"/>
      <c r="J1" s="4"/>
      <c r="K1" s="4"/>
      <c r="L1" s="4"/>
      <c r="M1" s="4"/>
      <c r="N1" s="4"/>
      <c r="O1" s="4"/>
      <c r="P1" s="4"/>
      <c r="Q1" s="4"/>
      <c r="R1" s="4"/>
      <c r="S1" s="4"/>
      <c r="T1" s="5"/>
    </row>
    <row r="2" ht="36.75" customHeight="1">
      <c r="A2" s="12" t="s">
        <v>2</v>
      </c>
      <c r="T2" s="7"/>
    </row>
    <row r="3" ht="28.5" customHeight="1">
      <c r="A3" s="13" t="s">
        <v>3</v>
      </c>
      <c r="B3" s="14" t="s">
        <v>4</v>
      </c>
      <c r="C3" s="15"/>
      <c r="D3" s="16"/>
      <c r="E3" s="14" t="s">
        <v>5</v>
      </c>
      <c r="F3" s="15"/>
      <c r="G3" s="15"/>
      <c r="H3" s="15"/>
      <c r="I3" s="15"/>
      <c r="J3" s="15"/>
      <c r="K3" s="16"/>
      <c r="L3" s="14" t="s">
        <v>6</v>
      </c>
      <c r="M3" s="15"/>
      <c r="N3" s="15"/>
      <c r="O3" s="15"/>
      <c r="P3" s="15"/>
      <c r="Q3" s="15"/>
      <c r="R3" s="15"/>
      <c r="S3" s="15"/>
      <c r="T3" s="17"/>
    </row>
    <row r="4">
      <c r="A4" s="18">
        <v>1.0</v>
      </c>
      <c r="B4" s="19" t="s">
        <v>7</v>
      </c>
      <c r="C4" s="20"/>
      <c r="D4" s="21"/>
      <c r="E4" s="22" t="s">
        <v>8</v>
      </c>
      <c r="F4" s="20"/>
      <c r="G4" s="20"/>
      <c r="H4" s="20"/>
      <c r="I4" s="20"/>
      <c r="J4" s="20"/>
      <c r="K4" s="21"/>
      <c r="L4" s="23" t="s">
        <v>9</v>
      </c>
      <c r="M4" s="20"/>
      <c r="N4" s="20"/>
      <c r="O4" s="20"/>
      <c r="P4" s="20"/>
      <c r="Q4" s="20"/>
      <c r="R4" s="20"/>
      <c r="S4" s="20"/>
      <c r="T4" s="24"/>
    </row>
    <row r="5">
      <c r="A5" s="18">
        <v>2.0</v>
      </c>
      <c r="B5" s="19" t="s">
        <v>10</v>
      </c>
      <c r="C5" s="20"/>
      <c r="D5" s="21"/>
      <c r="E5" s="25" t="s">
        <v>11</v>
      </c>
      <c r="F5" s="20"/>
      <c r="G5" s="20"/>
      <c r="H5" s="20"/>
      <c r="I5" s="20"/>
      <c r="J5" s="20"/>
      <c r="K5" s="21"/>
      <c r="L5" s="26" t="s">
        <v>12</v>
      </c>
      <c r="M5" s="20"/>
      <c r="N5" s="20"/>
      <c r="O5" s="20"/>
      <c r="P5" s="20"/>
      <c r="Q5" s="20"/>
      <c r="R5" s="20"/>
      <c r="S5" s="20"/>
      <c r="T5" s="24"/>
    </row>
    <row r="6">
      <c r="A6" s="18">
        <v>3.0</v>
      </c>
      <c r="B6" s="27" t="s">
        <v>13</v>
      </c>
      <c r="C6" s="20"/>
      <c r="D6" s="21"/>
      <c r="E6" s="25" t="s">
        <v>14</v>
      </c>
      <c r="F6" s="20"/>
      <c r="G6" s="20"/>
      <c r="H6" s="20"/>
      <c r="I6" s="20"/>
      <c r="J6" s="20"/>
      <c r="K6" s="21"/>
      <c r="L6" s="26" t="s">
        <v>15</v>
      </c>
      <c r="M6" s="20"/>
      <c r="N6" s="20"/>
      <c r="O6" s="20"/>
      <c r="P6" s="20"/>
      <c r="Q6" s="20"/>
      <c r="R6" s="20"/>
      <c r="S6" s="20"/>
      <c r="T6" s="24"/>
    </row>
    <row r="7">
      <c r="A7" s="28">
        <v>4.0</v>
      </c>
      <c r="B7" s="29" t="s">
        <v>16</v>
      </c>
      <c r="C7" s="20"/>
      <c r="D7" s="21"/>
      <c r="E7" s="25" t="s">
        <v>17</v>
      </c>
      <c r="F7" s="20"/>
      <c r="G7" s="20"/>
      <c r="H7" s="20"/>
      <c r="I7" s="20"/>
      <c r="J7" s="20"/>
      <c r="K7" s="21"/>
      <c r="L7" s="26" t="s">
        <v>18</v>
      </c>
      <c r="M7" s="20"/>
      <c r="N7" s="20"/>
      <c r="O7" s="20"/>
      <c r="P7" s="20"/>
      <c r="Q7" s="20"/>
      <c r="R7" s="20"/>
      <c r="S7" s="20"/>
      <c r="T7" s="24"/>
    </row>
    <row r="8">
      <c r="A8" s="18">
        <v>5.0</v>
      </c>
      <c r="B8" s="19" t="s">
        <v>19</v>
      </c>
      <c r="C8" s="20"/>
      <c r="D8" s="21"/>
      <c r="E8" s="22" t="s">
        <v>20</v>
      </c>
      <c r="F8" s="20"/>
      <c r="G8" s="20"/>
      <c r="H8" s="20"/>
      <c r="I8" s="20"/>
      <c r="J8" s="20"/>
      <c r="K8" s="21"/>
      <c r="L8" s="26" t="s">
        <v>21</v>
      </c>
      <c r="M8" s="20"/>
      <c r="N8" s="20"/>
      <c r="O8" s="20"/>
      <c r="P8" s="20"/>
      <c r="Q8" s="20"/>
      <c r="R8" s="20"/>
      <c r="S8" s="20"/>
      <c r="T8" s="24"/>
    </row>
    <row r="9">
      <c r="A9" s="18">
        <v>6.0</v>
      </c>
      <c r="B9" s="22" t="s">
        <v>22</v>
      </c>
      <c r="C9" s="20"/>
      <c r="D9" s="21"/>
      <c r="E9" s="25" t="s">
        <v>23</v>
      </c>
      <c r="F9" s="20"/>
      <c r="G9" s="20"/>
      <c r="H9" s="20"/>
      <c r="I9" s="20"/>
      <c r="J9" s="20"/>
      <c r="K9" s="21"/>
      <c r="L9" s="26" t="s">
        <v>24</v>
      </c>
      <c r="M9" s="20"/>
      <c r="N9" s="20"/>
      <c r="O9" s="20"/>
      <c r="P9" s="20"/>
      <c r="Q9" s="20"/>
      <c r="R9" s="20"/>
      <c r="S9" s="20"/>
      <c r="T9" s="24"/>
    </row>
    <row r="10">
      <c r="A10" s="30">
        <v>7.0</v>
      </c>
      <c r="B10" s="29" t="s">
        <v>25</v>
      </c>
      <c r="C10" s="20"/>
      <c r="D10" s="21"/>
      <c r="E10" s="22" t="s">
        <v>26</v>
      </c>
      <c r="F10" s="20"/>
      <c r="G10" s="20"/>
      <c r="H10" s="20"/>
      <c r="I10" s="20"/>
      <c r="J10" s="20"/>
      <c r="K10" s="21"/>
      <c r="L10" s="26" t="s">
        <v>27</v>
      </c>
      <c r="M10" s="20"/>
      <c r="N10" s="20"/>
      <c r="O10" s="20"/>
      <c r="P10" s="20"/>
      <c r="Q10" s="20"/>
      <c r="R10" s="20"/>
      <c r="S10" s="20"/>
      <c r="T10" s="24"/>
    </row>
    <row r="11">
      <c r="A11" s="28">
        <v>8.0</v>
      </c>
      <c r="B11" s="22" t="s">
        <v>28</v>
      </c>
      <c r="C11" s="20"/>
      <c r="D11" s="21"/>
      <c r="E11" s="25" t="s">
        <v>29</v>
      </c>
      <c r="F11" s="20"/>
      <c r="G11" s="20"/>
      <c r="H11" s="20"/>
      <c r="I11" s="20"/>
      <c r="J11" s="20"/>
      <c r="K11" s="21"/>
      <c r="L11" s="26" t="s">
        <v>21</v>
      </c>
      <c r="M11" s="20"/>
      <c r="N11" s="20"/>
      <c r="O11" s="20"/>
      <c r="P11" s="20"/>
      <c r="Q11" s="20"/>
      <c r="R11" s="20"/>
      <c r="S11" s="20"/>
      <c r="T11" s="24"/>
    </row>
    <row r="12">
      <c r="A12" s="31">
        <v>9.0</v>
      </c>
      <c r="B12" s="32" t="s">
        <v>30</v>
      </c>
      <c r="C12" s="33"/>
      <c r="D12" s="34"/>
      <c r="E12" s="35" t="s">
        <v>31</v>
      </c>
      <c r="F12" s="33"/>
      <c r="G12" s="33"/>
      <c r="H12" s="33"/>
      <c r="I12" s="33"/>
      <c r="J12" s="33"/>
      <c r="K12" s="34"/>
      <c r="L12" s="36" t="s">
        <v>32</v>
      </c>
      <c r="M12" s="33"/>
      <c r="N12" s="33"/>
      <c r="O12" s="33"/>
      <c r="P12" s="33"/>
      <c r="Q12" s="33"/>
      <c r="R12" s="33"/>
      <c r="S12" s="33"/>
      <c r="T12" s="37"/>
    </row>
  </sheetData>
  <mergeCells count="40">
    <mergeCell ref="A1:T1"/>
    <mergeCell ref="A2:T2"/>
    <mergeCell ref="B3:D3"/>
    <mergeCell ref="E3:K3"/>
    <mergeCell ref="L3:T3"/>
    <mergeCell ref="E4:K4"/>
    <mergeCell ref="L4:T4"/>
    <mergeCell ref="B4:D4"/>
    <mergeCell ref="B5:D5"/>
    <mergeCell ref="E5:K5"/>
    <mergeCell ref="L5:T5"/>
    <mergeCell ref="B6:D6"/>
    <mergeCell ref="E6:K6"/>
    <mergeCell ref="L6:T6"/>
    <mergeCell ref="E9:K9"/>
    <mergeCell ref="L9:T9"/>
    <mergeCell ref="B7:D7"/>
    <mergeCell ref="E7:K7"/>
    <mergeCell ref="L7:T7"/>
    <mergeCell ref="B8:D8"/>
    <mergeCell ref="E8:K8"/>
    <mergeCell ref="L8:T8"/>
    <mergeCell ref="B9:D9"/>
    <mergeCell ref="E12:K12"/>
    <mergeCell ref="L12:T12"/>
    <mergeCell ref="A13:I13"/>
    <mergeCell ref="J13:R13"/>
    <mergeCell ref="A14:I14"/>
    <mergeCell ref="J14:R14"/>
    <mergeCell ref="A15:I15"/>
    <mergeCell ref="J15:R15"/>
    <mergeCell ref="A16:I16"/>
    <mergeCell ref="J16:R16"/>
    <mergeCell ref="B10:D10"/>
    <mergeCell ref="E10:K10"/>
    <mergeCell ref="L10:T10"/>
    <mergeCell ref="B11:D11"/>
    <mergeCell ref="E11:K11"/>
    <mergeCell ref="L11:T11"/>
    <mergeCell ref="B12:D12"/>
  </mergeCells>
  <hyperlinks>
    <hyperlink r:id="rId1" ref="A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0"/>
  <cols>
    <col customWidth="1" min="1" max="1" width="12.63"/>
    <col customWidth="1" min="2" max="2" width="14.0"/>
    <col customWidth="1" min="3" max="4" width="12.63"/>
    <col customWidth="1" min="5" max="5" width="18.25"/>
    <col customWidth="1" min="6" max="6" width="12.63"/>
    <col customWidth="1" min="7" max="7" width="21.25"/>
    <col customWidth="1" min="8" max="8" width="14.5"/>
    <col customWidth="1" min="16" max="16" width="12.38"/>
    <col customWidth="1" min="24" max="24" width="20.13"/>
    <col customWidth="1" min="25" max="25" width="22.25"/>
    <col customWidth="1" min="49" max="49" width="28.38"/>
    <col customWidth="1" min="50" max="50" width="23.5"/>
    <col customWidth="1" min="52" max="52" width="29.13"/>
    <col customWidth="1" min="55" max="55" width="21.75"/>
  </cols>
  <sheetData>
    <row r="1" ht="15.75" customHeight="1">
      <c r="A1" s="38" t="s">
        <v>33</v>
      </c>
      <c r="B1" s="38" t="s">
        <v>34</v>
      </c>
      <c r="C1" s="38" t="s">
        <v>35</v>
      </c>
      <c r="D1" s="38" t="s">
        <v>36</v>
      </c>
      <c r="E1" s="38" t="s">
        <v>37</v>
      </c>
      <c r="F1" s="38" t="s">
        <v>38</v>
      </c>
      <c r="G1" s="38" t="s">
        <v>39</v>
      </c>
      <c r="H1" s="38" t="s">
        <v>40</v>
      </c>
      <c r="I1" s="38" t="s">
        <v>41</v>
      </c>
      <c r="J1" s="38" t="s">
        <v>42</v>
      </c>
      <c r="K1" s="38" t="s">
        <v>43</v>
      </c>
      <c r="L1" s="38" t="s">
        <v>44</v>
      </c>
      <c r="M1" s="38" t="s">
        <v>45</v>
      </c>
      <c r="N1" s="38" t="s">
        <v>46</v>
      </c>
      <c r="O1" s="38" t="s">
        <v>47</v>
      </c>
      <c r="P1" s="38" t="s">
        <v>48</v>
      </c>
      <c r="Q1" s="38" t="s">
        <v>49</v>
      </c>
      <c r="R1" s="38" t="s">
        <v>50</v>
      </c>
      <c r="S1" s="39" t="s">
        <v>51</v>
      </c>
      <c r="T1" s="39" t="s">
        <v>52</v>
      </c>
      <c r="U1" s="38" t="s">
        <v>53</v>
      </c>
      <c r="V1" s="38" t="s">
        <v>54</v>
      </c>
      <c r="W1" s="38" t="s">
        <v>55</v>
      </c>
      <c r="X1" s="38" t="s">
        <v>56</v>
      </c>
      <c r="Y1" s="38" t="s">
        <v>57</v>
      </c>
      <c r="Z1" s="38" t="s">
        <v>58</v>
      </c>
      <c r="AA1" s="38" t="s">
        <v>59</v>
      </c>
      <c r="AB1" s="40" t="s">
        <v>60</v>
      </c>
      <c r="AC1" s="38" t="s">
        <v>61</v>
      </c>
      <c r="AD1" s="38" t="s">
        <v>62</v>
      </c>
      <c r="AE1" s="38" t="s">
        <v>63</v>
      </c>
      <c r="AF1" s="38" t="s">
        <v>64</v>
      </c>
      <c r="AG1" s="38" t="s">
        <v>65</v>
      </c>
      <c r="AH1" s="38" t="s">
        <v>66</v>
      </c>
      <c r="AI1" s="38" t="s">
        <v>67</v>
      </c>
      <c r="AJ1" s="38" t="s">
        <v>68</v>
      </c>
      <c r="AK1" s="38" t="s">
        <v>69</v>
      </c>
      <c r="AL1" s="38" t="s">
        <v>70</v>
      </c>
      <c r="AM1" s="38" t="s">
        <v>71</v>
      </c>
      <c r="AN1" s="38" t="s">
        <v>72</v>
      </c>
      <c r="AO1" s="38" t="s">
        <v>73</v>
      </c>
      <c r="AP1" s="38" t="s">
        <v>74</v>
      </c>
      <c r="AQ1" s="38" t="s">
        <v>75</v>
      </c>
      <c r="AR1" s="38" t="s">
        <v>76</v>
      </c>
      <c r="AS1" s="38" t="s">
        <v>77</v>
      </c>
      <c r="AT1" s="38" t="s">
        <v>78</v>
      </c>
      <c r="AU1" s="38" t="s">
        <v>79</v>
      </c>
      <c r="AV1" s="38" t="s">
        <v>80</v>
      </c>
      <c r="AW1" s="38" t="s">
        <v>81</v>
      </c>
      <c r="AX1" s="38" t="s">
        <v>82</v>
      </c>
      <c r="AY1" s="38" t="s">
        <v>83</v>
      </c>
      <c r="AZ1" s="38" t="s">
        <v>84</v>
      </c>
      <c r="BA1" s="38" t="s">
        <v>85</v>
      </c>
      <c r="BB1" s="38" t="s">
        <v>86</v>
      </c>
      <c r="BC1" s="38"/>
      <c r="BD1" s="38"/>
      <c r="BE1" s="38"/>
      <c r="BF1" s="38"/>
    </row>
    <row r="2" ht="15.75" customHeight="1">
      <c r="A2" s="41" t="s">
        <v>87</v>
      </c>
      <c r="B2" s="41" t="s">
        <v>88</v>
      </c>
      <c r="C2" s="41" t="s">
        <v>89</v>
      </c>
      <c r="D2" s="41" t="s">
        <v>90</v>
      </c>
      <c r="E2" s="41" t="s">
        <v>88</v>
      </c>
      <c r="F2" s="41">
        <v>0.0</v>
      </c>
      <c r="G2" s="41" t="s">
        <v>91</v>
      </c>
      <c r="H2" s="41">
        <v>1620.0</v>
      </c>
      <c r="I2" s="41">
        <v>3899.0</v>
      </c>
      <c r="J2" s="41">
        <v>2279.0</v>
      </c>
      <c r="K2" s="41">
        <v>360.0</v>
      </c>
      <c r="L2" s="41">
        <v>75.0</v>
      </c>
      <c r="M2" s="41">
        <v>220.0</v>
      </c>
      <c r="N2" s="41">
        <v>65.0</v>
      </c>
      <c r="O2" s="41">
        <v>52.0</v>
      </c>
      <c r="P2" s="41">
        <v>20.0</v>
      </c>
      <c r="Q2" s="41" t="s">
        <v>92</v>
      </c>
      <c r="R2" s="41" t="s">
        <v>93</v>
      </c>
      <c r="S2" s="42">
        <f>IFERROR(__xludf.DUMMYFUNCTION("ARRAYFORMULA(IF(Q2:Q1000&lt;&gt;"""", IF(ISNUMBER(Q2:Q1000), Q2:Q1000, VALUE(REGEXEXTRACT(Q2:Q1000, ""\d+""))), """"))
"),13.0)</f>
        <v>13</v>
      </c>
      <c r="T2" s="42">
        <f>IFERROR(__xludf.DUMMYFUNCTION("ARRAYFORMULA(IF(R2:R1000&lt;&gt;"""", VALUE(REGEXEXTRACT(R2:R1000, ""\d+"")), """"))
"),19.0)</f>
        <v>19</v>
      </c>
      <c r="U2" s="43">
        <v>45255.0</v>
      </c>
      <c r="V2" s="43">
        <v>45412.0</v>
      </c>
      <c r="W2" s="41" t="s">
        <v>94</v>
      </c>
      <c r="X2" s="41">
        <v>157.0</v>
      </c>
      <c r="Y2" s="41">
        <v>92.0</v>
      </c>
      <c r="Z2" s="41">
        <v>78.0</v>
      </c>
      <c r="AA2" s="41">
        <v>46.0</v>
      </c>
      <c r="AB2" s="44">
        <f t="shared" ref="AB2:AB101" si="1">average(Y2:AA2)</f>
        <v>72</v>
      </c>
      <c r="AC2" s="41">
        <v>1800.0</v>
      </c>
      <c r="AD2" s="41" t="b">
        <v>1</v>
      </c>
      <c r="AE2" s="41" t="b">
        <v>1</v>
      </c>
      <c r="AF2" s="41" t="b">
        <v>1</v>
      </c>
      <c r="AG2" s="41">
        <v>40.0</v>
      </c>
      <c r="AH2" s="41">
        <v>4.8</v>
      </c>
      <c r="AI2" s="41">
        <v>4.5</v>
      </c>
      <c r="AJ2" s="41">
        <v>4.9</v>
      </c>
      <c r="AK2" s="41">
        <v>15000.0</v>
      </c>
      <c r="AL2" s="41">
        <v>200.0</v>
      </c>
      <c r="AM2" s="41">
        <v>100.0</v>
      </c>
      <c r="AN2" s="41" t="s">
        <v>95</v>
      </c>
      <c r="AO2" s="41" t="b">
        <v>1</v>
      </c>
      <c r="AP2" s="41" t="b">
        <v>1</v>
      </c>
      <c r="AQ2" s="41">
        <v>50.0</v>
      </c>
      <c r="AR2" s="41">
        <v>4.7</v>
      </c>
      <c r="AS2" s="41">
        <v>60.0</v>
      </c>
      <c r="AT2" s="41">
        <v>1865.0</v>
      </c>
      <c r="AU2" s="43">
        <v>44362.0</v>
      </c>
      <c r="AV2" s="41">
        <v>1500000.0</v>
      </c>
      <c r="AW2" s="41">
        <v>-5.2</v>
      </c>
      <c r="AX2" s="41">
        <v>-6.8</v>
      </c>
      <c r="AY2" s="41">
        <v>-6.1</v>
      </c>
      <c r="AZ2" s="41">
        <v>-2.3</v>
      </c>
      <c r="BA2" s="41" t="s">
        <v>96</v>
      </c>
      <c r="BB2" s="41" t="s">
        <v>97</v>
      </c>
      <c r="BC2" s="41"/>
      <c r="BD2" s="41"/>
      <c r="BE2" s="41"/>
      <c r="BF2" s="41"/>
    </row>
    <row r="3" ht="15.75" customHeight="1">
      <c r="A3" s="41" t="s">
        <v>98</v>
      </c>
      <c r="B3" s="41" t="s">
        <v>99</v>
      </c>
      <c r="C3" s="41" t="s">
        <v>100</v>
      </c>
      <c r="D3" s="41" t="s">
        <v>101</v>
      </c>
      <c r="E3" s="41" t="s">
        <v>99</v>
      </c>
      <c r="F3" s="41">
        <v>5.0</v>
      </c>
      <c r="G3" s="41" t="s">
        <v>102</v>
      </c>
      <c r="H3" s="41">
        <v>1850.0</v>
      </c>
      <c r="I3" s="41">
        <v>3456.0</v>
      </c>
      <c r="J3" s="41">
        <v>1606.0</v>
      </c>
      <c r="K3" s="41">
        <v>300.0</v>
      </c>
      <c r="L3" s="41">
        <v>60.0</v>
      </c>
      <c r="M3" s="41">
        <v>150.0</v>
      </c>
      <c r="N3" s="41">
        <v>90.0</v>
      </c>
      <c r="O3" s="41">
        <v>75.0</v>
      </c>
      <c r="P3" s="41">
        <v>25.0</v>
      </c>
      <c r="Q3" s="41" t="s">
        <v>103</v>
      </c>
      <c r="R3" s="41" t="s">
        <v>104</v>
      </c>
      <c r="S3" s="42">
        <f>IFERROR(__xludf.DUMMYFUNCTION("""COMPUTED_VALUE"""),2.0)</f>
        <v>2</v>
      </c>
      <c r="T3" s="42">
        <f>IFERROR(__xludf.DUMMYFUNCTION("""COMPUTED_VALUE"""),28.0)</f>
        <v>28</v>
      </c>
      <c r="U3" s="43">
        <v>45262.0</v>
      </c>
      <c r="V3" s="43">
        <v>45413.0</v>
      </c>
      <c r="W3" s="41" t="s">
        <v>105</v>
      </c>
      <c r="X3" s="41">
        <v>150.0</v>
      </c>
      <c r="Y3" s="41">
        <v>65.0</v>
      </c>
      <c r="Z3" s="41">
        <v>52.0</v>
      </c>
      <c r="AA3" s="41">
        <v>39.0</v>
      </c>
      <c r="AB3" s="44">
        <f t="shared" si="1"/>
        <v>52</v>
      </c>
      <c r="AC3" s="41">
        <v>1500.0</v>
      </c>
      <c r="AD3" s="41" t="b">
        <v>0</v>
      </c>
      <c r="AE3" s="41" t="b">
        <v>1</v>
      </c>
      <c r="AF3" s="41" t="b">
        <v>0</v>
      </c>
      <c r="AG3" s="41">
        <v>25.0</v>
      </c>
      <c r="AH3" s="41">
        <v>4.7</v>
      </c>
      <c r="AI3" s="41">
        <v>4.3</v>
      </c>
      <c r="AJ3" s="41">
        <v>4.9</v>
      </c>
      <c r="AK3" s="41">
        <v>12000.0</v>
      </c>
      <c r="AL3" s="41">
        <v>180.0</v>
      </c>
      <c r="AM3" s="41">
        <v>50.0</v>
      </c>
      <c r="AN3" s="41" t="s">
        <v>106</v>
      </c>
      <c r="AO3" s="41" t="b">
        <v>1</v>
      </c>
      <c r="AP3" s="41" t="b">
        <v>1</v>
      </c>
      <c r="AQ3" s="41">
        <v>40.0</v>
      </c>
      <c r="AR3" s="41">
        <v>4.2</v>
      </c>
      <c r="AS3" s="41">
        <v>45.0</v>
      </c>
      <c r="AT3" s="41">
        <v>1934.0</v>
      </c>
      <c r="AU3" s="43">
        <v>43799.0</v>
      </c>
      <c r="AV3" s="41">
        <v>1200000.0</v>
      </c>
      <c r="AW3" s="41">
        <v>-4.5</v>
      </c>
      <c r="AX3" s="41">
        <v>-5.9</v>
      </c>
      <c r="AY3" s="41">
        <v>-5.2</v>
      </c>
      <c r="AZ3" s="41">
        <v>-1.8</v>
      </c>
      <c r="BA3" s="41" t="s">
        <v>107</v>
      </c>
      <c r="BB3" s="41" t="s">
        <v>108</v>
      </c>
      <c r="BC3" s="41"/>
      <c r="BD3" s="41"/>
      <c r="BE3" s="41"/>
      <c r="BF3" s="41"/>
    </row>
    <row r="4" ht="15.75" customHeight="1">
      <c r="A4" s="41" t="s">
        <v>109</v>
      </c>
      <c r="B4" s="41" t="s">
        <v>110</v>
      </c>
      <c r="C4" s="41" t="s">
        <v>111</v>
      </c>
      <c r="D4" s="41" t="s">
        <v>112</v>
      </c>
      <c r="E4" s="41" t="s">
        <v>113</v>
      </c>
      <c r="F4" s="41">
        <v>4.5</v>
      </c>
      <c r="G4" s="41" t="s">
        <v>114</v>
      </c>
      <c r="H4" s="41">
        <v>1304.0</v>
      </c>
      <c r="I4" s="41">
        <v>2811.0</v>
      </c>
      <c r="J4" s="41">
        <v>1507.0</v>
      </c>
      <c r="K4" s="41">
        <v>305.0</v>
      </c>
      <c r="L4" s="41">
        <v>55.0</v>
      </c>
      <c r="M4" s="41">
        <v>160.0</v>
      </c>
      <c r="N4" s="41">
        <v>90.0</v>
      </c>
      <c r="O4" s="41">
        <v>88.0</v>
      </c>
      <c r="P4" s="41">
        <v>44.0</v>
      </c>
      <c r="Q4" s="41" t="s">
        <v>115</v>
      </c>
      <c r="R4" s="41" t="s">
        <v>116</v>
      </c>
      <c r="S4" s="42">
        <f>IFERROR(__xludf.DUMMYFUNCTION("""COMPUTED_VALUE"""),5.0)</f>
        <v>5</v>
      </c>
      <c r="T4" s="42">
        <f>IFERROR(__xludf.DUMMYFUNCTION("""COMPUTED_VALUE"""),39.0)</f>
        <v>39</v>
      </c>
      <c r="U4" s="43">
        <v>45260.0</v>
      </c>
      <c r="V4" s="43">
        <v>45408.0</v>
      </c>
      <c r="W4" s="41" t="s">
        <v>117</v>
      </c>
      <c r="X4" s="41">
        <v>147.0</v>
      </c>
      <c r="Y4" s="41">
        <v>61.0</v>
      </c>
      <c r="Z4" s="41">
        <v>49.0</v>
      </c>
      <c r="AA4" s="41">
        <v>31.0</v>
      </c>
      <c r="AB4" s="44">
        <f t="shared" si="1"/>
        <v>47</v>
      </c>
      <c r="AC4" s="41">
        <v>1350.0</v>
      </c>
      <c r="AD4" s="41" t="b">
        <v>1</v>
      </c>
      <c r="AE4" s="41" t="b">
        <v>1</v>
      </c>
      <c r="AF4" s="41" t="b">
        <v>0</v>
      </c>
      <c r="AG4" s="41">
        <v>40.0</v>
      </c>
      <c r="AH4" s="41">
        <v>4.6</v>
      </c>
      <c r="AI4" s="41">
        <v>4.1</v>
      </c>
      <c r="AJ4" s="41">
        <v>4.8</v>
      </c>
      <c r="AK4" s="41">
        <v>10000.0</v>
      </c>
      <c r="AL4" s="41">
        <v>220.0</v>
      </c>
      <c r="AM4" s="41">
        <v>200.0</v>
      </c>
      <c r="AN4" s="41" t="s">
        <v>118</v>
      </c>
      <c r="AO4" s="41" t="b">
        <v>1</v>
      </c>
      <c r="AP4" s="41" t="b">
        <v>1</v>
      </c>
      <c r="AQ4" s="41">
        <v>45.0</v>
      </c>
      <c r="AR4" s="41">
        <v>4.5</v>
      </c>
      <c r="AS4" s="41">
        <v>55.0</v>
      </c>
      <c r="AT4" s="41">
        <v>1901.0</v>
      </c>
      <c r="AU4" s="43">
        <v>44905.0</v>
      </c>
      <c r="AV4" s="41">
        <v>1000000.0</v>
      </c>
      <c r="AW4" s="41">
        <v>-3.8</v>
      </c>
      <c r="AX4" s="41">
        <v>-5.2</v>
      </c>
      <c r="AY4" s="41">
        <v>-4.5</v>
      </c>
      <c r="AZ4" s="41">
        <v>-0.9</v>
      </c>
      <c r="BA4" s="41" t="s">
        <v>119</v>
      </c>
      <c r="BB4" s="41" t="s">
        <v>120</v>
      </c>
      <c r="BC4" s="41"/>
      <c r="BD4" s="41"/>
      <c r="BE4" s="41"/>
      <c r="BF4" s="41"/>
    </row>
    <row r="5" ht="15.75" customHeight="1">
      <c r="A5" s="41" t="s">
        <v>121</v>
      </c>
      <c r="B5" s="41" t="s">
        <v>122</v>
      </c>
      <c r="C5" s="41" t="s">
        <v>100</v>
      </c>
      <c r="D5" s="41" t="s">
        <v>123</v>
      </c>
      <c r="E5" s="41" t="s">
        <v>122</v>
      </c>
      <c r="F5" s="41">
        <v>1.0</v>
      </c>
      <c r="G5" s="41" t="s">
        <v>124</v>
      </c>
      <c r="H5" s="41">
        <v>1035.0</v>
      </c>
      <c r="I5" s="41">
        <v>3842.0</v>
      </c>
      <c r="J5" s="41">
        <v>2807.0</v>
      </c>
      <c r="K5" s="41">
        <v>155.0</v>
      </c>
      <c r="L5" s="41">
        <v>30.0</v>
      </c>
      <c r="M5" s="41">
        <v>80.0</v>
      </c>
      <c r="N5" s="41">
        <v>45.0</v>
      </c>
      <c r="O5" s="41">
        <v>65.0</v>
      </c>
      <c r="P5" s="41">
        <v>20.0</v>
      </c>
      <c r="Q5" s="41" t="s">
        <v>125</v>
      </c>
      <c r="R5" s="41" t="s">
        <v>126</v>
      </c>
      <c r="S5" s="42">
        <f>IFERROR(__xludf.DUMMYFUNCTION("""COMPUTED_VALUE"""),10.0)</f>
        <v>10</v>
      </c>
      <c r="T5" s="42">
        <f>IFERROR(__xludf.DUMMYFUNCTION("""COMPUTED_VALUE"""),35.0)</f>
        <v>35</v>
      </c>
      <c r="U5" s="43">
        <v>45269.0</v>
      </c>
      <c r="V5" s="43">
        <v>45417.0</v>
      </c>
      <c r="W5" s="41" t="s">
        <v>127</v>
      </c>
      <c r="X5" s="41">
        <v>148.0</v>
      </c>
      <c r="Y5" s="41">
        <v>70.0</v>
      </c>
      <c r="Z5" s="41">
        <v>56.0</v>
      </c>
      <c r="AA5" s="41">
        <v>42.0</v>
      </c>
      <c r="AB5" s="44">
        <f t="shared" si="1"/>
        <v>56</v>
      </c>
      <c r="AC5" s="41">
        <v>1600.0</v>
      </c>
      <c r="AD5" s="41" t="b">
        <v>1</v>
      </c>
      <c r="AE5" s="41" t="b">
        <v>1</v>
      </c>
      <c r="AF5" s="41" t="b">
        <v>1</v>
      </c>
      <c r="AG5" s="41">
        <v>50.0</v>
      </c>
      <c r="AH5" s="41">
        <v>4.5</v>
      </c>
      <c r="AI5" s="41">
        <v>4.0</v>
      </c>
      <c r="AJ5" s="41">
        <v>4.9</v>
      </c>
      <c r="AK5" s="41">
        <v>14000.0</v>
      </c>
      <c r="AL5" s="41">
        <v>250.0</v>
      </c>
      <c r="AM5" s="41">
        <v>100.0</v>
      </c>
      <c r="AN5" s="41" t="s">
        <v>95</v>
      </c>
      <c r="AO5" s="41" t="b">
        <v>1</v>
      </c>
      <c r="AP5" s="41" t="b">
        <v>1</v>
      </c>
      <c r="AQ5" s="41">
        <v>55.0</v>
      </c>
      <c r="AR5" s="41">
        <v>4.3</v>
      </c>
      <c r="AS5" s="41">
        <v>50.0</v>
      </c>
      <c r="AT5" s="41">
        <v>1924.0</v>
      </c>
      <c r="AU5" s="43">
        <v>44002.0</v>
      </c>
      <c r="AV5" s="41">
        <v>1300000.0</v>
      </c>
      <c r="AW5" s="41">
        <v>-2.5</v>
      </c>
      <c r="AX5" s="41">
        <v>-3.9</v>
      </c>
      <c r="AY5" s="41">
        <v>-3.2</v>
      </c>
      <c r="AZ5" s="41">
        <v>0.5</v>
      </c>
      <c r="BA5" s="41" t="s">
        <v>128</v>
      </c>
      <c r="BB5" s="41" t="s">
        <v>129</v>
      </c>
      <c r="BC5" s="41"/>
      <c r="BD5" s="41"/>
      <c r="BE5" s="41"/>
      <c r="BF5" s="41"/>
    </row>
    <row r="6" ht="15.75" customHeight="1">
      <c r="A6" s="41" t="s">
        <v>130</v>
      </c>
      <c r="B6" s="41" t="s">
        <v>131</v>
      </c>
      <c r="C6" s="41" t="s">
        <v>111</v>
      </c>
      <c r="D6" s="41" t="s">
        <v>112</v>
      </c>
      <c r="E6" s="41" t="s">
        <v>131</v>
      </c>
      <c r="F6" s="41">
        <v>0.0</v>
      </c>
      <c r="G6" s="41" t="s">
        <v>132</v>
      </c>
      <c r="H6" s="41">
        <v>800.0</v>
      </c>
      <c r="I6" s="41">
        <v>2000.0</v>
      </c>
      <c r="J6" s="41">
        <v>1200.0</v>
      </c>
      <c r="K6" s="41">
        <v>179.0</v>
      </c>
      <c r="L6" s="41">
        <v>45.0</v>
      </c>
      <c r="M6" s="41">
        <v>90.0</v>
      </c>
      <c r="N6" s="41">
        <v>44.0</v>
      </c>
      <c r="O6" s="41">
        <v>54.0</v>
      </c>
      <c r="P6" s="41">
        <v>27.0</v>
      </c>
      <c r="Q6" s="41" t="s">
        <v>92</v>
      </c>
      <c r="R6" s="41" t="s">
        <v>133</v>
      </c>
      <c r="S6" s="42">
        <f>IFERROR(__xludf.DUMMYFUNCTION("""COMPUTED_VALUE"""),13.0)</f>
        <v>13</v>
      </c>
      <c r="T6" s="42">
        <f>IFERROR(__xludf.DUMMYFUNCTION("""COMPUTED_VALUE"""),14.0)</f>
        <v>14</v>
      </c>
      <c r="U6" s="43">
        <v>45227.0</v>
      </c>
      <c r="V6" s="43">
        <v>45413.0</v>
      </c>
      <c r="W6" s="41" t="s">
        <v>105</v>
      </c>
      <c r="X6" s="41">
        <v>185.0</v>
      </c>
      <c r="Y6" s="41">
        <v>58.0</v>
      </c>
      <c r="Z6" s="41">
        <v>46.0</v>
      </c>
      <c r="AA6" s="41">
        <v>29.0</v>
      </c>
      <c r="AB6" s="44">
        <f t="shared" si="1"/>
        <v>44.33333333</v>
      </c>
      <c r="AC6" s="41">
        <v>1250.0</v>
      </c>
      <c r="AD6" s="41" t="b">
        <v>1</v>
      </c>
      <c r="AE6" s="41" t="b">
        <v>1</v>
      </c>
      <c r="AF6" s="41" t="b">
        <v>0</v>
      </c>
      <c r="AG6" s="41">
        <v>35.0</v>
      </c>
      <c r="AH6" s="41">
        <v>4.4</v>
      </c>
      <c r="AI6" s="41">
        <v>4.6</v>
      </c>
      <c r="AJ6" s="41">
        <v>4.3</v>
      </c>
      <c r="AK6" s="41">
        <v>9000.0</v>
      </c>
      <c r="AL6" s="41">
        <v>190.0</v>
      </c>
      <c r="AM6" s="41">
        <v>150.0</v>
      </c>
      <c r="AN6" s="41" t="s">
        <v>118</v>
      </c>
      <c r="AO6" s="41" t="b">
        <v>1</v>
      </c>
      <c r="AP6" s="41" t="b">
        <v>1</v>
      </c>
      <c r="AQ6" s="41">
        <v>60.0</v>
      </c>
      <c r="AR6" s="41">
        <v>4.0</v>
      </c>
      <c r="AS6" s="41">
        <v>40.0</v>
      </c>
      <c r="AT6" s="41">
        <v>1893.0</v>
      </c>
      <c r="AU6" s="43">
        <v>44515.0</v>
      </c>
      <c r="AV6" s="41">
        <v>950000.0</v>
      </c>
      <c r="AW6" s="41">
        <v>-1.8</v>
      </c>
      <c r="AX6" s="41">
        <v>-3.2</v>
      </c>
      <c r="AY6" s="41">
        <v>-2.5</v>
      </c>
      <c r="AZ6" s="41">
        <v>1.2</v>
      </c>
      <c r="BA6" s="41" t="s">
        <v>134</v>
      </c>
      <c r="BB6" s="41" t="s">
        <v>135</v>
      </c>
      <c r="BC6" s="41"/>
      <c r="BD6" s="41"/>
      <c r="BE6" s="41"/>
      <c r="BF6" s="41"/>
    </row>
    <row r="7" ht="15.75" customHeight="1">
      <c r="A7" s="41" t="s">
        <v>136</v>
      </c>
      <c r="B7" s="41" t="s">
        <v>137</v>
      </c>
      <c r="C7" s="41" t="s">
        <v>100</v>
      </c>
      <c r="D7" s="41" t="s">
        <v>101</v>
      </c>
      <c r="E7" s="41" t="s">
        <v>137</v>
      </c>
      <c r="F7" s="41">
        <v>19.0</v>
      </c>
      <c r="G7" s="41" t="s">
        <v>138</v>
      </c>
      <c r="H7" s="41">
        <v>1300.0</v>
      </c>
      <c r="I7" s="41">
        <v>3230.0</v>
      </c>
      <c r="J7" s="41">
        <v>1930.0</v>
      </c>
      <c r="K7" s="41">
        <v>150.0</v>
      </c>
      <c r="L7" s="41">
        <v>35.0</v>
      </c>
      <c r="M7" s="41">
        <v>75.0</v>
      </c>
      <c r="N7" s="41">
        <v>40.0</v>
      </c>
      <c r="O7" s="41">
        <v>62.0</v>
      </c>
      <c r="P7" s="41">
        <v>19.0</v>
      </c>
      <c r="Q7" s="41" t="s">
        <v>139</v>
      </c>
      <c r="R7" s="41" t="s">
        <v>140</v>
      </c>
      <c r="S7" s="42">
        <f>IFERROR(__xludf.DUMMYFUNCTION("""COMPUTED_VALUE"""),23.0)</f>
        <v>23</v>
      </c>
      <c r="T7" s="42">
        <f>IFERROR(__xludf.DUMMYFUNCTION("""COMPUTED_VALUE"""),20.0)</f>
        <v>20</v>
      </c>
      <c r="U7" s="43">
        <v>45269.0</v>
      </c>
      <c r="V7" s="43">
        <v>45403.0</v>
      </c>
      <c r="W7" s="41" t="s">
        <v>141</v>
      </c>
      <c r="X7" s="41">
        <v>134.0</v>
      </c>
      <c r="Y7" s="41">
        <v>66.0</v>
      </c>
      <c r="Z7" s="41">
        <v>53.0</v>
      </c>
      <c r="AA7" s="41">
        <v>40.0</v>
      </c>
      <c r="AB7" s="44">
        <f t="shared" si="1"/>
        <v>53</v>
      </c>
      <c r="AC7" s="41">
        <v>1550.0</v>
      </c>
      <c r="AD7" s="41" t="b">
        <v>0</v>
      </c>
      <c r="AE7" s="41" t="b">
        <v>1</v>
      </c>
      <c r="AF7" s="41" t="b">
        <v>0</v>
      </c>
      <c r="AG7" s="41">
        <v>30.0</v>
      </c>
      <c r="AH7" s="41">
        <v>4.7</v>
      </c>
      <c r="AI7" s="41">
        <v>4.8</v>
      </c>
      <c r="AJ7" s="41">
        <v>4.5</v>
      </c>
      <c r="AK7" s="41">
        <v>11000.0</v>
      </c>
      <c r="AL7" s="41">
        <v>230.0</v>
      </c>
      <c r="AM7" s="41">
        <v>50.0</v>
      </c>
      <c r="AN7" s="41" t="s">
        <v>95</v>
      </c>
      <c r="AO7" s="41" t="b">
        <v>1</v>
      </c>
      <c r="AP7" s="41" t="b">
        <v>1</v>
      </c>
      <c r="AQ7" s="41">
        <v>70.0</v>
      </c>
      <c r="AR7" s="41">
        <v>4.6</v>
      </c>
      <c r="AS7" s="41">
        <v>65.0</v>
      </c>
      <c r="AT7" s="41">
        <v>1946.0</v>
      </c>
      <c r="AU7" s="43">
        <v>45261.0</v>
      </c>
      <c r="AV7" s="41">
        <v>1100000.0</v>
      </c>
      <c r="AW7" s="41">
        <v>-3.0</v>
      </c>
      <c r="AX7" s="41">
        <v>-4.4</v>
      </c>
      <c r="AY7" s="41">
        <v>-3.7</v>
      </c>
      <c r="AZ7" s="41">
        <v>-0.1</v>
      </c>
      <c r="BA7" s="41" t="s">
        <v>142</v>
      </c>
      <c r="BB7" s="41" t="s">
        <v>143</v>
      </c>
      <c r="BC7" s="41"/>
      <c r="BD7" s="41"/>
      <c r="BE7" s="41"/>
      <c r="BF7" s="41"/>
    </row>
    <row r="8" ht="15.75" customHeight="1">
      <c r="A8" s="41" t="s">
        <v>144</v>
      </c>
      <c r="B8" s="41" t="s">
        <v>145</v>
      </c>
      <c r="C8" s="41" t="s">
        <v>89</v>
      </c>
      <c r="D8" s="41" t="s">
        <v>90</v>
      </c>
      <c r="E8" s="41" t="s">
        <v>145</v>
      </c>
      <c r="F8" s="41">
        <v>13.2</v>
      </c>
      <c r="G8" s="41" t="s">
        <v>146</v>
      </c>
      <c r="H8" s="41">
        <v>1500.0</v>
      </c>
      <c r="I8" s="41">
        <v>3330.0</v>
      </c>
      <c r="J8" s="41">
        <v>1830.0</v>
      </c>
      <c r="K8" s="41">
        <v>410.0</v>
      </c>
      <c r="L8" s="41">
        <v>80.0</v>
      </c>
      <c r="M8" s="41">
        <v>220.0</v>
      </c>
      <c r="N8" s="41">
        <v>110.0</v>
      </c>
      <c r="O8" s="41">
        <v>67.0</v>
      </c>
      <c r="P8" s="41">
        <v>30.0</v>
      </c>
      <c r="Q8" s="41" t="s">
        <v>147</v>
      </c>
      <c r="R8" s="41" t="s">
        <v>148</v>
      </c>
      <c r="S8" s="42">
        <f>IFERROR(__xludf.DUMMYFUNCTION("""COMPUTED_VALUE"""),4.0)</f>
        <v>4</v>
      </c>
      <c r="T8" s="42">
        <f>IFERROR(__xludf.DUMMYFUNCTION("""COMPUTED_VALUE"""),33.0)</f>
        <v>33</v>
      </c>
      <c r="U8" s="43">
        <v>45260.0</v>
      </c>
      <c r="V8" s="43">
        <v>45410.0</v>
      </c>
      <c r="W8" s="41" t="s">
        <v>105</v>
      </c>
      <c r="X8" s="41">
        <v>150.0</v>
      </c>
      <c r="Y8" s="41">
        <v>75.0</v>
      </c>
      <c r="Z8" s="41">
        <v>60.0</v>
      </c>
      <c r="AA8" s="41">
        <v>45.0</v>
      </c>
      <c r="AB8" s="44">
        <f t="shared" si="1"/>
        <v>60</v>
      </c>
      <c r="AC8" s="41">
        <v>1700.0</v>
      </c>
      <c r="AD8" s="41" t="b">
        <v>1</v>
      </c>
      <c r="AE8" s="41" t="b">
        <v>1</v>
      </c>
      <c r="AF8" s="41" t="b">
        <v>1</v>
      </c>
      <c r="AG8" s="41">
        <v>45.0</v>
      </c>
      <c r="AH8" s="41">
        <v>4.6</v>
      </c>
      <c r="AI8" s="41">
        <v>4.2</v>
      </c>
      <c r="AJ8" s="41">
        <v>4.8</v>
      </c>
      <c r="AK8" s="41">
        <v>13000.0</v>
      </c>
      <c r="AL8" s="41">
        <v>210.0</v>
      </c>
      <c r="AM8" s="41">
        <v>100.0</v>
      </c>
      <c r="AN8" s="41" t="s">
        <v>95</v>
      </c>
      <c r="AO8" s="41" t="b">
        <v>1</v>
      </c>
      <c r="AP8" s="41" t="b">
        <v>1</v>
      </c>
      <c r="AQ8" s="41">
        <v>55.0</v>
      </c>
      <c r="AR8" s="41">
        <v>4.4</v>
      </c>
      <c r="AS8" s="41">
        <v>55.0</v>
      </c>
      <c r="AT8" s="41">
        <v>1950.0</v>
      </c>
      <c r="AU8" s="43">
        <v>44742.0</v>
      </c>
      <c r="AV8" s="41">
        <v>1250000.0</v>
      </c>
      <c r="AW8" s="41">
        <v>-4.0</v>
      </c>
      <c r="AX8" s="41">
        <v>-5.4</v>
      </c>
      <c r="AY8" s="41">
        <v>-4.7</v>
      </c>
      <c r="AZ8" s="41">
        <v>-1.1</v>
      </c>
      <c r="BA8" s="41" t="s">
        <v>149</v>
      </c>
      <c r="BB8" s="41" t="s">
        <v>150</v>
      </c>
      <c r="BC8" s="41"/>
      <c r="BD8" s="41"/>
      <c r="BE8" s="41"/>
      <c r="BF8" s="41"/>
    </row>
    <row r="9" ht="15.75" customHeight="1">
      <c r="A9" s="41" t="s">
        <v>151</v>
      </c>
      <c r="B9" s="41" t="s">
        <v>152</v>
      </c>
      <c r="C9" s="41" t="s">
        <v>111</v>
      </c>
      <c r="D9" s="41" t="s">
        <v>112</v>
      </c>
      <c r="E9" s="41" t="s">
        <v>152</v>
      </c>
      <c r="F9" s="41">
        <v>2.3</v>
      </c>
      <c r="G9" s="41" t="s">
        <v>153</v>
      </c>
      <c r="H9" s="41">
        <v>630.0</v>
      </c>
      <c r="I9" s="41">
        <v>2500.0</v>
      </c>
      <c r="J9" s="41">
        <v>1870.0</v>
      </c>
      <c r="K9" s="41">
        <v>136.0</v>
      </c>
      <c r="L9" s="41">
        <v>40.0</v>
      </c>
      <c r="M9" s="41">
        <v>65.0</v>
      </c>
      <c r="N9" s="41">
        <v>31.0</v>
      </c>
      <c r="O9" s="41">
        <v>59.0</v>
      </c>
      <c r="P9" s="41">
        <v>18.0</v>
      </c>
      <c r="Q9" s="41" t="s">
        <v>154</v>
      </c>
      <c r="R9" s="41" t="s">
        <v>155</v>
      </c>
      <c r="S9" s="42">
        <f>IFERROR(__xludf.DUMMYFUNCTION("""COMPUTED_VALUE"""),24.0)</f>
        <v>24</v>
      </c>
      <c r="T9" s="42">
        <f>IFERROR(__xludf.DUMMYFUNCTION("""COMPUTED_VALUE"""),17.0)</f>
        <v>17</v>
      </c>
      <c r="U9" s="43">
        <v>45262.0</v>
      </c>
      <c r="V9" s="43">
        <v>45396.0</v>
      </c>
      <c r="W9" s="41" t="s">
        <v>105</v>
      </c>
      <c r="X9" s="41">
        <v>134.0</v>
      </c>
      <c r="Y9" s="41">
        <v>55.0</v>
      </c>
      <c r="Z9" s="41">
        <v>44.0</v>
      </c>
      <c r="AA9" s="41">
        <v>28.0</v>
      </c>
      <c r="AB9" s="44">
        <f t="shared" si="1"/>
        <v>42.33333333</v>
      </c>
      <c r="AC9" s="41">
        <v>1150.0</v>
      </c>
      <c r="AD9" s="41" t="b">
        <v>1</v>
      </c>
      <c r="AE9" s="41" t="b">
        <v>1</v>
      </c>
      <c r="AF9" s="41" t="b">
        <v>0</v>
      </c>
      <c r="AG9" s="41">
        <v>30.0</v>
      </c>
      <c r="AH9" s="41">
        <v>4.3</v>
      </c>
      <c r="AI9" s="41">
        <v>4.5</v>
      </c>
      <c r="AJ9" s="41">
        <v>4.1</v>
      </c>
      <c r="AK9" s="41">
        <v>8000.0</v>
      </c>
      <c r="AL9" s="41">
        <v>170.0</v>
      </c>
      <c r="AM9" s="41">
        <v>200.0</v>
      </c>
      <c r="AN9" s="41" t="s">
        <v>118</v>
      </c>
      <c r="AO9" s="41" t="b">
        <v>1</v>
      </c>
      <c r="AP9" s="41" t="b">
        <v>1</v>
      </c>
      <c r="AQ9" s="41">
        <v>50.0</v>
      </c>
      <c r="AR9" s="41">
        <v>4.1</v>
      </c>
      <c r="AS9" s="41">
        <v>45.0</v>
      </c>
      <c r="AT9" s="41">
        <v>1898.0</v>
      </c>
      <c r="AU9" s="43">
        <v>44170.0</v>
      </c>
      <c r="AV9" s="41">
        <v>900000.0</v>
      </c>
      <c r="AW9" s="41">
        <v>-2.2</v>
      </c>
      <c r="AX9" s="41">
        <v>-3.6</v>
      </c>
      <c r="AY9" s="41">
        <v>-2.9</v>
      </c>
      <c r="AZ9" s="41">
        <v>0.8</v>
      </c>
      <c r="BA9" s="41" t="s">
        <v>156</v>
      </c>
      <c r="BB9" s="41" t="s">
        <v>157</v>
      </c>
      <c r="BC9" s="41"/>
      <c r="BD9" s="41"/>
      <c r="BE9" s="41"/>
      <c r="BF9" s="41"/>
    </row>
    <row r="10" ht="15.75" customHeight="1">
      <c r="A10" s="41" t="s">
        <v>158</v>
      </c>
      <c r="B10" s="41" t="s">
        <v>159</v>
      </c>
      <c r="C10" s="41" t="s">
        <v>160</v>
      </c>
      <c r="D10" s="41" t="s">
        <v>161</v>
      </c>
      <c r="E10" s="41" t="s">
        <v>159</v>
      </c>
      <c r="F10" s="41">
        <v>0.0</v>
      </c>
      <c r="G10" s="41" t="s">
        <v>162</v>
      </c>
      <c r="H10" s="41">
        <v>1816.0</v>
      </c>
      <c r="I10" s="41">
        <v>2798.0</v>
      </c>
      <c r="J10" s="41">
        <v>982.0</v>
      </c>
      <c r="K10" s="41">
        <v>115.0</v>
      </c>
      <c r="L10" s="41">
        <v>30.0</v>
      </c>
      <c r="M10" s="41">
        <v>60.0</v>
      </c>
      <c r="N10" s="41">
        <v>25.0</v>
      </c>
      <c r="O10" s="41">
        <v>31.0</v>
      </c>
      <c r="P10" s="41">
        <v>6.0</v>
      </c>
      <c r="Q10" s="41" t="s">
        <v>163</v>
      </c>
      <c r="R10" s="41" t="s">
        <v>164</v>
      </c>
      <c r="S10" s="42">
        <f>IFERROR(__xludf.DUMMYFUNCTION("""COMPUTED_VALUE"""),14.0)</f>
        <v>14</v>
      </c>
      <c r="T10" s="42">
        <f>IFERROR(__xludf.DUMMYFUNCTION("""COMPUTED_VALUE"""),11.0)</f>
        <v>11</v>
      </c>
      <c r="U10" s="43">
        <v>45255.0</v>
      </c>
      <c r="V10" s="43">
        <v>45417.0</v>
      </c>
      <c r="W10" s="41" t="s">
        <v>165</v>
      </c>
      <c r="X10" s="41">
        <v>162.0</v>
      </c>
      <c r="Y10" s="41">
        <v>52.0</v>
      </c>
      <c r="Z10" s="41">
        <v>42.0</v>
      </c>
      <c r="AA10" s="41">
        <v>26.0</v>
      </c>
      <c r="AB10" s="44">
        <f t="shared" si="1"/>
        <v>40</v>
      </c>
      <c r="AC10" s="41">
        <v>1050.0</v>
      </c>
      <c r="AD10" s="41" t="b">
        <v>1</v>
      </c>
      <c r="AE10" s="41" t="b">
        <v>1</v>
      </c>
      <c r="AF10" s="41" t="b">
        <v>0</v>
      </c>
      <c r="AG10" s="41">
        <v>40.0</v>
      </c>
      <c r="AH10" s="41">
        <v>4.4</v>
      </c>
      <c r="AI10" s="41">
        <v>4.7</v>
      </c>
      <c r="AJ10" s="41">
        <v>4.0</v>
      </c>
      <c r="AK10" s="41">
        <v>9500.0</v>
      </c>
      <c r="AL10" s="41">
        <v>200.0</v>
      </c>
      <c r="AM10" s="41">
        <v>50.0</v>
      </c>
      <c r="AN10" s="41" t="s">
        <v>106</v>
      </c>
      <c r="AO10" s="41" t="b">
        <v>1</v>
      </c>
      <c r="AP10" s="41" t="b">
        <v>1</v>
      </c>
      <c r="AQ10" s="41">
        <v>65.0</v>
      </c>
      <c r="AR10" s="41">
        <v>4.5</v>
      </c>
      <c r="AS10" s="41">
        <v>70.0</v>
      </c>
      <c r="AT10" s="41">
        <v>1965.0</v>
      </c>
      <c r="AU10" s="43">
        <v>44520.0</v>
      </c>
      <c r="AV10" s="41">
        <v>850000.0</v>
      </c>
      <c r="AW10" s="41">
        <v>-5.5</v>
      </c>
      <c r="AX10" s="41">
        <v>-7.1</v>
      </c>
      <c r="AY10" s="41">
        <v>-6.4</v>
      </c>
      <c r="AZ10" s="41">
        <v>-2.6</v>
      </c>
      <c r="BA10" s="41" t="s">
        <v>166</v>
      </c>
      <c r="BB10" s="41" t="s">
        <v>167</v>
      </c>
      <c r="BC10" s="41"/>
      <c r="BD10" s="41"/>
      <c r="BE10" s="41"/>
      <c r="BF10" s="41"/>
    </row>
    <row r="11" ht="15.75" customHeight="1">
      <c r="A11" s="41" t="s">
        <v>168</v>
      </c>
      <c r="B11" s="41" t="s">
        <v>169</v>
      </c>
      <c r="C11" s="41" t="s">
        <v>100</v>
      </c>
      <c r="D11" s="41" t="s">
        <v>101</v>
      </c>
      <c r="E11" s="41" t="s">
        <v>170</v>
      </c>
      <c r="F11" s="41">
        <v>7.0</v>
      </c>
      <c r="G11" s="41" t="s">
        <v>171</v>
      </c>
      <c r="H11" s="41">
        <v>1200.0</v>
      </c>
      <c r="I11" s="41">
        <v>3226.0</v>
      </c>
      <c r="J11" s="41">
        <v>2026.0</v>
      </c>
      <c r="K11" s="41">
        <v>200.0</v>
      </c>
      <c r="L11" s="41">
        <v>50.0</v>
      </c>
      <c r="M11" s="41">
        <v>100.0</v>
      </c>
      <c r="N11" s="41">
        <v>50.0</v>
      </c>
      <c r="O11" s="41">
        <v>54.0</v>
      </c>
      <c r="P11" s="41">
        <v>17.0</v>
      </c>
      <c r="Q11" s="41" t="s">
        <v>172</v>
      </c>
      <c r="R11" s="41" t="s">
        <v>173</v>
      </c>
      <c r="S11" s="42">
        <f>IFERROR(__xludf.DUMMYFUNCTION("""COMPUTED_VALUE"""),3.0)</f>
        <v>3</v>
      </c>
      <c r="T11" s="42">
        <f>IFERROR(__xludf.DUMMYFUNCTION("""COMPUTED_VALUE"""),34.0)</f>
        <v>34</v>
      </c>
      <c r="U11" s="43">
        <v>45276.0</v>
      </c>
      <c r="V11" s="43">
        <v>45409.0</v>
      </c>
      <c r="W11" s="41" t="s">
        <v>141</v>
      </c>
      <c r="X11" s="41">
        <v>133.0</v>
      </c>
      <c r="Y11" s="41">
        <v>62.0</v>
      </c>
      <c r="Z11" s="41">
        <v>50.0</v>
      </c>
      <c r="AA11" s="41">
        <v>37.0</v>
      </c>
      <c r="AB11" s="44">
        <f t="shared" si="1"/>
        <v>49.66666667</v>
      </c>
      <c r="AC11" s="41">
        <v>1400.0</v>
      </c>
      <c r="AD11" s="41" t="b">
        <v>1</v>
      </c>
      <c r="AE11" s="41" t="b">
        <v>1</v>
      </c>
      <c r="AF11" s="41" t="b">
        <v>0</v>
      </c>
      <c r="AG11" s="41">
        <v>35.0</v>
      </c>
      <c r="AH11" s="41">
        <v>4.5</v>
      </c>
      <c r="AI11" s="41">
        <v>4.6</v>
      </c>
      <c r="AJ11" s="41">
        <v>4.3</v>
      </c>
      <c r="AK11" s="41">
        <v>10500.0</v>
      </c>
      <c r="AL11" s="41">
        <v>180.0</v>
      </c>
      <c r="AM11" s="41">
        <v>100.0</v>
      </c>
      <c r="AN11" s="41" t="s">
        <v>106</v>
      </c>
      <c r="AO11" s="41" t="b">
        <v>1</v>
      </c>
      <c r="AP11" s="41" t="b">
        <v>1</v>
      </c>
      <c r="AQ11" s="41">
        <v>40.0</v>
      </c>
      <c r="AR11" s="41">
        <v>4.2</v>
      </c>
      <c r="AS11" s="41">
        <v>50.0</v>
      </c>
      <c r="AT11" s="41">
        <v>1968.0</v>
      </c>
      <c r="AU11" s="43">
        <v>45092.0</v>
      </c>
      <c r="AV11" s="41">
        <v>1050000.0</v>
      </c>
      <c r="AW11" s="41">
        <v>-3.5</v>
      </c>
      <c r="AX11" s="41">
        <v>-4.9</v>
      </c>
      <c r="AY11" s="41">
        <v>-4.2</v>
      </c>
      <c r="AZ11" s="41">
        <v>-0.6</v>
      </c>
      <c r="BA11" s="41" t="s">
        <v>174</v>
      </c>
      <c r="BB11" s="41" t="s">
        <v>175</v>
      </c>
      <c r="BC11" s="41"/>
      <c r="BD11" s="41"/>
      <c r="BE11" s="41"/>
      <c r="BF11" s="41"/>
    </row>
    <row r="12" ht="15.75" customHeight="1">
      <c r="A12" s="41" t="s">
        <v>176</v>
      </c>
      <c r="B12" s="41" t="s">
        <v>177</v>
      </c>
      <c r="C12" s="41" t="s">
        <v>111</v>
      </c>
      <c r="D12" s="41" t="s">
        <v>112</v>
      </c>
      <c r="E12" s="41" t="s">
        <v>177</v>
      </c>
      <c r="F12" s="41">
        <v>0.0</v>
      </c>
      <c r="G12" s="41" t="s">
        <v>178</v>
      </c>
      <c r="H12" s="41">
        <v>1377.0</v>
      </c>
      <c r="I12" s="41">
        <v>2872.0</v>
      </c>
      <c r="J12" s="41">
        <v>1495.0</v>
      </c>
      <c r="K12" s="41">
        <v>239.0</v>
      </c>
      <c r="L12" s="41">
        <v>45.0</v>
      </c>
      <c r="M12" s="41">
        <v>129.0</v>
      </c>
      <c r="N12" s="41">
        <v>65.0</v>
      </c>
      <c r="O12" s="41">
        <v>45.0</v>
      </c>
      <c r="P12" s="41">
        <v>26.0</v>
      </c>
      <c r="Q12" s="41" t="s">
        <v>179</v>
      </c>
      <c r="R12" s="41" t="s">
        <v>180</v>
      </c>
      <c r="S12" s="42">
        <f>IFERROR(__xludf.DUMMYFUNCTION("""COMPUTED_VALUE"""),3.0)</f>
        <v>3</v>
      </c>
      <c r="T12" s="42">
        <f>IFERROR(__xludf.DUMMYFUNCTION("""COMPUTED_VALUE"""),16.0)</f>
        <v>16</v>
      </c>
      <c r="U12" s="43">
        <v>45253.0</v>
      </c>
      <c r="V12" s="43">
        <v>45413.0</v>
      </c>
      <c r="W12" s="41" t="s">
        <v>105</v>
      </c>
      <c r="X12" s="41">
        <v>159.0</v>
      </c>
      <c r="Y12" s="41">
        <v>59.0</v>
      </c>
      <c r="Z12" s="41">
        <v>47.0</v>
      </c>
      <c r="AA12" s="41">
        <v>30.0</v>
      </c>
      <c r="AB12" s="44">
        <f t="shared" si="1"/>
        <v>45.33333333</v>
      </c>
      <c r="AC12" s="41">
        <v>1300.0</v>
      </c>
      <c r="AD12" s="41" t="b">
        <v>1</v>
      </c>
      <c r="AE12" s="41" t="b">
        <v>1</v>
      </c>
      <c r="AF12" s="41" t="b">
        <v>0</v>
      </c>
      <c r="AG12" s="41">
        <v>40.0</v>
      </c>
      <c r="AH12" s="41">
        <v>4.6</v>
      </c>
      <c r="AI12" s="41">
        <v>4.3</v>
      </c>
      <c r="AJ12" s="41">
        <v>4.8</v>
      </c>
      <c r="AK12" s="41">
        <v>11000.0</v>
      </c>
      <c r="AL12" s="41">
        <v>190.0</v>
      </c>
      <c r="AM12" s="41">
        <v>150.0</v>
      </c>
      <c r="AN12" s="41" t="s">
        <v>118</v>
      </c>
      <c r="AO12" s="41" t="b">
        <v>1</v>
      </c>
      <c r="AP12" s="41" t="b">
        <v>1</v>
      </c>
      <c r="AQ12" s="41">
        <v>60.0</v>
      </c>
      <c r="AR12" s="41">
        <v>4.4</v>
      </c>
      <c r="AS12" s="41">
        <v>60.0</v>
      </c>
      <c r="AT12" s="41">
        <v>1963.0</v>
      </c>
      <c r="AU12" s="43">
        <v>44896.0</v>
      </c>
      <c r="AV12" s="41">
        <v>1150000.0</v>
      </c>
      <c r="AW12" s="41">
        <v>-4.2</v>
      </c>
      <c r="AX12" s="41">
        <v>-5.6</v>
      </c>
      <c r="AY12" s="41">
        <v>-4.9</v>
      </c>
      <c r="AZ12" s="41">
        <v>-1.3</v>
      </c>
      <c r="BA12" s="41" t="s">
        <v>181</v>
      </c>
      <c r="BB12" s="41" t="s">
        <v>182</v>
      </c>
      <c r="BC12" s="41"/>
      <c r="BD12" s="41"/>
      <c r="BE12" s="41"/>
      <c r="BF12" s="41"/>
    </row>
    <row r="13" ht="15.75" customHeight="1">
      <c r="A13" s="41" t="s">
        <v>183</v>
      </c>
      <c r="B13" s="41" t="s">
        <v>184</v>
      </c>
      <c r="C13" s="41" t="s">
        <v>100</v>
      </c>
      <c r="D13" s="41" t="s">
        <v>101</v>
      </c>
      <c r="E13" s="41" t="s">
        <v>184</v>
      </c>
      <c r="F13" s="41">
        <v>5.8</v>
      </c>
      <c r="G13" s="41" t="s">
        <v>185</v>
      </c>
      <c r="H13" s="41">
        <v>1450.0</v>
      </c>
      <c r="I13" s="41">
        <v>2952.0</v>
      </c>
      <c r="J13" s="41">
        <v>1502.0</v>
      </c>
      <c r="K13" s="41">
        <v>150.0</v>
      </c>
      <c r="L13" s="41">
        <v>40.0</v>
      </c>
      <c r="M13" s="41">
        <v>75.0</v>
      </c>
      <c r="N13" s="41">
        <v>35.0</v>
      </c>
      <c r="O13" s="41">
        <v>50.0</v>
      </c>
      <c r="P13" s="41">
        <v>24.0</v>
      </c>
      <c r="Q13" s="41" t="s">
        <v>186</v>
      </c>
      <c r="R13" s="41" t="s">
        <v>187</v>
      </c>
      <c r="S13" s="42">
        <f>IFERROR(__xludf.DUMMYFUNCTION("""COMPUTED_VALUE"""),11.0)</f>
        <v>11</v>
      </c>
      <c r="T13" s="42">
        <f>IFERROR(__xludf.DUMMYFUNCTION("""COMPUTED_VALUE"""),15.0)</f>
        <v>15</v>
      </c>
      <c r="U13" s="43">
        <v>45269.0</v>
      </c>
      <c r="V13" s="43">
        <v>45403.0</v>
      </c>
      <c r="W13" s="41" t="s">
        <v>141</v>
      </c>
      <c r="X13" s="41">
        <v>134.0</v>
      </c>
      <c r="Y13" s="41">
        <v>64.0</v>
      </c>
      <c r="Z13" s="41">
        <v>51.0</v>
      </c>
      <c r="AA13" s="41">
        <v>38.0</v>
      </c>
      <c r="AB13" s="44">
        <f t="shared" si="1"/>
        <v>51</v>
      </c>
      <c r="AC13" s="41">
        <v>1500.0</v>
      </c>
      <c r="AD13" s="41" t="b">
        <v>0</v>
      </c>
      <c r="AE13" s="41" t="b">
        <v>1</v>
      </c>
      <c r="AF13" s="41" t="b">
        <v>0</v>
      </c>
      <c r="AG13" s="41">
        <v>33.0</v>
      </c>
      <c r="AH13" s="41">
        <v>4.5</v>
      </c>
      <c r="AI13" s="41">
        <v>4.7</v>
      </c>
      <c r="AJ13" s="41">
        <v>4.2</v>
      </c>
      <c r="AK13" s="41">
        <v>9800.0</v>
      </c>
      <c r="AL13" s="41">
        <v>210.0</v>
      </c>
      <c r="AM13" s="41">
        <v>50.0</v>
      </c>
      <c r="AN13" s="41" t="s">
        <v>95</v>
      </c>
      <c r="AO13" s="41" t="b">
        <v>1</v>
      </c>
      <c r="AP13" s="41" t="b">
        <v>1</v>
      </c>
      <c r="AQ13" s="41">
        <v>55.0</v>
      </c>
      <c r="AR13" s="41">
        <v>4.3</v>
      </c>
      <c r="AS13" s="41">
        <v>55.0</v>
      </c>
      <c r="AT13" s="41">
        <v>1938.0</v>
      </c>
      <c r="AU13" s="43">
        <v>44530.0</v>
      </c>
      <c r="AV13" s="41">
        <v>1000000.0</v>
      </c>
      <c r="AW13" s="41">
        <v>-3.2</v>
      </c>
      <c r="AX13" s="41">
        <v>-4.6</v>
      </c>
      <c r="AY13" s="41">
        <v>-3.9</v>
      </c>
      <c r="AZ13" s="41">
        <v>-0.3</v>
      </c>
      <c r="BA13" s="41" t="s">
        <v>188</v>
      </c>
      <c r="BB13" s="41" t="s">
        <v>189</v>
      </c>
      <c r="BC13" s="41"/>
      <c r="BD13" s="41"/>
      <c r="BE13" s="41"/>
      <c r="BF13" s="41"/>
    </row>
    <row r="14" ht="15.75" customHeight="1">
      <c r="A14" s="41" t="s">
        <v>190</v>
      </c>
      <c r="B14" s="41" t="s">
        <v>191</v>
      </c>
      <c r="C14" s="41" t="s">
        <v>111</v>
      </c>
      <c r="D14" s="41" t="s">
        <v>112</v>
      </c>
      <c r="E14" s="41" t="s">
        <v>191</v>
      </c>
      <c r="F14" s="41">
        <v>6.0</v>
      </c>
      <c r="G14" s="41" t="s">
        <v>192</v>
      </c>
      <c r="H14" s="41">
        <v>1377.0</v>
      </c>
      <c r="I14" s="41">
        <v>3340.0</v>
      </c>
      <c r="J14" s="41">
        <v>1963.0</v>
      </c>
      <c r="K14" s="41">
        <v>144.0</v>
      </c>
      <c r="L14" s="41">
        <v>35.0</v>
      </c>
      <c r="M14" s="41">
        <v>74.0</v>
      </c>
      <c r="N14" s="41">
        <v>35.0</v>
      </c>
      <c r="O14" s="41">
        <v>33.0</v>
      </c>
      <c r="P14" s="41">
        <v>16.0</v>
      </c>
      <c r="Q14" s="41" t="s">
        <v>193</v>
      </c>
      <c r="R14" s="41" t="s">
        <v>194</v>
      </c>
      <c r="S14" s="42">
        <f>IFERROR(__xludf.DUMMYFUNCTION("""COMPUTED_VALUE"""),7.0)</f>
        <v>7</v>
      </c>
      <c r="T14" s="42">
        <f>IFERROR(__xludf.DUMMYFUNCTION("""COMPUTED_VALUE"""),10.0)</f>
        <v>10</v>
      </c>
      <c r="U14" s="43">
        <v>45185.0</v>
      </c>
      <c r="V14" s="43">
        <v>45417.0</v>
      </c>
      <c r="W14" s="41" t="s">
        <v>105</v>
      </c>
      <c r="X14" s="41">
        <v>231.0</v>
      </c>
      <c r="Y14" s="41">
        <v>61.0</v>
      </c>
      <c r="Z14" s="41">
        <v>49.0</v>
      </c>
      <c r="AA14" s="41">
        <v>31.0</v>
      </c>
      <c r="AB14" s="44">
        <f t="shared" si="1"/>
        <v>47</v>
      </c>
      <c r="AC14" s="41">
        <v>1350.0</v>
      </c>
      <c r="AD14" s="41" t="b">
        <v>1</v>
      </c>
      <c r="AE14" s="41" t="b">
        <v>1</v>
      </c>
      <c r="AF14" s="41" t="b">
        <v>1</v>
      </c>
      <c r="AG14" s="41">
        <v>30.0</v>
      </c>
      <c r="AH14" s="41">
        <v>4.5</v>
      </c>
      <c r="AI14" s="41">
        <v>4.1</v>
      </c>
      <c r="AJ14" s="41">
        <v>4.9</v>
      </c>
      <c r="AK14" s="41">
        <v>10500.0</v>
      </c>
      <c r="AL14" s="41">
        <v>180.0</v>
      </c>
      <c r="AM14" s="41">
        <v>200.0</v>
      </c>
      <c r="AN14" s="41" t="s">
        <v>118</v>
      </c>
      <c r="AO14" s="41" t="b">
        <v>1</v>
      </c>
      <c r="AP14" s="41" t="b">
        <v>1</v>
      </c>
      <c r="AQ14" s="41">
        <v>45.0</v>
      </c>
      <c r="AR14" s="41">
        <v>4.2</v>
      </c>
      <c r="AS14" s="41">
        <v>50.0</v>
      </c>
      <c r="AT14" s="41">
        <v>1946.0</v>
      </c>
      <c r="AU14" s="43">
        <v>43992.0</v>
      </c>
      <c r="AV14" s="41">
        <v>1100000.0</v>
      </c>
      <c r="AW14" s="41">
        <v>-4.8</v>
      </c>
      <c r="AX14" s="41">
        <v>-6.2</v>
      </c>
      <c r="AY14" s="41">
        <v>-5.5</v>
      </c>
      <c r="AZ14" s="41">
        <v>-1.9</v>
      </c>
      <c r="BA14" s="41" t="s">
        <v>195</v>
      </c>
      <c r="BB14" s="41" t="s">
        <v>196</v>
      </c>
      <c r="BC14" s="41"/>
      <c r="BD14" s="41"/>
      <c r="BE14" s="41"/>
      <c r="BF14" s="41"/>
    </row>
    <row r="15" ht="15.75" customHeight="1">
      <c r="A15" s="41" t="s">
        <v>197</v>
      </c>
      <c r="B15" s="41" t="s">
        <v>198</v>
      </c>
      <c r="C15" s="41" t="s">
        <v>100</v>
      </c>
      <c r="D15" s="41" t="s">
        <v>101</v>
      </c>
      <c r="E15" s="41" t="s">
        <v>198</v>
      </c>
      <c r="F15" s="41">
        <v>11.4</v>
      </c>
      <c r="G15" s="41" t="s">
        <v>199</v>
      </c>
      <c r="H15" s="41">
        <v>1550.0</v>
      </c>
      <c r="I15" s="41">
        <v>3456.0</v>
      </c>
      <c r="J15" s="41">
        <v>1906.0</v>
      </c>
      <c r="K15" s="41">
        <v>300.0</v>
      </c>
      <c r="L15" s="41">
        <v>60.0</v>
      </c>
      <c r="M15" s="41">
        <v>150.0</v>
      </c>
      <c r="N15" s="41">
        <v>90.0</v>
      </c>
      <c r="O15" s="41">
        <v>77.0</v>
      </c>
      <c r="P15" s="41">
        <v>28.0</v>
      </c>
      <c r="Q15" s="41" t="s">
        <v>200</v>
      </c>
      <c r="R15" s="41" t="s">
        <v>201</v>
      </c>
      <c r="S15" s="42">
        <f>IFERROR(__xludf.DUMMYFUNCTION("""COMPUTED_VALUE"""),5.0)</f>
        <v>5</v>
      </c>
      <c r="T15" s="42">
        <f>IFERROR(__xludf.DUMMYFUNCTION("""COMPUTED_VALUE"""),44.0)</f>
        <v>44</v>
      </c>
      <c r="U15" s="43">
        <v>45206.0</v>
      </c>
      <c r="V15" s="43">
        <v>45417.0</v>
      </c>
      <c r="W15" s="41" t="s">
        <v>165</v>
      </c>
      <c r="X15" s="41">
        <v>211.0</v>
      </c>
      <c r="Y15" s="41">
        <v>66.0</v>
      </c>
      <c r="Z15" s="41">
        <v>53.0</v>
      </c>
      <c r="AA15" s="41">
        <v>40.0</v>
      </c>
      <c r="AB15" s="44">
        <f t="shared" si="1"/>
        <v>53</v>
      </c>
      <c r="AC15" s="41">
        <v>1550.0</v>
      </c>
      <c r="AD15" s="41" t="b">
        <v>1</v>
      </c>
      <c r="AE15" s="41" t="b">
        <v>1</v>
      </c>
      <c r="AF15" s="41" t="b">
        <v>1</v>
      </c>
      <c r="AG15" s="41">
        <v>40.0</v>
      </c>
      <c r="AH15" s="41">
        <v>4.6</v>
      </c>
      <c r="AI15" s="41">
        <v>4.4</v>
      </c>
      <c r="AJ15" s="41">
        <v>4.8</v>
      </c>
      <c r="AK15" s="41">
        <v>12000.0</v>
      </c>
      <c r="AL15" s="41">
        <v>220.0</v>
      </c>
      <c r="AM15" s="41">
        <v>100.0</v>
      </c>
      <c r="AN15" s="41" t="s">
        <v>106</v>
      </c>
      <c r="AO15" s="41" t="b">
        <v>1</v>
      </c>
      <c r="AP15" s="41" t="b">
        <v>1</v>
      </c>
      <c r="AQ15" s="41">
        <v>50.0</v>
      </c>
      <c r="AR15" s="41">
        <v>4.5</v>
      </c>
      <c r="AS15" s="41">
        <v>65.0</v>
      </c>
      <c r="AT15" s="41">
        <v>1936.0</v>
      </c>
      <c r="AU15" s="43">
        <v>44880.0</v>
      </c>
      <c r="AV15" s="41">
        <v>1200000.0</v>
      </c>
      <c r="AW15" s="41">
        <v>-5.0</v>
      </c>
      <c r="AX15" s="41">
        <v>-6.4</v>
      </c>
      <c r="AY15" s="41">
        <v>-5.7</v>
      </c>
      <c r="AZ15" s="41">
        <v>-2.1</v>
      </c>
      <c r="BA15" s="41" t="s">
        <v>202</v>
      </c>
      <c r="BB15" s="41" t="s">
        <v>203</v>
      </c>
      <c r="BC15" s="41"/>
      <c r="BD15" s="41"/>
      <c r="BE15" s="41"/>
      <c r="BF15" s="41"/>
    </row>
    <row r="16" ht="15.75" customHeight="1">
      <c r="A16" s="41" t="s">
        <v>204</v>
      </c>
      <c r="B16" s="41" t="s">
        <v>205</v>
      </c>
      <c r="C16" s="41" t="s">
        <v>89</v>
      </c>
      <c r="D16" s="41" t="s">
        <v>206</v>
      </c>
      <c r="E16" s="41" t="s">
        <v>205</v>
      </c>
      <c r="F16" s="41">
        <v>0.0</v>
      </c>
      <c r="G16" s="41" t="s">
        <v>207</v>
      </c>
      <c r="H16" s="41">
        <v>1822.0</v>
      </c>
      <c r="I16" s="41">
        <v>3303.0</v>
      </c>
      <c r="J16" s="41">
        <v>1481.0</v>
      </c>
      <c r="K16" s="41">
        <v>350.0</v>
      </c>
      <c r="L16" s="41">
        <v>70.0</v>
      </c>
      <c r="M16" s="41">
        <v>180.0</v>
      </c>
      <c r="N16" s="41">
        <v>100.0</v>
      </c>
      <c r="O16" s="41">
        <v>56.0</v>
      </c>
      <c r="P16" s="41">
        <v>22.0</v>
      </c>
      <c r="Q16" s="41" t="s">
        <v>163</v>
      </c>
      <c r="R16" s="41" t="s">
        <v>208</v>
      </c>
      <c r="S16" s="42">
        <f>IFERROR(__xludf.DUMMYFUNCTION("""COMPUTED_VALUE"""),14.0)</f>
        <v>14</v>
      </c>
      <c r="T16" s="42">
        <f>IFERROR(__xludf.DUMMYFUNCTION("""COMPUTED_VALUE"""),20.0)</f>
        <v>20</v>
      </c>
      <c r="U16" s="43">
        <v>45255.0</v>
      </c>
      <c r="V16" s="43">
        <v>45389.0</v>
      </c>
      <c r="W16" s="41" t="s">
        <v>209</v>
      </c>
      <c r="X16" s="41">
        <v>134.0</v>
      </c>
      <c r="Y16" s="41">
        <v>89.0</v>
      </c>
      <c r="Z16" s="41">
        <v>71.0</v>
      </c>
      <c r="AA16" s="41">
        <v>45.0</v>
      </c>
      <c r="AB16" s="44">
        <f t="shared" si="1"/>
        <v>68.33333333</v>
      </c>
      <c r="AC16" s="41">
        <v>1850.0</v>
      </c>
      <c r="AD16" s="41" t="b">
        <v>0</v>
      </c>
      <c r="AE16" s="41" t="b">
        <v>1</v>
      </c>
      <c r="AF16" s="41" t="b">
        <v>1</v>
      </c>
      <c r="AG16" s="41">
        <v>42.0</v>
      </c>
      <c r="AH16" s="41">
        <v>4.7</v>
      </c>
      <c r="AI16" s="41">
        <v>4.5</v>
      </c>
      <c r="AJ16" s="41">
        <v>4.9</v>
      </c>
      <c r="AK16" s="41">
        <v>14000.0</v>
      </c>
      <c r="AL16" s="41">
        <v>240.0</v>
      </c>
      <c r="AM16" s="41">
        <v>50.0</v>
      </c>
      <c r="AN16" s="41" t="s">
        <v>95</v>
      </c>
      <c r="AO16" s="41" t="b">
        <v>1</v>
      </c>
      <c r="AP16" s="41" t="b">
        <v>1</v>
      </c>
      <c r="AQ16" s="41">
        <v>70.0</v>
      </c>
      <c r="AR16" s="41">
        <v>4.6</v>
      </c>
      <c r="AS16" s="41">
        <v>70.0</v>
      </c>
      <c r="AT16" s="41">
        <v>1864.0</v>
      </c>
      <c r="AU16" s="43">
        <v>45097.0</v>
      </c>
      <c r="AV16" s="41">
        <v>1300000.0</v>
      </c>
      <c r="AW16" s="41">
        <v>-6.2</v>
      </c>
      <c r="AX16" s="41">
        <v>-7.6</v>
      </c>
      <c r="AY16" s="41">
        <v>-6.9</v>
      </c>
      <c r="AZ16" s="41">
        <v>-3.3</v>
      </c>
      <c r="BA16" s="41" t="s">
        <v>210</v>
      </c>
      <c r="BB16" s="41" t="s">
        <v>211</v>
      </c>
      <c r="BC16" s="41"/>
      <c r="BD16" s="41"/>
      <c r="BE16" s="41"/>
      <c r="BF16" s="41"/>
    </row>
    <row r="17" ht="15.75" customHeight="1">
      <c r="A17" s="41" t="s">
        <v>212</v>
      </c>
      <c r="B17" s="41" t="s">
        <v>213</v>
      </c>
      <c r="C17" s="41" t="s">
        <v>111</v>
      </c>
      <c r="D17" s="41" t="s">
        <v>214</v>
      </c>
      <c r="E17" s="41" t="s">
        <v>215</v>
      </c>
      <c r="F17" s="41">
        <v>3.0</v>
      </c>
      <c r="G17" s="41" t="s">
        <v>216</v>
      </c>
      <c r="H17" s="41">
        <v>1003.0</v>
      </c>
      <c r="I17" s="41">
        <v>2096.0</v>
      </c>
      <c r="J17" s="41">
        <v>1093.0</v>
      </c>
      <c r="K17" s="41">
        <v>270.0</v>
      </c>
      <c r="L17" s="41">
        <v>60.0</v>
      </c>
      <c r="M17" s="41">
        <v>140.0</v>
      </c>
      <c r="N17" s="41">
        <v>70.0</v>
      </c>
      <c r="O17" s="41">
        <v>70.0</v>
      </c>
      <c r="P17" s="41">
        <v>20.0</v>
      </c>
      <c r="Q17" s="41" t="s">
        <v>217</v>
      </c>
      <c r="R17" s="41" t="s">
        <v>218</v>
      </c>
      <c r="S17" s="42">
        <f>IFERROR(__xludf.DUMMYFUNCTION("""COMPUTED_VALUE"""),22.0)</f>
        <v>22</v>
      </c>
      <c r="T17" s="42">
        <f>IFERROR(__xludf.DUMMYFUNCTION("""COMPUTED_VALUE"""),28.0)</f>
        <v>28</v>
      </c>
      <c r="U17" s="43">
        <v>45260.0</v>
      </c>
      <c r="V17" s="43">
        <v>45396.0</v>
      </c>
      <c r="W17" s="41" t="s">
        <v>105</v>
      </c>
      <c r="X17" s="41">
        <v>136.0</v>
      </c>
      <c r="Y17" s="41">
        <v>57.0</v>
      </c>
      <c r="Z17" s="41">
        <v>46.0</v>
      </c>
      <c r="AA17" s="41">
        <v>28.0</v>
      </c>
      <c r="AB17" s="44">
        <f t="shared" si="1"/>
        <v>43.66666667</v>
      </c>
      <c r="AC17" s="41">
        <v>1200.0</v>
      </c>
      <c r="AD17" s="41" t="b">
        <v>1</v>
      </c>
      <c r="AE17" s="41" t="b">
        <v>1</v>
      </c>
      <c r="AF17" s="41" t="b">
        <v>0</v>
      </c>
      <c r="AG17" s="41">
        <v>35.0</v>
      </c>
      <c r="AH17" s="41">
        <v>4.4</v>
      </c>
      <c r="AI17" s="41">
        <v>4.6</v>
      </c>
      <c r="AJ17" s="41">
        <v>4.1</v>
      </c>
      <c r="AK17" s="41">
        <v>9500.0</v>
      </c>
      <c r="AL17" s="41">
        <v>200.0</v>
      </c>
      <c r="AM17" s="41">
        <v>150.0</v>
      </c>
      <c r="AN17" s="41" t="s">
        <v>118</v>
      </c>
      <c r="AO17" s="41" t="b">
        <v>1</v>
      </c>
      <c r="AP17" s="41" t="b">
        <v>1</v>
      </c>
      <c r="AQ17" s="41">
        <v>55.0</v>
      </c>
      <c r="AR17" s="41">
        <v>4.3</v>
      </c>
      <c r="AS17" s="41">
        <v>55.0</v>
      </c>
      <c r="AT17" s="41">
        <v>1945.0</v>
      </c>
      <c r="AU17" s="43">
        <v>44535.0</v>
      </c>
      <c r="AV17" s="41">
        <v>950000.0</v>
      </c>
      <c r="AW17" s="41">
        <v>-2.8</v>
      </c>
      <c r="AX17" s="41">
        <v>-4.2</v>
      </c>
      <c r="AY17" s="41">
        <v>-3.5</v>
      </c>
      <c r="AZ17" s="41">
        <v>0.1</v>
      </c>
      <c r="BA17" s="41" t="s">
        <v>219</v>
      </c>
      <c r="BB17" s="41" t="s">
        <v>220</v>
      </c>
      <c r="BC17" s="41"/>
      <c r="BD17" s="41"/>
      <c r="BE17" s="41"/>
      <c r="BF17" s="41"/>
    </row>
    <row r="18" ht="15.75" customHeight="1">
      <c r="A18" s="41" t="s">
        <v>221</v>
      </c>
      <c r="B18" s="41" t="s">
        <v>222</v>
      </c>
      <c r="C18" s="41" t="s">
        <v>111</v>
      </c>
      <c r="D18" s="41" t="s">
        <v>112</v>
      </c>
      <c r="E18" s="41" t="s">
        <v>222</v>
      </c>
      <c r="F18" s="41">
        <v>16.0</v>
      </c>
      <c r="G18" s="41" t="s">
        <v>223</v>
      </c>
      <c r="H18" s="41">
        <v>1584.0</v>
      </c>
      <c r="I18" s="41">
        <v>2297.0</v>
      </c>
      <c r="J18" s="41">
        <v>713.0</v>
      </c>
      <c r="K18" s="41">
        <v>40.0</v>
      </c>
      <c r="L18" s="41">
        <v>11.0</v>
      </c>
      <c r="M18" s="41">
        <v>22.0</v>
      </c>
      <c r="N18" s="41">
        <v>7.0</v>
      </c>
      <c r="O18" s="41">
        <v>9.0</v>
      </c>
      <c r="P18" s="41">
        <v>4.0</v>
      </c>
      <c r="Q18" s="41" t="s">
        <v>224</v>
      </c>
      <c r="R18" s="41" t="s">
        <v>225</v>
      </c>
      <c r="S18" s="42">
        <f>IFERROR(__xludf.DUMMYFUNCTION("""COMPUTED_VALUE"""),2.0)</f>
        <v>2</v>
      </c>
      <c r="T18" s="42">
        <f>IFERROR(__xludf.DUMMYFUNCTION("""COMPUTED_VALUE"""),3.0)</f>
        <v>3</v>
      </c>
      <c r="U18" s="43">
        <v>45275.0</v>
      </c>
      <c r="V18" s="43">
        <v>45396.0</v>
      </c>
      <c r="W18" s="41" t="s">
        <v>141</v>
      </c>
      <c r="X18" s="41">
        <v>121.0</v>
      </c>
      <c r="Y18" s="41">
        <v>53.0</v>
      </c>
      <c r="Z18" s="41">
        <v>42.0</v>
      </c>
      <c r="AA18" s="41">
        <v>32.0</v>
      </c>
      <c r="AB18" s="44">
        <f t="shared" si="1"/>
        <v>42.33333333</v>
      </c>
      <c r="AC18" s="41">
        <v>1150.0</v>
      </c>
      <c r="AD18" s="41" t="b">
        <v>0</v>
      </c>
      <c r="AE18" s="41" t="b">
        <v>1</v>
      </c>
      <c r="AF18" s="41" t="b">
        <v>0</v>
      </c>
      <c r="AG18" s="41">
        <v>75.0</v>
      </c>
      <c r="AH18" s="41">
        <v>4.3</v>
      </c>
      <c r="AI18" s="41">
        <v>4.6</v>
      </c>
      <c r="AJ18" s="41">
        <v>4.0</v>
      </c>
      <c r="AK18" s="41">
        <v>5000.0</v>
      </c>
      <c r="AL18" s="41">
        <v>100.0</v>
      </c>
      <c r="AM18" s="41">
        <v>50.0</v>
      </c>
      <c r="AN18" s="41" t="s">
        <v>226</v>
      </c>
      <c r="AO18" s="41" t="b">
        <v>1</v>
      </c>
      <c r="AP18" s="41" t="b">
        <v>1</v>
      </c>
      <c r="AQ18" s="41">
        <v>20.0</v>
      </c>
      <c r="AR18" s="41">
        <v>4.2</v>
      </c>
      <c r="AS18" s="41">
        <v>70.0</v>
      </c>
      <c r="AT18" s="41">
        <v>1950.0</v>
      </c>
      <c r="AU18" s="43">
        <v>45092.0</v>
      </c>
      <c r="AV18" s="41">
        <v>400000.0</v>
      </c>
      <c r="AW18" s="41">
        <v>-6.0</v>
      </c>
      <c r="AX18" s="41">
        <v>-7.4</v>
      </c>
      <c r="AY18" s="41">
        <v>-6.7</v>
      </c>
      <c r="AZ18" s="41">
        <v>-3.1</v>
      </c>
      <c r="BA18" s="41" t="s">
        <v>227</v>
      </c>
      <c r="BB18" s="41" t="s">
        <v>228</v>
      </c>
      <c r="BC18" s="41"/>
      <c r="BD18" s="41"/>
      <c r="BE18" s="41"/>
      <c r="BF18" s="41"/>
    </row>
    <row r="19" ht="15.75" customHeight="1">
      <c r="A19" s="41" t="s">
        <v>229</v>
      </c>
      <c r="B19" s="41" t="s">
        <v>230</v>
      </c>
      <c r="C19" s="41" t="s">
        <v>100</v>
      </c>
      <c r="D19" s="41" t="s">
        <v>101</v>
      </c>
      <c r="E19" s="41" t="s">
        <v>230</v>
      </c>
      <c r="F19" s="41">
        <v>4.0</v>
      </c>
      <c r="G19" s="41" t="s">
        <v>231</v>
      </c>
      <c r="H19" s="41">
        <v>2300.0</v>
      </c>
      <c r="I19" s="41">
        <v>3230.0</v>
      </c>
      <c r="J19" s="41">
        <v>930.0</v>
      </c>
      <c r="K19" s="41">
        <v>150.0</v>
      </c>
      <c r="L19" s="41">
        <v>30.0</v>
      </c>
      <c r="M19" s="41">
        <v>75.0</v>
      </c>
      <c r="N19" s="41">
        <v>45.0</v>
      </c>
      <c r="O19" s="41">
        <v>33.0</v>
      </c>
      <c r="P19" s="41">
        <v>12.0</v>
      </c>
      <c r="Q19" s="41" t="s">
        <v>232</v>
      </c>
      <c r="R19" s="41" t="s">
        <v>233</v>
      </c>
      <c r="S19" s="42">
        <f>IFERROR(__xludf.DUMMYFUNCTION("""COMPUTED_VALUE"""),9.0)</f>
        <v>9</v>
      </c>
      <c r="T19" s="42">
        <f>IFERROR(__xludf.DUMMYFUNCTION("""COMPUTED_VALUE"""),12.0)</f>
        <v>12</v>
      </c>
      <c r="U19" s="43">
        <v>45248.0</v>
      </c>
      <c r="V19" s="43">
        <v>45424.0</v>
      </c>
      <c r="W19" s="41" t="s">
        <v>127</v>
      </c>
      <c r="X19" s="41">
        <v>176.0</v>
      </c>
      <c r="Y19" s="41">
        <v>63.0</v>
      </c>
      <c r="Z19" s="41">
        <v>50.0</v>
      </c>
      <c r="AA19" s="41">
        <v>38.0</v>
      </c>
      <c r="AB19" s="44">
        <f t="shared" si="1"/>
        <v>50.33333333</v>
      </c>
      <c r="AC19" s="41">
        <v>1450.0</v>
      </c>
      <c r="AD19" s="41" t="b">
        <v>0</v>
      </c>
      <c r="AE19" s="41" t="b">
        <v>1</v>
      </c>
      <c r="AF19" s="41" t="b">
        <v>1</v>
      </c>
      <c r="AG19" s="41">
        <v>0.0</v>
      </c>
      <c r="AH19" s="41">
        <v>4.7</v>
      </c>
      <c r="AI19" s="41">
        <v>4.6</v>
      </c>
      <c r="AJ19" s="41">
        <v>4.8</v>
      </c>
      <c r="AK19" s="41">
        <v>11500.0</v>
      </c>
      <c r="AL19" s="41">
        <v>150.0</v>
      </c>
      <c r="AM19" s="41">
        <v>50.0</v>
      </c>
      <c r="AN19" s="41" t="s">
        <v>234</v>
      </c>
      <c r="AO19" s="41" t="b">
        <v>1</v>
      </c>
      <c r="AP19" s="41" t="b">
        <v>1</v>
      </c>
      <c r="AQ19" s="41">
        <v>45.0</v>
      </c>
      <c r="AR19" s="41">
        <v>4.5</v>
      </c>
      <c r="AS19" s="41">
        <v>70.0</v>
      </c>
      <c r="AT19" s="41">
        <v>1971.0</v>
      </c>
      <c r="AU19" s="43">
        <v>44885.0</v>
      </c>
      <c r="AV19" s="41">
        <v>1150000.0</v>
      </c>
      <c r="AW19" s="41">
        <v>-7.0</v>
      </c>
      <c r="AX19" s="41">
        <v>-8.5</v>
      </c>
      <c r="AY19" s="41">
        <v>-7.8</v>
      </c>
      <c r="AZ19" s="41">
        <v>-4.2</v>
      </c>
      <c r="BA19" s="41" t="s">
        <v>235</v>
      </c>
      <c r="BB19" s="41" t="s">
        <v>236</v>
      </c>
      <c r="BC19" s="41"/>
      <c r="BD19" s="41"/>
      <c r="BE19" s="41"/>
      <c r="BF19" s="41"/>
    </row>
    <row r="20" ht="15.75" customHeight="1">
      <c r="A20" s="41" t="s">
        <v>237</v>
      </c>
      <c r="B20" s="41" t="s">
        <v>238</v>
      </c>
      <c r="C20" s="41" t="s">
        <v>89</v>
      </c>
      <c r="D20" s="41" t="s">
        <v>206</v>
      </c>
      <c r="E20" s="41" t="s">
        <v>239</v>
      </c>
      <c r="F20" s="41">
        <v>9.0</v>
      </c>
      <c r="G20" s="41" t="s">
        <v>240</v>
      </c>
      <c r="H20" s="41">
        <v>1560.0</v>
      </c>
      <c r="I20" s="41">
        <v>2844.0</v>
      </c>
      <c r="J20" s="41">
        <v>1284.0</v>
      </c>
      <c r="K20" s="41">
        <v>300.0</v>
      </c>
      <c r="L20" s="41">
        <v>75.0</v>
      </c>
      <c r="M20" s="41">
        <v>140.0</v>
      </c>
      <c r="N20" s="41">
        <v>85.0</v>
      </c>
      <c r="O20" s="41">
        <v>55.0</v>
      </c>
      <c r="P20" s="41">
        <v>18.0</v>
      </c>
      <c r="Q20" s="41" t="s">
        <v>193</v>
      </c>
      <c r="R20" s="41" t="s">
        <v>241</v>
      </c>
      <c r="S20" s="42">
        <f>IFERROR(__xludf.DUMMYFUNCTION("""COMPUTED_VALUE"""),7.0)</f>
        <v>7</v>
      </c>
      <c r="T20" s="42">
        <f>IFERROR(__xludf.DUMMYFUNCTION("""COMPUTED_VALUE"""),30.0)</f>
        <v>30</v>
      </c>
      <c r="U20" s="43">
        <v>45254.0</v>
      </c>
      <c r="V20" s="43">
        <v>45403.0</v>
      </c>
      <c r="W20" s="41" t="s">
        <v>105</v>
      </c>
      <c r="X20" s="41">
        <v>149.0</v>
      </c>
      <c r="Y20" s="41">
        <v>75.0</v>
      </c>
      <c r="Z20" s="41">
        <v>60.0</v>
      </c>
      <c r="AA20" s="41">
        <v>45.0</v>
      </c>
      <c r="AB20" s="44">
        <f t="shared" si="1"/>
        <v>60</v>
      </c>
      <c r="AC20" s="41">
        <v>1600.0</v>
      </c>
      <c r="AD20" s="41" t="b">
        <v>1</v>
      </c>
      <c r="AE20" s="41" t="b">
        <v>1</v>
      </c>
      <c r="AF20" s="41" t="b">
        <v>0</v>
      </c>
      <c r="AG20" s="41">
        <v>78.0</v>
      </c>
      <c r="AH20" s="41">
        <v>4.5</v>
      </c>
      <c r="AI20" s="41">
        <v>4.7</v>
      </c>
      <c r="AJ20" s="41">
        <v>4.3</v>
      </c>
      <c r="AK20" s="41">
        <v>12500.0</v>
      </c>
      <c r="AL20" s="41">
        <v>200.0</v>
      </c>
      <c r="AM20" s="41">
        <v>100.0</v>
      </c>
      <c r="AN20" s="41" t="s">
        <v>95</v>
      </c>
      <c r="AO20" s="41" t="b">
        <v>1</v>
      </c>
      <c r="AP20" s="41" t="b">
        <v>1</v>
      </c>
      <c r="AQ20" s="41">
        <v>60.0</v>
      </c>
      <c r="AR20" s="41">
        <v>4.4</v>
      </c>
      <c r="AS20" s="41">
        <v>55.0</v>
      </c>
      <c r="AT20" s="41">
        <v>1934.0</v>
      </c>
      <c r="AU20" s="43">
        <v>44377.0</v>
      </c>
      <c r="AV20" s="41">
        <v>1050000.0</v>
      </c>
      <c r="AW20" s="41">
        <v>-4.8</v>
      </c>
      <c r="AX20" s="41">
        <v>-6.2</v>
      </c>
      <c r="AY20" s="41">
        <v>-5.5</v>
      </c>
      <c r="AZ20" s="41">
        <v>-1.9</v>
      </c>
      <c r="BA20" s="41" t="s">
        <v>242</v>
      </c>
      <c r="BB20" s="41" t="s">
        <v>243</v>
      </c>
      <c r="BC20" s="41"/>
      <c r="BD20" s="41"/>
      <c r="BE20" s="41"/>
      <c r="BF20" s="41"/>
    </row>
    <row r="21" ht="15.75" customHeight="1">
      <c r="A21" s="41" t="s">
        <v>244</v>
      </c>
      <c r="B21" s="41" t="s">
        <v>245</v>
      </c>
      <c r="C21" s="41" t="s">
        <v>160</v>
      </c>
      <c r="D21" s="41" t="s">
        <v>246</v>
      </c>
      <c r="E21" s="41" t="s">
        <v>245</v>
      </c>
      <c r="F21" s="41">
        <v>0.0</v>
      </c>
      <c r="G21" s="41" t="s">
        <v>247</v>
      </c>
      <c r="H21" s="41">
        <v>1224.0</v>
      </c>
      <c r="I21" s="41">
        <v>2939.0</v>
      </c>
      <c r="J21" s="41">
        <v>1715.0</v>
      </c>
      <c r="K21" s="41">
        <v>120.0</v>
      </c>
      <c r="L21" s="41">
        <v>35.0</v>
      </c>
      <c r="M21" s="41">
        <v>50.0</v>
      </c>
      <c r="N21" s="41">
        <v>35.0</v>
      </c>
      <c r="O21" s="41">
        <v>37.0</v>
      </c>
      <c r="P21" s="41">
        <v>6.0</v>
      </c>
      <c r="Q21" s="41" t="s">
        <v>217</v>
      </c>
      <c r="R21" s="41" t="s">
        <v>248</v>
      </c>
      <c r="S21" s="42">
        <f>IFERROR(__xludf.DUMMYFUNCTION("""COMPUTED_VALUE"""),22.0)</f>
        <v>22</v>
      </c>
      <c r="T21" s="42">
        <f>IFERROR(__xludf.DUMMYFUNCTION("""COMPUTED_VALUE"""),9.0)</f>
        <v>9</v>
      </c>
      <c r="U21" s="43">
        <v>45257.0</v>
      </c>
      <c r="V21" s="43">
        <v>45396.0</v>
      </c>
      <c r="W21" s="41" t="s">
        <v>105</v>
      </c>
      <c r="X21" s="41">
        <v>139.0</v>
      </c>
      <c r="Y21" s="41">
        <v>65.0</v>
      </c>
      <c r="Z21" s="41">
        <v>52.0</v>
      </c>
      <c r="AA21" s="41">
        <v>39.0</v>
      </c>
      <c r="AB21" s="44">
        <f t="shared" si="1"/>
        <v>52</v>
      </c>
      <c r="AC21" s="41">
        <v>1400.0</v>
      </c>
      <c r="AD21" s="41" t="b">
        <v>0</v>
      </c>
      <c r="AE21" s="41" t="b">
        <v>1</v>
      </c>
      <c r="AF21" s="41" t="b">
        <v>0</v>
      </c>
      <c r="AG21" s="41">
        <v>70.0</v>
      </c>
      <c r="AH21" s="41">
        <v>4.6</v>
      </c>
      <c r="AI21" s="41">
        <v>4.4</v>
      </c>
      <c r="AJ21" s="41">
        <v>4.8</v>
      </c>
      <c r="AK21" s="41">
        <v>9800.0</v>
      </c>
      <c r="AL21" s="41">
        <v>180.0</v>
      </c>
      <c r="AM21" s="41">
        <v>50.0</v>
      </c>
      <c r="AN21" s="41" t="s">
        <v>249</v>
      </c>
      <c r="AO21" s="41" t="b">
        <v>1</v>
      </c>
      <c r="AP21" s="41" t="b">
        <v>1</v>
      </c>
      <c r="AQ21" s="41">
        <v>55.0</v>
      </c>
      <c r="AR21" s="41">
        <v>4.2</v>
      </c>
      <c r="AS21" s="41">
        <v>40.0</v>
      </c>
      <c r="AT21" s="41">
        <v>1903.0</v>
      </c>
      <c r="AU21" s="43">
        <v>44170.0</v>
      </c>
      <c r="AV21" s="41">
        <v>900000.0</v>
      </c>
      <c r="AW21" s="41">
        <v>-3.5</v>
      </c>
      <c r="AX21" s="41">
        <v>-4.9</v>
      </c>
      <c r="AY21" s="41">
        <v>-4.2</v>
      </c>
      <c r="AZ21" s="41">
        <v>-0.6</v>
      </c>
      <c r="BA21" s="41" t="s">
        <v>250</v>
      </c>
      <c r="BB21" s="41" t="s">
        <v>251</v>
      </c>
      <c r="BC21" s="41"/>
      <c r="BD21" s="41"/>
      <c r="BE21" s="41"/>
      <c r="BF21" s="41"/>
    </row>
    <row r="22" ht="15.75" customHeight="1">
      <c r="A22" s="41" t="s">
        <v>252</v>
      </c>
      <c r="B22" s="41" t="s">
        <v>253</v>
      </c>
      <c r="C22" s="41" t="s">
        <v>254</v>
      </c>
      <c r="D22" s="41" t="s">
        <v>255</v>
      </c>
      <c r="E22" s="41" t="s">
        <v>253</v>
      </c>
      <c r="F22" s="41">
        <v>5.3</v>
      </c>
      <c r="G22" s="41" t="s">
        <v>256</v>
      </c>
      <c r="H22" s="41">
        <v>372.0</v>
      </c>
      <c r="I22" s="41">
        <v>1420.0</v>
      </c>
      <c r="J22" s="41">
        <v>1048.0</v>
      </c>
      <c r="K22" s="41">
        <v>91.0</v>
      </c>
      <c r="L22" s="41">
        <v>17.0</v>
      </c>
      <c r="M22" s="41">
        <v>46.0</v>
      </c>
      <c r="N22" s="41">
        <v>28.0</v>
      </c>
      <c r="O22" s="41">
        <v>42.0</v>
      </c>
      <c r="P22" s="41">
        <v>6.0</v>
      </c>
      <c r="Q22" s="41" t="s">
        <v>224</v>
      </c>
      <c r="R22" s="41" t="s">
        <v>257</v>
      </c>
      <c r="S22" s="42">
        <f>IFERROR(__xludf.DUMMYFUNCTION("""COMPUTED_VALUE"""),2.0)</f>
        <v>2</v>
      </c>
      <c r="T22" s="42">
        <f>IFERROR(__xludf.DUMMYFUNCTION("""COMPUTED_VALUE"""),34.0)</f>
        <v>34</v>
      </c>
      <c r="U22" s="43">
        <v>45262.0</v>
      </c>
      <c r="V22" s="43">
        <v>45410.0</v>
      </c>
      <c r="W22" s="41" t="s">
        <v>141</v>
      </c>
      <c r="X22" s="41">
        <v>148.0</v>
      </c>
      <c r="Y22" s="41">
        <v>58.0</v>
      </c>
      <c r="Z22" s="41">
        <v>46.0</v>
      </c>
      <c r="AA22" s="41">
        <v>35.0</v>
      </c>
      <c r="AB22" s="44">
        <f t="shared" si="1"/>
        <v>46.33333333</v>
      </c>
      <c r="AC22" s="41">
        <v>1100.0</v>
      </c>
      <c r="AD22" s="41" t="b">
        <v>1</v>
      </c>
      <c r="AE22" s="41" t="b">
        <v>1</v>
      </c>
      <c r="AF22" s="41" t="b">
        <v>0</v>
      </c>
      <c r="AG22" s="41">
        <v>80.0</v>
      </c>
      <c r="AH22" s="41">
        <v>4.3</v>
      </c>
      <c r="AI22" s="41">
        <v>4.7</v>
      </c>
      <c r="AJ22" s="41">
        <v>3.9</v>
      </c>
      <c r="AK22" s="41">
        <v>8500.0</v>
      </c>
      <c r="AL22" s="41">
        <v>150.0</v>
      </c>
      <c r="AM22" s="41">
        <v>100.0</v>
      </c>
      <c r="AN22" s="41" t="s">
        <v>258</v>
      </c>
      <c r="AO22" s="41" t="b">
        <v>1</v>
      </c>
      <c r="AP22" s="41" t="b">
        <v>1</v>
      </c>
      <c r="AQ22" s="41">
        <v>40.0</v>
      </c>
      <c r="AR22" s="41">
        <v>3.8</v>
      </c>
      <c r="AS22" s="41">
        <v>35.0</v>
      </c>
      <c r="AT22" s="41">
        <v>1910.0</v>
      </c>
      <c r="AU22" s="43">
        <v>44880.0</v>
      </c>
      <c r="AV22" s="41">
        <v>800000.0</v>
      </c>
      <c r="AW22" s="41">
        <v>-5.5</v>
      </c>
      <c r="AX22" s="41">
        <v>-7.0</v>
      </c>
      <c r="AY22" s="41">
        <v>-6.3</v>
      </c>
      <c r="AZ22" s="41">
        <v>-2.7</v>
      </c>
      <c r="BA22" s="41" t="s">
        <v>259</v>
      </c>
      <c r="BB22" s="41" t="s">
        <v>260</v>
      </c>
      <c r="BC22" s="41"/>
      <c r="BD22" s="41"/>
      <c r="BE22" s="41"/>
      <c r="BF22" s="41"/>
    </row>
    <row r="23" ht="15.75" customHeight="1">
      <c r="A23" s="41" t="s">
        <v>261</v>
      </c>
      <c r="B23" s="41" t="s">
        <v>262</v>
      </c>
      <c r="C23" s="41" t="s">
        <v>100</v>
      </c>
      <c r="D23" s="41" t="s">
        <v>263</v>
      </c>
      <c r="E23" s="41" t="s">
        <v>262</v>
      </c>
      <c r="F23" s="41">
        <v>3.0</v>
      </c>
      <c r="G23" s="41" t="s">
        <v>264</v>
      </c>
      <c r="H23" s="41">
        <v>1860.0</v>
      </c>
      <c r="I23" s="41">
        <v>3330.0</v>
      </c>
      <c r="J23" s="41">
        <v>1470.0</v>
      </c>
      <c r="K23" s="41">
        <v>250.0</v>
      </c>
      <c r="L23" s="41">
        <v>50.0</v>
      </c>
      <c r="M23" s="41">
        <v>125.0</v>
      </c>
      <c r="N23" s="41">
        <v>75.0</v>
      </c>
      <c r="O23" s="41">
        <v>84.0</v>
      </c>
      <c r="P23" s="41">
        <v>14.0</v>
      </c>
      <c r="Q23" s="41" t="s">
        <v>125</v>
      </c>
      <c r="R23" s="41" t="s">
        <v>265</v>
      </c>
      <c r="S23" s="42">
        <f>IFERROR(__xludf.DUMMYFUNCTION("""COMPUTED_VALUE"""),10.0)</f>
        <v>10</v>
      </c>
      <c r="T23" s="42">
        <f>IFERROR(__xludf.DUMMYFUNCTION("""COMPUTED_VALUE"""),60.0)</f>
        <v>60</v>
      </c>
      <c r="U23" s="43">
        <v>45262.0</v>
      </c>
      <c r="V23" s="43">
        <v>45409.0</v>
      </c>
      <c r="W23" s="41" t="s">
        <v>141</v>
      </c>
      <c r="X23" s="41">
        <v>147.0</v>
      </c>
      <c r="Y23" s="41">
        <v>60.0</v>
      </c>
      <c r="Z23" s="41">
        <v>48.0</v>
      </c>
      <c r="AA23" s="41">
        <v>36.0</v>
      </c>
      <c r="AB23" s="44">
        <f t="shared" si="1"/>
        <v>48</v>
      </c>
      <c r="AC23" s="41">
        <v>1350.0</v>
      </c>
      <c r="AD23" s="41" t="b">
        <v>1</v>
      </c>
      <c r="AE23" s="41" t="b">
        <v>1</v>
      </c>
      <c r="AF23" s="41" t="b">
        <v>1</v>
      </c>
      <c r="AG23" s="41">
        <v>50.0</v>
      </c>
      <c r="AH23" s="41">
        <v>4.5</v>
      </c>
      <c r="AI23" s="41">
        <v>4.6</v>
      </c>
      <c r="AJ23" s="41">
        <v>4.4</v>
      </c>
      <c r="AK23" s="41">
        <v>10000.0</v>
      </c>
      <c r="AL23" s="41">
        <v>200.0</v>
      </c>
      <c r="AM23" s="41">
        <v>50.0</v>
      </c>
      <c r="AN23" s="41" t="s">
        <v>95</v>
      </c>
      <c r="AO23" s="41" t="b">
        <v>1</v>
      </c>
      <c r="AP23" s="41" t="b">
        <v>1</v>
      </c>
      <c r="AQ23" s="41">
        <v>65.0</v>
      </c>
      <c r="AR23" s="41">
        <v>4.3</v>
      </c>
      <c r="AS23" s="41">
        <v>60.0</v>
      </c>
      <c r="AT23" s="41">
        <v>1936.0</v>
      </c>
      <c r="AU23" s="43">
        <v>44540.0</v>
      </c>
      <c r="AV23" s="41">
        <v>1000000.0</v>
      </c>
      <c r="AW23" s="41">
        <v>-4.0</v>
      </c>
      <c r="AX23" s="41">
        <v>-5.4</v>
      </c>
      <c r="AY23" s="41">
        <v>-4.7</v>
      </c>
      <c r="AZ23" s="41">
        <v>-1.1</v>
      </c>
      <c r="BA23" s="41" t="s">
        <v>266</v>
      </c>
      <c r="BB23" s="41" t="s">
        <v>267</v>
      </c>
      <c r="BC23" s="41"/>
      <c r="BD23" s="41"/>
      <c r="BE23" s="41"/>
      <c r="BF23" s="41"/>
    </row>
    <row r="24" ht="15.75" customHeight="1">
      <c r="A24" s="41" t="s">
        <v>268</v>
      </c>
      <c r="B24" s="41" t="s">
        <v>269</v>
      </c>
      <c r="C24" s="41" t="s">
        <v>160</v>
      </c>
      <c r="D24" s="41" t="s">
        <v>270</v>
      </c>
      <c r="E24" s="41" t="s">
        <v>271</v>
      </c>
      <c r="F24" s="41">
        <v>0.0</v>
      </c>
      <c r="G24" s="41" t="s">
        <v>272</v>
      </c>
      <c r="H24" s="41">
        <v>2050.0</v>
      </c>
      <c r="I24" s="41">
        <v>3480.0</v>
      </c>
      <c r="J24" s="41">
        <v>1430.0</v>
      </c>
      <c r="K24" s="41">
        <v>150.0</v>
      </c>
      <c r="L24" s="41">
        <v>30.0</v>
      </c>
      <c r="M24" s="41">
        <v>80.0</v>
      </c>
      <c r="N24" s="41">
        <v>40.0</v>
      </c>
      <c r="O24" s="41">
        <v>19.0</v>
      </c>
      <c r="P24" s="41">
        <v>4.0</v>
      </c>
      <c r="Q24" s="41" t="s">
        <v>273</v>
      </c>
      <c r="R24" s="41" t="s">
        <v>274</v>
      </c>
      <c r="S24" s="42">
        <f>IFERROR(__xludf.DUMMYFUNCTION("""COMPUTED_VALUE"""),8.0)</f>
        <v>8</v>
      </c>
      <c r="T24" s="42">
        <f>IFERROR(__xludf.DUMMYFUNCTION("""COMPUTED_VALUE"""),7.0)</f>
        <v>7</v>
      </c>
      <c r="U24" s="43">
        <v>45225.0</v>
      </c>
      <c r="V24" s="43">
        <v>45417.0</v>
      </c>
      <c r="W24" s="41" t="s">
        <v>105</v>
      </c>
      <c r="X24" s="41">
        <v>192.0</v>
      </c>
      <c r="Y24" s="41">
        <v>66.0</v>
      </c>
      <c r="Z24" s="41">
        <v>53.0</v>
      </c>
      <c r="AA24" s="41">
        <v>40.0</v>
      </c>
      <c r="AB24" s="44">
        <f t="shared" si="1"/>
        <v>53</v>
      </c>
      <c r="AC24" s="41">
        <v>1500.0</v>
      </c>
      <c r="AD24" s="41" t="b">
        <v>0</v>
      </c>
      <c r="AE24" s="41" t="b">
        <v>1</v>
      </c>
      <c r="AF24" s="41" t="b">
        <v>1</v>
      </c>
      <c r="AG24" s="41">
        <v>8.0</v>
      </c>
      <c r="AH24" s="41">
        <v>4.6</v>
      </c>
      <c r="AI24" s="41">
        <v>4.5</v>
      </c>
      <c r="AJ24" s="41">
        <v>4.7</v>
      </c>
      <c r="AK24" s="41">
        <v>11000.0</v>
      </c>
      <c r="AL24" s="41">
        <v>150.0</v>
      </c>
      <c r="AM24" s="41">
        <v>50.0</v>
      </c>
      <c r="AN24" s="41" t="s">
        <v>234</v>
      </c>
      <c r="AO24" s="41" t="b">
        <v>1</v>
      </c>
      <c r="AP24" s="41" t="b">
        <v>1</v>
      </c>
      <c r="AQ24" s="41">
        <v>45.0</v>
      </c>
      <c r="AR24" s="41">
        <v>4.4</v>
      </c>
      <c r="AS24" s="41">
        <v>65.0</v>
      </c>
      <c r="AT24" s="41">
        <v>1936.0</v>
      </c>
      <c r="AU24" s="43">
        <v>45092.0</v>
      </c>
      <c r="AV24" s="41">
        <v>950000.0</v>
      </c>
      <c r="AW24" s="41">
        <v>-6.5</v>
      </c>
      <c r="AX24" s="41">
        <v>-8.0</v>
      </c>
      <c r="AY24" s="41">
        <v>-7.3</v>
      </c>
      <c r="AZ24" s="41">
        <v>-3.7</v>
      </c>
      <c r="BA24" s="41" t="s">
        <v>275</v>
      </c>
      <c r="BB24" s="41" t="s">
        <v>276</v>
      </c>
      <c r="BC24" s="41"/>
      <c r="BD24" s="41"/>
      <c r="BE24" s="41"/>
      <c r="BF24" s="41"/>
    </row>
    <row r="25" ht="15.75" customHeight="1">
      <c r="A25" s="41" t="s">
        <v>277</v>
      </c>
      <c r="B25" s="41" t="s">
        <v>278</v>
      </c>
      <c r="C25" s="41" t="s">
        <v>111</v>
      </c>
      <c r="D25" s="41" t="s">
        <v>279</v>
      </c>
      <c r="E25" s="41" t="s">
        <v>280</v>
      </c>
      <c r="F25" s="41">
        <v>5.0</v>
      </c>
      <c r="G25" s="41" t="s">
        <v>281</v>
      </c>
      <c r="H25" s="41">
        <v>1450.0</v>
      </c>
      <c r="I25" s="41">
        <v>2811.0</v>
      </c>
      <c r="J25" s="41">
        <v>1361.0</v>
      </c>
      <c r="K25" s="41">
        <v>305.0</v>
      </c>
      <c r="L25" s="41">
        <v>55.0</v>
      </c>
      <c r="M25" s="41">
        <v>165.0</v>
      </c>
      <c r="N25" s="41">
        <v>85.0</v>
      </c>
      <c r="O25" s="41">
        <v>88.0</v>
      </c>
      <c r="P25" s="41">
        <v>34.0</v>
      </c>
      <c r="Q25" s="41" t="s">
        <v>282</v>
      </c>
      <c r="R25" s="41" t="s">
        <v>283</v>
      </c>
      <c r="S25" s="42">
        <f>IFERROR(__xludf.DUMMYFUNCTION("""COMPUTED_VALUE"""),6.0)</f>
        <v>6</v>
      </c>
      <c r="T25" s="42">
        <f>IFERROR(__xludf.DUMMYFUNCTION("""COMPUTED_VALUE"""),48.0)</f>
        <v>48</v>
      </c>
      <c r="U25" s="43">
        <v>45261.0</v>
      </c>
      <c r="V25" s="43">
        <v>45403.0</v>
      </c>
      <c r="W25" s="41" t="s">
        <v>105</v>
      </c>
      <c r="X25" s="41">
        <v>142.0</v>
      </c>
      <c r="Y25" s="41">
        <v>64.0</v>
      </c>
      <c r="Z25" s="41">
        <v>51.0</v>
      </c>
      <c r="AA25" s="41">
        <v>38.0</v>
      </c>
      <c r="AB25" s="44">
        <f t="shared" si="1"/>
        <v>51</v>
      </c>
      <c r="AC25" s="41">
        <v>1450.0</v>
      </c>
      <c r="AD25" s="41" t="b">
        <v>1</v>
      </c>
      <c r="AE25" s="41" t="b">
        <v>1</v>
      </c>
      <c r="AF25" s="41" t="b">
        <v>0</v>
      </c>
      <c r="AG25" s="41">
        <v>27.0</v>
      </c>
      <c r="AH25" s="41">
        <v>4.8</v>
      </c>
      <c r="AI25" s="41">
        <v>4.7</v>
      </c>
      <c r="AJ25" s="41">
        <v>4.9</v>
      </c>
      <c r="AK25" s="41">
        <v>13000.0</v>
      </c>
      <c r="AL25" s="41">
        <v>180.0</v>
      </c>
      <c r="AM25" s="41">
        <v>100.0</v>
      </c>
      <c r="AN25" s="41" t="s">
        <v>95</v>
      </c>
      <c r="AO25" s="41" t="b">
        <v>1</v>
      </c>
      <c r="AP25" s="41" t="b">
        <v>1</v>
      </c>
      <c r="AQ25" s="41">
        <v>70.0</v>
      </c>
      <c r="AR25" s="41">
        <v>4.6</v>
      </c>
      <c r="AS25" s="41">
        <v>75.0</v>
      </c>
      <c r="AT25" s="41">
        <v>1906.0</v>
      </c>
      <c r="AU25" s="43">
        <v>44890.0</v>
      </c>
      <c r="AV25" s="41">
        <v>1100000.0</v>
      </c>
      <c r="AW25" s="41">
        <v>-4.2</v>
      </c>
      <c r="AX25" s="41">
        <v>-5.6</v>
      </c>
      <c r="AY25" s="41">
        <v>-4.9</v>
      </c>
      <c r="AZ25" s="41">
        <v>-1.3</v>
      </c>
      <c r="BA25" s="41" t="s">
        <v>284</v>
      </c>
      <c r="BB25" s="41" t="s">
        <v>285</v>
      </c>
      <c r="BC25" s="41"/>
      <c r="BD25" s="41"/>
      <c r="BE25" s="41"/>
      <c r="BF25" s="41"/>
    </row>
    <row r="26" ht="15.75" customHeight="1">
      <c r="A26" s="41" t="s">
        <v>286</v>
      </c>
      <c r="B26" s="41" t="s">
        <v>287</v>
      </c>
      <c r="C26" s="41" t="s">
        <v>100</v>
      </c>
      <c r="D26" s="41" t="s">
        <v>101</v>
      </c>
      <c r="E26" s="41" t="s">
        <v>287</v>
      </c>
      <c r="F26" s="41">
        <v>7.0</v>
      </c>
      <c r="G26" s="41" t="s">
        <v>288</v>
      </c>
      <c r="H26" s="41">
        <v>1250.0</v>
      </c>
      <c r="I26" s="41">
        <v>3250.0</v>
      </c>
      <c r="J26" s="41">
        <v>2000.0</v>
      </c>
      <c r="K26" s="41">
        <v>225.0</v>
      </c>
      <c r="L26" s="41">
        <v>60.0</v>
      </c>
      <c r="M26" s="41">
        <v>115.0</v>
      </c>
      <c r="N26" s="41">
        <v>50.0</v>
      </c>
      <c r="O26" s="41">
        <v>80.0</v>
      </c>
      <c r="P26" s="41">
        <v>24.0</v>
      </c>
      <c r="Q26" s="41" t="s">
        <v>232</v>
      </c>
      <c r="R26" s="41" t="s">
        <v>289</v>
      </c>
      <c r="S26" s="42">
        <f>IFERROR(__xludf.DUMMYFUNCTION("""COMPUTED_VALUE"""),9.0)</f>
        <v>9</v>
      </c>
      <c r="T26" s="42">
        <f>IFERROR(__xludf.DUMMYFUNCTION("""COMPUTED_VALUE"""),47.0)</f>
        <v>47</v>
      </c>
      <c r="U26" s="43">
        <v>45276.0</v>
      </c>
      <c r="V26" s="43">
        <v>45409.0</v>
      </c>
      <c r="W26" s="41" t="s">
        <v>290</v>
      </c>
      <c r="X26" s="41">
        <v>133.0</v>
      </c>
      <c r="Y26" s="41">
        <v>62.0</v>
      </c>
      <c r="Z26" s="41">
        <v>50.0</v>
      </c>
      <c r="AA26" s="41">
        <v>37.0</v>
      </c>
      <c r="AB26" s="44">
        <f t="shared" si="1"/>
        <v>49.66666667</v>
      </c>
      <c r="AC26" s="41">
        <v>1400.0</v>
      </c>
      <c r="AD26" s="41" t="b">
        <v>1</v>
      </c>
      <c r="AE26" s="41" t="b">
        <v>1</v>
      </c>
      <c r="AF26" s="41" t="b">
        <v>1</v>
      </c>
      <c r="AG26" s="41">
        <v>80.0</v>
      </c>
      <c r="AH26" s="41">
        <v>4.5</v>
      </c>
      <c r="AI26" s="41">
        <v>4.8</v>
      </c>
      <c r="AJ26" s="41">
        <v>4.2</v>
      </c>
      <c r="AK26" s="41">
        <v>11500.0</v>
      </c>
      <c r="AL26" s="41">
        <v>200.0</v>
      </c>
      <c r="AM26" s="41">
        <v>50.0</v>
      </c>
      <c r="AN26" s="41" t="s">
        <v>106</v>
      </c>
      <c r="AO26" s="41" t="b">
        <v>1</v>
      </c>
      <c r="AP26" s="41" t="b">
        <v>1</v>
      </c>
      <c r="AQ26" s="41">
        <v>55.0</v>
      </c>
      <c r="AR26" s="41">
        <v>4.3</v>
      </c>
      <c r="AS26" s="41">
        <v>55.0</v>
      </c>
      <c r="AT26" s="41">
        <v>1961.0</v>
      </c>
      <c r="AU26" s="43">
        <v>44535.0</v>
      </c>
      <c r="AV26" s="41">
        <v>1050000.0</v>
      </c>
      <c r="AW26" s="41">
        <v>-5.0</v>
      </c>
      <c r="AX26" s="41">
        <v>-6.4</v>
      </c>
      <c r="AY26" s="41">
        <v>-5.7</v>
      </c>
      <c r="AZ26" s="41">
        <v>-2.1</v>
      </c>
      <c r="BA26" s="41" t="s">
        <v>291</v>
      </c>
      <c r="BB26" s="41" t="s">
        <v>292</v>
      </c>
      <c r="BC26" s="41"/>
      <c r="BD26" s="41"/>
      <c r="BE26" s="41"/>
      <c r="BF26" s="41"/>
    </row>
    <row r="27" ht="15.75" customHeight="1">
      <c r="A27" s="41" t="s">
        <v>293</v>
      </c>
      <c r="B27" s="41" t="s">
        <v>294</v>
      </c>
      <c r="C27" s="41" t="s">
        <v>295</v>
      </c>
      <c r="D27" s="41" t="s">
        <v>296</v>
      </c>
      <c r="E27" s="41" t="s">
        <v>296</v>
      </c>
      <c r="F27" s="41">
        <v>8.0</v>
      </c>
      <c r="G27" s="41" t="s">
        <v>297</v>
      </c>
      <c r="H27" s="41">
        <v>1710.0</v>
      </c>
      <c r="I27" s="41">
        <v>2640.0</v>
      </c>
      <c r="J27" s="41">
        <v>930.0</v>
      </c>
      <c r="K27" s="41">
        <v>210.0</v>
      </c>
      <c r="L27" s="41">
        <v>45.0</v>
      </c>
      <c r="M27" s="41">
        <v>110.0</v>
      </c>
      <c r="N27" s="41">
        <v>55.0</v>
      </c>
      <c r="O27" s="41">
        <v>64.0</v>
      </c>
      <c r="P27" s="41">
        <v>28.0</v>
      </c>
      <c r="Q27" s="41" t="s">
        <v>179</v>
      </c>
      <c r="R27" s="41" t="s">
        <v>298</v>
      </c>
      <c r="S27" s="42">
        <f>IFERROR(__xludf.DUMMYFUNCTION("""COMPUTED_VALUE"""),3.0)</f>
        <v>3</v>
      </c>
      <c r="T27" s="42">
        <f>IFERROR(__xludf.DUMMYFUNCTION("""COMPUTED_VALUE"""),33.0)</f>
        <v>33</v>
      </c>
      <c r="U27" s="43">
        <v>45261.0</v>
      </c>
      <c r="V27" s="43">
        <v>45396.0</v>
      </c>
      <c r="W27" s="41" t="s">
        <v>141</v>
      </c>
      <c r="X27" s="41">
        <v>135.0</v>
      </c>
      <c r="Y27" s="41">
        <v>53.0</v>
      </c>
      <c r="Z27" s="41">
        <v>42.0</v>
      </c>
      <c r="AA27" s="41">
        <v>32.0</v>
      </c>
      <c r="AB27" s="44">
        <f t="shared" si="1"/>
        <v>42.33333333</v>
      </c>
      <c r="AC27" s="41">
        <v>1150.0</v>
      </c>
      <c r="AD27" s="41" t="b">
        <v>1</v>
      </c>
      <c r="AE27" s="41" t="b">
        <v>1</v>
      </c>
      <c r="AF27" s="41" t="b">
        <v>0</v>
      </c>
      <c r="AG27" s="41">
        <v>10.0</v>
      </c>
      <c r="AH27" s="41">
        <v>4.4</v>
      </c>
      <c r="AI27" s="41">
        <v>4.6</v>
      </c>
      <c r="AJ27" s="41">
        <v>4.2</v>
      </c>
      <c r="AK27" s="41">
        <v>9500.0</v>
      </c>
      <c r="AL27" s="41">
        <v>150.0</v>
      </c>
      <c r="AM27" s="41">
        <v>100.0</v>
      </c>
      <c r="AN27" s="41" t="s">
        <v>234</v>
      </c>
      <c r="AO27" s="41" t="b">
        <v>1</v>
      </c>
      <c r="AP27" s="41" t="b">
        <v>1</v>
      </c>
      <c r="AQ27" s="41">
        <v>50.0</v>
      </c>
      <c r="AR27" s="41">
        <v>4.1</v>
      </c>
      <c r="AS27" s="41">
        <v>50.0</v>
      </c>
      <c r="AT27" s="41">
        <v>1956.0</v>
      </c>
      <c r="AU27" s="43">
        <v>45260.0</v>
      </c>
      <c r="AV27" s="41">
        <v>850000.0</v>
      </c>
      <c r="AW27" s="41">
        <v>-2.0</v>
      </c>
      <c r="AX27" s="41">
        <v>-3.4</v>
      </c>
      <c r="AY27" s="41">
        <v>-2.7</v>
      </c>
      <c r="AZ27" s="41">
        <v>0.9</v>
      </c>
      <c r="BA27" s="41" t="s">
        <v>299</v>
      </c>
      <c r="BB27" s="41" t="s">
        <v>300</v>
      </c>
      <c r="BC27" s="41"/>
      <c r="BD27" s="41"/>
      <c r="BE27" s="41"/>
      <c r="BF27" s="41"/>
    </row>
    <row r="28" ht="15.75" customHeight="1">
      <c r="A28" s="41" t="s">
        <v>301</v>
      </c>
      <c r="B28" s="41" t="s">
        <v>302</v>
      </c>
      <c r="C28" s="41" t="s">
        <v>303</v>
      </c>
      <c r="D28" s="41" t="s">
        <v>304</v>
      </c>
      <c r="E28" s="41" t="s">
        <v>302</v>
      </c>
      <c r="F28" s="41">
        <v>17.0</v>
      </c>
      <c r="G28" s="41" t="s">
        <v>305</v>
      </c>
      <c r="H28" s="41">
        <v>700.0</v>
      </c>
      <c r="I28" s="41">
        <v>2962.0</v>
      </c>
      <c r="J28" s="41">
        <v>2262.0</v>
      </c>
      <c r="K28" s="41">
        <v>65.0</v>
      </c>
      <c r="L28" s="41">
        <v>15.0</v>
      </c>
      <c r="M28" s="41">
        <v>35.0</v>
      </c>
      <c r="N28" s="41">
        <v>15.0</v>
      </c>
      <c r="O28" s="41">
        <v>33.0</v>
      </c>
      <c r="P28" s="41">
        <v>9.0</v>
      </c>
      <c r="Q28" s="41" t="s">
        <v>147</v>
      </c>
      <c r="R28" s="41" t="s">
        <v>208</v>
      </c>
      <c r="S28" s="42">
        <f>IFERROR(__xludf.DUMMYFUNCTION("""COMPUTED_VALUE"""),4.0)</f>
        <v>4</v>
      </c>
      <c r="T28" s="42">
        <f>IFERROR(__xludf.DUMMYFUNCTION("""COMPUTED_VALUE"""),20.0)</f>
        <v>20</v>
      </c>
      <c r="U28" s="43">
        <v>45268.0</v>
      </c>
      <c r="V28" s="43">
        <v>45389.0</v>
      </c>
      <c r="W28" s="41" t="s">
        <v>105</v>
      </c>
      <c r="X28" s="41">
        <v>121.0</v>
      </c>
      <c r="Y28" s="41">
        <v>54.0</v>
      </c>
      <c r="Z28" s="41">
        <v>43.0</v>
      </c>
      <c r="AA28" s="41">
        <v>33.0</v>
      </c>
      <c r="AB28" s="44">
        <f t="shared" si="1"/>
        <v>43.33333333</v>
      </c>
      <c r="AC28" s="41">
        <v>1200.0</v>
      </c>
      <c r="AD28" s="41" t="b">
        <v>1</v>
      </c>
      <c r="AE28" s="41" t="b">
        <v>1</v>
      </c>
      <c r="AF28" s="41" t="b">
        <v>1</v>
      </c>
      <c r="AG28" s="41">
        <v>28.0</v>
      </c>
      <c r="AH28" s="41">
        <v>4.3</v>
      </c>
      <c r="AI28" s="41">
        <v>4.5</v>
      </c>
      <c r="AJ28" s="41">
        <v>4.1</v>
      </c>
      <c r="AK28" s="41">
        <v>8000.0</v>
      </c>
      <c r="AL28" s="41">
        <v>180.0</v>
      </c>
      <c r="AM28" s="41">
        <v>150.0</v>
      </c>
      <c r="AN28" s="41" t="s">
        <v>118</v>
      </c>
      <c r="AO28" s="41" t="b">
        <v>1</v>
      </c>
      <c r="AP28" s="41" t="b">
        <v>1</v>
      </c>
      <c r="AQ28" s="41">
        <v>45.0</v>
      </c>
      <c r="AR28" s="41">
        <v>3.9</v>
      </c>
      <c r="AS28" s="41">
        <v>35.0</v>
      </c>
      <c r="AT28" s="41">
        <v>1936.0</v>
      </c>
      <c r="AU28" s="43">
        <v>44732.0</v>
      </c>
      <c r="AV28" s="41">
        <v>750000.0</v>
      </c>
      <c r="AW28" s="41">
        <v>-2.5</v>
      </c>
      <c r="AX28" s="41">
        <v>-3.9</v>
      </c>
      <c r="AY28" s="41">
        <v>-3.2</v>
      </c>
      <c r="AZ28" s="41">
        <v>0.5</v>
      </c>
      <c r="BA28" s="41" t="s">
        <v>306</v>
      </c>
      <c r="BB28" s="41" t="s">
        <v>307</v>
      </c>
      <c r="BC28" s="41"/>
      <c r="BD28" s="41"/>
      <c r="BE28" s="41"/>
      <c r="BF28" s="41"/>
    </row>
    <row r="29" ht="15.75" customHeight="1">
      <c r="A29" s="41" t="s">
        <v>308</v>
      </c>
      <c r="B29" s="41" t="s">
        <v>309</v>
      </c>
      <c r="C29" s="41" t="s">
        <v>100</v>
      </c>
      <c r="D29" s="41" t="s">
        <v>123</v>
      </c>
      <c r="E29" s="41" t="s">
        <v>309</v>
      </c>
      <c r="F29" s="41">
        <v>2.0</v>
      </c>
      <c r="G29" s="41" t="s">
        <v>310</v>
      </c>
      <c r="H29" s="41">
        <v>1600.0</v>
      </c>
      <c r="I29" s="41">
        <v>2561.0</v>
      </c>
      <c r="J29" s="41">
        <v>961.0</v>
      </c>
      <c r="K29" s="41">
        <v>140.0</v>
      </c>
      <c r="L29" s="41">
        <v>30.0</v>
      </c>
      <c r="M29" s="41">
        <v>75.0</v>
      </c>
      <c r="N29" s="41">
        <v>35.0</v>
      </c>
      <c r="O29" s="41">
        <v>23.0</v>
      </c>
      <c r="P29" s="41">
        <v>7.0</v>
      </c>
      <c r="Q29" s="41" t="s">
        <v>282</v>
      </c>
      <c r="R29" s="41" t="s">
        <v>311</v>
      </c>
      <c r="S29" s="42">
        <f>IFERROR(__xludf.DUMMYFUNCTION("""COMPUTED_VALUE"""),6.0)</f>
        <v>6</v>
      </c>
      <c r="T29" s="42">
        <f>IFERROR(__xludf.DUMMYFUNCTION("""COMPUTED_VALUE"""),10.0)</f>
        <v>10</v>
      </c>
      <c r="U29" s="43">
        <v>45276.0</v>
      </c>
      <c r="V29" s="43">
        <v>45403.0</v>
      </c>
      <c r="W29" s="41" t="s">
        <v>312</v>
      </c>
      <c r="X29" s="41">
        <v>127.0</v>
      </c>
      <c r="Y29" s="41">
        <v>57.0</v>
      </c>
      <c r="Z29" s="41">
        <v>46.0</v>
      </c>
      <c r="AA29" s="41">
        <v>34.0</v>
      </c>
      <c r="AB29" s="44">
        <f t="shared" si="1"/>
        <v>45.66666667</v>
      </c>
      <c r="AC29" s="41">
        <v>1250.0</v>
      </c>
      <c r="AD29" s="41" t="b">
        <v>0</v>
      </c>
      <c r="AE29" s="41" t="b">
        <v>1</v>
      </c>
      <c r="AF29" s="41" t="b">
        <v>0</v>
      </c>
      <c r="AG29" s="41">
        <v>15.0</v>
      </c>
      <c r="AH29" s="41">
        <v>4.4</v>
      </c>
      <c r="AI29" s="41">
        <v>4.7</v>
      </c>
      <c r="AJ29" s="41">
        <v>4.1</v>
      </c>
      <c r="AK29" s="41">
        <v>9000.0</v>
      </c>
      <c r="AL29" s="41">
        <v>100.0</v>
      </c>
      <c r="AM29" s="41">
        <v>50.0</v>
      </c>
      <c r="AN29" s="41" t="s">
        <v>234</v>
      </c>
      <c r="AO29" s="41" t="b">
        <v>1</v>
      </c>
      <c r="AP29" s="41" t="b">
        <v>1</v>
      </c>
      <c r="AQ29" s="41">
        <v>35.0</v>
      </c>
      <c r="AR29" s="41">
        <v>4.2</v>
      </c>
      <c r="AS29" s="41">
        <v>60.0</v>
      </c>
      <c r="AT29" s="41">
        <v>1969.0</v>
      </c>
      <c r="AU29" s="43">
        <v>44515.0</v>
      </c>
      <c r="AV29" s="41">
        <v>850000.0</v>
      </c>
      <c r="AW29" s="41">
        <v>-4.5</v>
      </c>
      <c r="AX29" s="41">
        <v>-5.9</v>
      </c>
      <c r="AY29" s="41">
        <v>-5.2</v>
      </c>
      <c r="AZ29" s="41">
        <v>-1.6</v>
      </c>
      <c r="BA29" s="41" t="s">
        <v>313</v>
      </c>
      <c r="BB29" s="41" t="s">
        <v>314</v>
      </c>
      <c r="BC29" s="41"/>
      <c r="BD29" s="41"/>
      <c r="BE29" s="41"/>
      <c r="BF29" s="41"/>
    </row>
    <row r="30" ht="15.75" customHeight="1">
      <c r="A30" s="41" t="s">
        <v>315</v>
      </c>
      <c r="B30" s="41" t="s">
        <v>316</v>
      </c>
      <c r="C30" s="41" t="s">
        <v>254</v>
      </c>
      <c r="D30" s="41" t="s">
        <v>317</v>
      </c>
      <c r="E30" s="41" t="s">
        <v>316</v>
      </c>
      <c r="F30" s="41">
        <v>0.0</v>
      </c>
      <c r="G30" s="41" t="s">
        <v>318</v>
      </c>
      <c r="H30" s="41">
        <v>350.0</v>
      </c>
      <c r="I30" s="41">
        <v>890.0</v>
      </c>
      <c r="J30" s="41">
        <v>540.0</v>
      </c>
      <c r="K30" s="41">
        <v>100.0</v>
      </c>
      <c r="L30" s="41">
        <v>30.0</v>
      </c>
      <c r="M30" s="41">
        <v>50.0</v>
      </c>
      <c r="N30" s="41">
        <v>20.0</v>
      </c>
      <c r="O30" s="41">
        <v>87.0</v>
      </c>
      <c r="P30" s="41">
        <v>22.0</v>
      </c>
      <c r="Q30" s="41" t="s">
        <v>224</v>
      </c>
      <c r="R30" s="41" t="s">
        <v>319</v>
      </c>
      <c r="S30" s="42">
        <f>IFERROR(__xludf.DUMMYFUNCTION("""COMPUTED_VALUE"""),2.0)</f>
        <v>2</v>
      </c>
      <c r="T30" s="42">
        <f>IFERROR(__xludf.DUMMYFUNCTION("""COMPUTED_VALUE"""),63.0)</f>
        <v>63</v>
      </c>
      <c r="U30" s="43">
        <v>45274.0</v>
      </c>
      <c r="V30" s="43">
        <v>45403.0</v>
      </c>
      <c r="W30" s="41" t="s">
        <v>141</v>
      </c>
      <c r="X30" s="41">
        <v>129.0</v>
      </c>
      <c r="Y30" s="41">
        <v>52.0</v>
      </c>
      <c r="Z30" s="41">
        <v>42.0</v>
      </c>
      <c r="AA30" s="41">
        <v>31.0</v>
      </c>
      <c r="AB30" s="44">
        <f t="shared" si="1"/>
        <v>41.66666667</v>
      </c>
      <c r="AC30" s="41">
        <v>950.0</v>
      </c>
      <c r="AD30" s="41" t="b">
        <v>1</v>
      </c>
      <c r="AE30" s="41" t="b">
        <v>1</v>
      </c>
      <c r="AF30" s="41" t="b">
        <v>0</v>
      </c>
      <c r="AG30" s="41">
        <v>120.0</v>
      </c>
      <c r="AH30" s="41">
        <v>4.2</v>
      </c>
      <c r="AI30" s="41">
        <v>4.8</v>
      </c>
      <c r="AJ30" s="41">
        <v>3.6</v>
      </c>
      <c r="AK30" s="41">
        <v>7500.0</v>
      </c>
      <c r="AL30" s="41">
        <v>150.0</v>
      </c>
      <c r="AM30" s="41">
        <v>100.0</v>
      </c>
      <c r="AN30" s="41" t="s">
        <v>258</v>
      </c>
      <c r="AO30" s="41" t="b">
        <v>1</v>
      </c>
      <c r="AP30" s="41" t="b">
        <v>1</v>
      </c>
      <c r="AQ30" s="41">
        <v>40.0</v>
      </c>
      <c r="AR30" s="41">
        <v>3.7</v>
      </c>
      <c r="AS30" s="41">
        <v>30.0</v>
      </c>
      <c r="AT30" s="41">
        <v>1957.0</v>
      </c>
      <c r="AU30" s="43">
        <v>45107.0</v>
      </c>
      <c r="AV30" s="41">
        <v>700000.0</v>
      </c>
      <c r="AW30" s="41">
        <v>-6.0</v>
      </c>
      <c r="AX30" s="41">
        <v>-7.5</v>
      </c>
      <c r="AY30" s="41">
        <v>-6.8</v>
      </c>
      <c r="AZ30" s="41">
        <v>-3.2</v>
      </c>
      <c r="BA30" s="41" t="s">
        <v>320</v>
      </c>
      <c r="BB30" s="41" t="s">
        <v>321</v>
      </c>
      <c r="BC30" s="41"/>
      <c r="BD30" s="41"/>
      <c r="BE30" s="41"/>
      <c r="BF30" s="41"/>
    </row>
    <row r="31" ht="15.75" customHeight="1">
      <c r="A31" s="41" t="s">
        <v>322</v>
      </c>
      <c r="B31" s="41" t="s">
        <v>323</v>
      </c>
      <c r="C31" s="41" t="s">
        <v>111</v>
      </c>
      <c r="D31" s="41" t="s">
        <v>112</v>
      </c>
      <c r="E31" s="41" t="s">
        <v>324</v>
      </c>
      <c r="F31" s="41">
        <v>0.0</v>
      </c>
      <c r="G31" s="41" t="s">
        <v>325</v>
      </c>
      <c r="H31" s="41">
        <v>1793.0</v>
      </c>
      <c r="I31" s="41">
        <v>3082.0</v>
      </c>
      <c r="J31" s="41">
        <v>1289.0</v>
      </c>
      <c r="K31" s="41">
        <v>110.0</v>
      </c>
      <c r="L31" s="41">
        <v>35.0</v>
      </c>
      <c r="M31" s="41">
        <v>55.0</v>
      </c>
      <c r="N31" s="41">
        <v>20.0</v>
      </c>
      <c r="O31" s="41">
        <v>24.0</v>
      </c>
      <c r="P31" s="41">
        <v>15.0</v>
      </c>
      <c r="Q31" s="41" t="s">
        <v>193</v>
      </c>
      <c r="R31" s="41" t="s">
        <v>326</v>
      </c>
      <c r="S31" s="42">
        <f>IFERROR(__xludf.DUMMYFUNCTION("""COMPUTED_VALUE"""),7.0)</f>
        <v>7</v>
      </c>
      <c r="T31" s="42">
        <f>IFERROR(__xludf.DUMMYFUNCTION("""COMPUTED_VALUE"""),2.0)</f>
        <v>2</v>
      </c>
      <c r="U31" s="43">
        <v>45246.0</v>
      </c>
      <c r="V31" s="43">
        <v>45413.0</v>
      </c>
      <c r="W31" s="41" t="s">
        <v>105</v>
      </c>
      <c r="X31" s="41">
        <v>167.0</v>
      </c>
      <c r="Y31" s="41">
        <v>59.0</v>
      </c>
      <c r="Z31" s="41">
        <v>47.0</v>
      </c>
      <c r="AA31" s="41">
        <v>35.0</v>
      </c>
      <c r="AB31" s="44">
        <f t="shared" si="1"/>
        <v>47</v>
      </c>
      <c r="AC31" s="41">
        <v>1300.0</v>
      </c>
      <c r="AD31" s="41" t="b">
        <v>0</v>
      </c>
      <c r="AE31" s="41" t="b">
        <v>1</v>
      </c>
      <c r="AF31" s="41" t="b">
        <v>1</v>
      </c>
      <c r="AG31" s="41">
        <v>12.0</v>
      </c>
      <c r="AH31" s="41">
        <v>4.6</v>
      </c>
      <c r="AI31" s="41">
        <v>4.8</v>
      </c>
      <c r="AJ31" s="41">
        <v>4.4</v>
      </c>
      <c r="AK31" s="41">
        <v>9500.0</v>
      </c>
      <c r="AL31" s="41">
        <v>150.0</v>
      </c>
      <c r="AM31" s="41">
        <v>50.0</v>
      </c>
      <c r="AN31" s="41" t="s">
        <v>234</v>
      </c>
      <c r="AO31" s="41" t="b">
        <v>1</v>
      </c>
      <c r="AP31" s="41" t="b">
        <v>1</v>
      </c>
      <c r="AQ31" s="41">
        <v>40.0</v>
      </c>
      <c r="AR31" s="41">
        <v>4.5</v>
      </c>
      <c r="AS31" s="41">
        <v>70.0</v>
      </c>
      <c r="AT31" s="41">
        <v>1949.0</v>
      </c>
      <c r="AU31" s="43">
        <v>44896.0</v>
      </c>
      <c r="AV31" s="41">
        <v>800000.0</v>
      </c>
      <c r="AW31" s="41">
        <v>-5.8</v>
      </c>
      <c r="AX31" s="41">
        <v>-7.2</v>
      </c>
      <c r="AY31" s="41">
        <v>-6.5</v>
      </c>
      <c r="AZ31" s="41">
        <v>-2.9</v>
      </c>
      <c r="BA31" s="41" t="s">
        <v>327</v>
      </c>
      <c r="BB31" s="41" t="s">
        <v>328</v>
      </c>
      <c r="BC31" s="41"/>
      <c r="BD31" s="41"/>
      <c r="BE31" s="41"/>
      <c r="BF31" s="41"/>
    </row>
    <row r="32" ht="15.75" customHeight="1">
      <c r="A32" s="41" t="s">
        <v>329</v>
      </c>
      <c r="B32" s="41" t="s">
        <v>330</v>
      </c>
      <c r="C32" s="41" t="s">
        <v>100</v>
      </c>
      <c r="D32" s="41" t="s">
        <v>101</v>
      </c>
      <c r="E32" s="41" t="s">
        <v>330</v>
      </c>
      <c r="F32" s="41">
        <v>11.5</v>
      </c>
      <c r="G32" s="41" t="s">
        <v>331</v>
      </c>
      <c r="H32" s="41">
        <v>1850.0</v>
      </c>
      <c r="I32" s="41">
        <v>3230.0</v>
      </c>
      <c r="J32" s="41">
        <v>1380.0</v>
      </c>
      <c r="K32" s="41">
        <v>160.0</v>
      </c>
      <c r="L32" s="41">
        <v>40.0</v>
      </c>
      <c r="M32" s="41">
        <v>80.0</v>
      </c>
      <c r="N32" s="41">
        <v>40.0</v>
      </c>
      <c r="O32" s="41">
        <v>33.0</v>
      </c>
      <c r="P32" s="41">
        <v>16.0</v>
      </c>
      <c r="Q32" s="41" t="s">
        <v>115</v>
      </c>
      <c r="R32" s="41" t="s">
        <v>233</v>
      </c>
      <c r="S32" s="42">
        <f>IFERROR(__xludf.DUMMYFUNCTION("""COMPUTED_VALUE"""),5.0)</f>
        <v>5</v>
      </c>
      <c r="T32" s="42">
        <f>IFERROR(__xludf.DUMMYFUNCTION("""COMPUTED_VALUE"""),12.0)</f>
        <v>12</v>
      </c>
      <c r="U32" s="43">
        <v>45269.0</v>
      </c>
      <c r="V32" s="43">
        <v>45410.0</v>
      </c>
      <c r="W32" s="41" t="s">
        <v>127</v>
      </c>
      <c r="X32" s="41">
        <v>141.0</v>
      </c>
      <c r="Y32" s="41">
        <v>58.0</v>
      </c>
      <c r="Z32" s="41">
        <v>46.0</v>
      </c>
      <c r="AA32" s="41">
        <v>35.0</v>
      </c>
      <c r="AB32" s="44">
        <f t="shared" si="1"/>
        <v>46.33333333</v>
      </c>
      <c r="AC32" s="41">
        <v>1300.0</v>
      </c>
      <c r="AD32" s="41" t="b">
        <v>1</v>
      </c>
      <c r="AE32" s="41" t="b">
        <v>1</v>
      </c>
      <c r="AF32" s="41" t="b">
        <v>0</v>
      </c>
      <c r="AG32" s="41">
        <v>28.0</v>
      </c>
      <c r="AH32" s="41">
        <v>4.4</v>
      </c>
      <c r="AI32" s="41">
        <v>4.7</v>
      </c>
      <c r="AJ32" s="41">
        <v>4.1</v>
      </c>
      <c r="AK32" s="41">
        <v>9000.0</v>
      </c>
      <c r="AL32" s="41">
        <v>180.0</v>
      </c>
      <c r="AM32" s="41">
        <v>50.0</v>
      </c>
      <c r="AN32" s="41" t="s">
        <v>106</v>
      </c>
      <c r="AO32" s="41" t="b">
        <v>1</v>
      </c>
      <c r="AP32" s="41" t="b">
        <v>1</v>
      </c>
      <c r="AQ32" s="41">
        <v>50.0</v>
      </c>
      <c r="AR32" s="41">
        <v>4.2</v>
      </c>
      <c r="AS32" s="41">
        <v>55.0</v>
      </c>
      <c r="AT32" s="41">
        <v>1964.0</v>
      </c>
      <c r="AU32" s="43">
        <v>44530.0</v>
      </c>
      <c r="AV32" s="41">
        <v>950000.0</v>
      </c>
      <c r="AW32" s="41">
        <v>-5.5</v>
      </c>
      <c r="AX32" s="41">
        <v>-7.0</v>
      </c>
      <c r="AY32" s="41">
        <v>-6.3</v>
      </c>
      <c r="AZ32" s="41">
        <v>-2.7</v>
      </c>
      <c r="BA32" s="41" t="s">
        <v>332</v>
      </c>
      <c r="BB32" s="41" t="s">
        <v>333</v>
      </c>
      <c r="BC32" s="41"/>
      <c r="BD32" s="41"/>
      <c r="BE32" s="41"/>
      <c r="BF32" s="41"/>
    </row>
    <row r="33" ht="15.75" customHeight="1">
      <c r="A33" s="41" t="s">
        <v>334</v>
      </c>
      <c r="B33" s="41" t="s">
        <v>335</v>
      </c>
      <c r="C33" s="41" t="s">
        <v>89</v>
      </c>
      <c r="D33" s="41" t="s">
        <v>90</v>
      </c>
      <c r="E33" s="41" t="s">
        <v>335</v>
      </c>
      <c r="F33" s="41">
        <v>23.0</v>
      </c>
      <c r="G33" s="41" t="s">
        <v>336</v>
      </c>
      <c r="H33" s="41">
        <v>1800.0</v>
      </c>
      <c r="I33" s="41">
        <v>3600.0</v>
      </c>
      <c r="J33" s="41">
        <v>1800.0</v>
      </c>
      <c r="K33" s="41">
        <v>100.0</v>
      </c>
      <c r="L33" s="41">
        <v>30.0</v>
      </c>
      <c r="M33" s="41">
        <v>45.0</v>
      </c>
      <c r="N33" s="41">
        <v>25.0</v>
      </c>
      <c r="O33" s="41">
        <v>22.0</v>
      </c>
      <c r="P33" s="41">
        <v>3.0</v>
      </c>
      <c r="Q33" s="41" t="s">
        <v>103</v>
      </c>
      <c r="R33" s="41" t="s">
        <v>155</v>
      </c>
      <c r="S33" s="42">
        <f>IFERROR(__xludf.DUMMYFUNCTION("""COMPUTED_VALUE"""),2.0)</f>
        <v>2</v>
      </c>
      <c r="T33" s="42">
        <f>IFERROR(__xludf.DUMMYFUNCTION("""COMPUTED_VALUE"""),17.0)</f>
        <v>17</v>
      </c>
      <c r="U33" s="43">
        <v>45122.0</v>
      </c>
      <c r="V33" s="43">
        <v>45410.0</v>
      </c>
      <c r="W33" s="41" t="s">
        <v>127</v>
      </c>
      <c r="X33" s="41">
        <v>287.0</v>
      </c>
      <c r="Y33" s="41">
        <v>72.0</v>
      </c>
      <c r="Z33" s="41">
        <v>58.0</v>
      </c>
      <c r="AA33" s="41">
        <v>43.0</v>
      </c>
      <c r="AB33" s="44">
        <f t="shared" si="1"/>
        <v>57.66666667</v>
      </c>
      <c r="AC33" s="41">
        <v>1650.0</v>
      </c>
      <c r="AD33" s="41" t="b">
        <v>0</v>
      </c>
      <c r="AE33" s="41" t="b">
        <v>1</v>
      </c>
      <c r="AF33" s="41" t="b">
        <v>1</v>
      </c>
      <c r="AG33" s="41">
        <v>6.0</v>
      </c>
      <c r="AH33" s="41">
        <v>4.7</v>
      </c>
      <c r="AI33" s="41">
        <v>4.5</v>
      </c>
      <c r="AJ33" s="41">
        <v>4.9</v>
      </c>
      <c r="AK33" s="41">
        <v>12000.0</v>
      </c>
      <c r="AL33" s="41">
        <v>150.0</v>
      </c>
      <c r="AM33" s="41">
        <v>0.0</v>
      </c>
      <c r="AN33" s="41" t="s">
        <v>95</v>
      </c>
      <c r="AO33" s="41" t="b">
        <v>1</v>
      </c>
      <c r="AP33" s="41" t="b">
        <v>1</v>
      </c>
      <c r="AQ33" s="41">
        <v>55.0</v>
      </c>
      <c r="AR33" s="41">
        <v>4.6</v>
      </c>
      <c r="AS33" s="41">
        <v>80.0</v>
      </c>
      <c r="AT33" s="41">
        <v>1951.0</v>
      </c>
      <c r="AU33" s="43">
        <v>45092.0</v>
      </c>
      <c r="AV33" s="41">
        <v>900000.0</v>
      </c>
      <c r="AW33" s="41">
        <v>-6.8</v>
      </c>
      <c r="AX33" s="41">
        <v>-8.3</v>
      </c>
      <c r="AY33" s="41">
        <v>-7.6</v>
      </c>
      <c r="AZ33" s="41">
        <v>-4.0</v>
      </c>
      <c r="BA33" s="41" t="s">
        <v>337</v>
      </c>
      <c r="BB33" s="41" t="s">
        <v>338</v>
      </c>
      <c r="BC33" s="41"/>
      <c r="BD33" s="41"/>
      <c r="BE33" s="41"/>
      <c r="BF33" s="41"/>
    </row>
    <row r="34" ht="15.75" customHeight="1">
      <c r="A34" s="41" t="s">
        <v>339</v>
      </c>
      <c r="B34" s="41" t="s">
        <v>340</v>
      </c>
      <c r="C34" s="41" t="s">
        <v>160</v>
      </c>
      <c r="D34" s="41" t="s">
        <v>341</v>
      </c>
      <c r="E34" s="41" t="s">
        <v>340</v>
      </c>
      <c r="F34" s="41">
        <v>5.0</v>
      </c>
      <c r="G34" s="41" t="s">
        <v>342</v>
      </c>
      <c r="H34" s="41">
        <v>2035.0</v>
      </c>
      <c r="I34" s="41">
        <v>2823.0</v>
      </c>
      <c r="J34" s="41">
        <v>788.0</v>
      </c>
      <c r="K34" s="41">
        <v>146.0</v>
      </c>
      <c r="L34" s="41">
        <v>30.0</v>
      </c>
      <c r="M34" s="41">
        <v>80.0</v>
      </c>
      <c r="N34" s="41">
        <v>36.0</v>
      </c>
      <c r="O34" s="41">
        <v>63.0</v>
      </c>
      <c r="P34" s="41">
        <v>29.0</v>
      </c>
      <c r="Q34" s="41" t="s">
        <v>282</v>
      </c>
      <c r="R34" s="41" t="s">
        <v>104</v>
      </c>
      <c r="S34" s="42">
        <f>IFERROR(__xludf.DUMMYFUNCTION("""COMPUTED_VALUE"""),6.0)</f>
        <v>6</v>
      </c>
      <c r="T34" s="42">
        <f>IFERROR(__xludf.DUMMYFUNCTION("""COMPUTED_VALUE"""),28.0)</f>
        <v>28</v>
      </c>
      <c r="U34" s="43">
        <v>45260.0</v>
      </c>
      <c r="V34" s="43">
        <v>45396.0</v>
      </c>
      <c r="W34" s="41" t="s">
        <v>105</v>
      </c>
      <c r="X34" s="41">
        <v>136.0</v>
      </c>
      <c r="Y34" s="41">
        <v>55.0</v>
      </c>
      <c r="Z34" s="41">
        <v>44.0</v>
      </c>
      <c r="AA34" s="41">
        <v>33.0</v>
      </c>
      <c r="AB34" s="44">
        <f t="shared" si="1"/>
        <v>44</v>
      </c>
      <c r="AC34" s="41">
        <v>1200.0</v>
      </c>
      <c r="AD34" s="41" t="b">
        <v>1</v>
      </c>
      <c r="AE34" s="41" t="b">
        <v>1</v>
      </c>
      <c r="AF34" s="41" t="b">
        <v>0</v>
      </c>
      <c r="AG34" s="41">
        <v>40.0</v>
      </c>
      <c r="AH34" s="41">
        <v>4.3</v>
      </c>
      <c r="AI34" s="41">
        <v>4.5</v>
      </c>
      <c r="AJ34" s="41">
        <v>4.1</v>
      </c>
      <c r="AK34" s="41">
        <v>8500.0</v>
      </c>
      <c r="AL34" s="41">
        <v>200.0</v>
      </c>
      <c r="AM34" s="41">
        <v>100.0</v>
      </c>
      <c r="AN34" s="41" t="s">
        <v>234</v>
      </c>
      <c r="AO34" s="41" t="b">
        <v>1</v>
      </c>
      <c r="AP34" s="41" t="b">
        <v>1</v>
      </c>
      <c r="AQ34" s="41">
        <v>45.0</v>
      </c>
      <c r="AR34" s="41">
        <v>4.0</v>
      </c>
      <c r="AS34" s="41">
        <v>45.0</v>
      </c>
      <c r="AT34" s="41">
        <v>1934.0</v>
      </c>
      <c r="AU34" s="43">
        <v>44880.0</v>
      </c>
      <c r="AV34" s="41">
        <v>800000.0</v>
      </c>
      <c r="AW34" s="41">
        <v>-4.0</v>
      </c>
      <c r="AX34" s="41">
        <v>-5.4</v>
      </c>
      <c r="AY34" s="41">
        <v>-4.7</v>
      </c>
      <c r="AZ34" s="41">
        <v>-1.1</v>
      </c>
      <c r="BA34" s="41" t="s">
        <v>343</v>
      </c>
      <c r="BB34" s="41" t="s">
        <v>344</v>
      </c>
      <c r="BC34" s="41"/>
      <c r="BD34" s="41"/>
      <c r="BE34" s="41"/>
      <c r="BF34" s="41"/>
    </row>
    <row r="35" ht="15.75" customHeight="1">
      <c r="A35" s="41" t="s">
        <v>345</v>
      </c>
      <c r="B35" s="41" t="s">
        <v>346</v>
      </c>
      <c r="C35" s="41" t="s">
        <v>295</v>
      </c>
      <c r="D35" s="41" t="s">
        <v>296</v>
      </c>
      <c r="E35" s="41" t="s">
        <v>346</v>
      </c>
      <c r="F35" s="41">
        <v>9.0</v>
      </c>
      <c r="G35" s="41" t="s">
        <v>347</v>
      </c>
      <c r="H35" s="41">
        <v>2100.0</v>
      </c>
      <c r="I35" s="41">
        <v>2640.0</v>
      </c>
      <c r="J35" s="41">
        <v>540.0</v>
      </c>
      <c r="K35" s="41">
        <v>100.0</v>
      </c>
      <c r="L35" s="41">
        <v>20.0</v>
      </c>
      <c r="M35" s="41">
        <v>60.0</v>
      </c>
      <c r="N35" s="41">
        <v>20.0</v>
      </c>
      <c r="O35" s="41">
        <v>31.0</v>
      </c>
      <c r="P35" s="41">
        <v>14.0</v>
      </c>
      <c r="Q35" s="41" t="s">
        <v>224</v>
      </c>
      <c r="R35" s="41" t="s">
        <v>187</v>
      </c>
      <c r="S35" s="42">
        <f>IFERROR(__xludf.DUMMYFUNCTION("""COMPUTED_VALUE"""),2.0)</f>
        <v>2</v>
      </c>
      <c r="T35" s="42">
        <f>IFERROR(__xludf.DUMMYFUNCTION("""COMPUTED_VALUE"""),15.0)</f>
        <v>15</v>
      </c>
      <c r="U35" s="43">
        <v>45260.0</v>
      </c>
      <c r="V35" s="43">
        <v>45403.0</v>
      </c>
      <c r="W35" s="41" t="s">
        <v>141</v>
      </c>
      <c r="X35" s="41">
        <v>143.0</v>
      </c>
      <c r="Y35" s="41">
        <v>51.0</v>
      </c>
      <c r="Z35" s="41">
        <v>41.0</v>
      </c>
      <c r="AA35" s="41">
        <v>31.0</v>
      </c>
      <c r="AB35" s="44">
        <f t="shared" si="1"/>
        <v>41</v>
      </c>
      <c r="AC35" s="41">
        <v>1100.0</v>
      </c>
      <c r="AD35" s="41" t="b">
        <v>1</v>
      </c>
      <c r="AE35" s="41" t="b">
        <v>1</v>
      </c>
      <c r="AF35" s="41" t="b">
        <v>0</v>
      </c>
      <c r="AG35" s="41">
        <v>7.0</v>
      </c>
      <c r="AH35" s="41">
        <v>4.2</v>
      </c>
      <c r="AI35" s="41">
        <v>4.4</v>
      </c>
      <c r="AJ35" s="41">
        <v>4.0</v>
      </c>
      <c r="AK35" s="41">
        <v>7500.0</v>
      </c>
      <c r="AL35" s="41">
        <v>100.0</v>
      </c>
      <c r="AM35" s="41">
        <v>50.0</v>
      </c>
      <c r="AN35" s="41" t="s">
        <v>234</v>
      </c>
      <c r="AO35" s="41" t="b">
        <v>1</v>
      </c>
      <c r="AP35" s="41" t="b">
        <v>1</v>
      </c>
      <c r="AQ35" s="41">
        <v>35.0</v>
      </c>
      <c r="AR35" s="41">
        <v>3.8</v>
      </c>
      <c r="AS35" s="41">
        <v>40.0</v>
      </c>
      <c r="AT35" s="41">
        <v>1957.0</v>
      </c>
      <c r="AU35" s="43">
        <v>44540.0</v>
      </c>
      <c r="AV35" s="41">
        <v>750000.0</v>
      </c>
      <c r="AW35" s="41">
        <v>-5.2</v>
      </c>
      <c r="AX35" s="41">
        <v>-6.6</v>
      </c>
      <c r="AY35" s="41">
        <v>-5.9</v>
      </c>
      <c r="AZ35" s="41">
        <v>-2.3</v>
      </c>
      <c r="BA35" s="41" t="s">
        <v>348</v>
      </c>
      <c r="BB35" s="41" t="s">
        <v>349</v>
      </c>
      <c r="BC35" s="41"/>
      <c r="BD35" s="41"/>
      <c r="BE35" s="41"/>
      <c r="BF35" s="41"/>
    </row>
    <row r="36" ht="15.75" customHeight="1">
      <c r="A36" s="41" t="s">
        <v>350</v>
      </c>
      <c r="B36" s="41" t="s">
        <v>351</v>
      </c>
      <c r="C36" s="41" t="s">
        <v>352</v>
      </c>
      <c r="D36" s="41" t="s">
        <v>353</v>
      </c>
      <c r="E36" s="41" t="s">
        <v>354</v>
      </c>
      <c r="F36" s="41">
        <v>7.6</v>
      </c>
      <c r="G36" s="41" t="s">
        <v>355</v>
      </c>
      <c r="H36" s="41">
        <v>200.0</v>
      </c>
      <c r="I36" s="41">
        <v>718.0</v>
      </c>
      <c r="J36" s="41">
        <v>518.0</v>
      </c>
      <c r="K36" s="41">
        <v>63.0</v>
      </c>
      <c r="L36" s="41">
        <v>25.0</v>
      </c>
      <c r="M36" s="41">
        <v>28.0</v>
      </c>
      <c r="N36" s="41">
        <v>10.0</v>
      </c>
      <c r="O36" s="41">
        <v>29.0</v>
      </c>
      <c r="P36" s="41">
        <v>6.0</v>
      </c>
      <c r="Q36" s="41" t="s">
        <v>224</v>
      </c>
      <c r="R36" s="41" t="s">
        <v>356</v>
      </c>
      <c r="S36" s="42">
        <f>IFERROR(__xludf.DUMMYFUNCTION("""COMPUTED_VALUE"""),2.0)</f>
        <v>2</v>
      </c>
      <c r="T36" s="42">
        <f>IFERROR(__xludf.DUMMYFUNCTION("""COMPUTED_VALUE"""),21.0)</f>
        <v>21</v>
      </c>
      <c r="U36" s="43">
        <v>45241.0</v>
      </c>
      <c r="V36" s="43">
        <v>45424.0</v>
      </c>
      <c r="W36" s="41" t="s">
        <v>105</v>
      </c>
      <c r="X36" s="41">
        <v>183.0</v>
      </c>
      <c r="Y36" s="41">
        <v>55.0</v>
      </c>
      <c r="Z36" s="41">
        <v>44.0</v>
      </c>
      <c r="AA36" s="41">
        <v>33.0</v>
      </c>
      <c r="AB36" s="44">
        <f t="shared" si="1"/>
        <v>44</v>
      </c>
      <c r="AC36" s="41">
        <v>950.0</v>
      </c>
      <c r="AD36" s="41" t="b">
        <v>1</v>
      </c>
      <c r="AE36" s="41" t="b">
        <v>1</v>
      </c>
      <c r="AF36" s="41" t="b">
        <v>0</v>
      </c>
      <c r="AG36" s="41">
        <v>330.0</v>
      </c>
      <c r="AH36" s="41">
        <v>4.1</v>
      </c>
      <c r="AI36" s="41">
        <v>4.6</v>
      </c>
      <c r="AJ36" s="41">
        <v>3.6</v>
      </c>
      <c r="AK36" s="41">
        <v>6500.0</v>
      </c>
      <c r="AL36" s="41">
        <v>200.0</v>
      </c>
      <c r="AM36" s="41">
        <v>100.0</v>
      </c>
      <c r="AN36" s="41" t="s">
        <v>258</v>
      </c>
      <c r="AO36" s="41" t="b">
        <v>1</v>
      </c>
      <c r="AP36" s="41" t="b">
        <v>1</v>
      </c>
      <c r="AQ36" s="41">
        <v>30.0</v>
      </c>
      <c r="AR36" s="41">
        <v>3.5</v>
      </c>
      <c r="AS36" s="41">
        <v>25.0</v>
      </c>
      <c r="AT36" s="41">
        <v>1957.0</v>
      </c>
      <c r="AU36" s="43">
        <v>45107.0</v>
      </c>
      <c r="AV36" s="41">
        <v>600000.0</v>
      </c>
      <c r="AW36" s="41">
        <v>-9.5</v>
      </c>
      <c r="AX36" s="41">
        <v>-11.0</v>
      </c>
      <c r="AY36" s="41">
        <v>-10.3</v>
      </c>
      <c r="AZ36" s="41">
        <v>-6.7</v>
      </c>
      <c r="BA36" s="41" t="s">
        <v>357</v>
      </c>
      <c r="BB36" s="41" t="s">
        <v>358</v>
      </c>
      <c r="BC36" s="41"/>
      <c r="BD36" s="41"/>
      <c r="BE36" s="41"/>
      <c r="BF36" s="41"/>
    </row>
    <row r="37" ht="15.75" customHeight="1">
      <c r="A37" s="41" t="s">
        <v>359</v>
      </c>
      <c r="B37" s="41" t="s">
        <v>360</v>
      </c>
      <c r="C37" s="41" t="s">
        <v>361</v>
      </c>
      <c r="D37" s="41" t="s">
        <v>362</v>
      </c>
      <c r="E37" s="41" t="s">
        <v>360</v>
      </c>
      <c r="F37" s="41">
        <v>14.0</v>
      </c>
      <c r="G37" s="41" t="s">
        <v>363</v>
      </c>
      <c r="H37" s="41">
        <v>360.0</v>
      </c>
      <c r="I37" s="41">
        <v>1100.0</v>
      </c>
      <c r="J37" s="41">
        <v>740.0</v>
      </c>
      <c r="K37" s="41">
        <v>68.0</v>
      </c>
      <c r="L37" s="41">
        <v>30.0</v>
      </c>
      <c r="M37" s="41">
        <v>28.0</v>
      </c>
      <c r="N37" s="41">
        <v>10.0</v>
      </c>
      <c r="O37" s="41">
        <v>31.0</v>
      </c>
      <c r="P37" s="41">
        <v>11.0</v>
      </c>
      <c r="Q37" s="41" t="s">
        <v>282</v>
      </c>
      <c r="R37" s="41" t="s">
        <v>133</v>
      </c>
      <c r="S37" s="42">
        <f>IFERROR(__xludf.DUMMYFUNCTION("""COMPUTED_VALUE"""),6.0)</f>
        <v>6</v>
      </c>
      <c r="T37" s="42">
        <f>IFERROR(__xludf.DUMMYFUNCTION("""COMPUTED_VALUE"""),14.0)</f>
        <v>14</v>
      </c>
      <c r="U37" s="43">
        <v>45260.0</v>
      </c>
      <c r="V37" s="43">
        <v>45403.0</v>
      </c>
      <c r="W37" s="41" t="s">
        <v>105</v>
      </c>
      <c r="X37" s="41">
        <v>143.0</v>
      </c>
      <c r="Y37" s="41">
        <v>58.0</v>
      </c>
      <c r="Z37" s="41">
        <v>46.0</v>
      </c>
      <c r="AA37" s="41">
        <v>35.0</v>
      </c>
      <c r="AB37" s="44">
        <f t="shared" si="1"/>
        <v>46.33333333</v>
      </c>
      <c r="AC37" s="41">
        <v>1050.0</v>
      </c>
      <c r="AD37" s="41" t="b">
        <v>1</v>
      </c>
      <c r="AE37" s="41" t="b">
        <v>1</v>
      </c>
      <c r="AF37" s="41" t="b">
        <v>0</v>
      </c>
      <c r="AG37" s="41">
        <v>175.0</v>
      </c>
      <c r="AH37" s="41">
        <v>4.3</v>
      </c>
      <c r="AI37" s="41">
        <v>4.7</v>
      </c>
      <c r="AJ37" s="41">
        <v>3.9</v>
      </c>
      <c r="AK37" s="41">
        <v>7000.0</v>
      </c>
      <c r="AL37" s="41">
        <v>150.0</v>
      </c>
      <c r="AM37" s="41">
        <v>50.0</v>
      </c>
      <c r="AN37" s="41" t="s">
        <v>258</v>
      </c>
      <c r="AO37" s="41" t="b">
        <v>1</v>
      </c>
      <c r="AP37" s="41" t="b">
        <v>1</v>
      </c>
      <c r="AQ37" s="41">
        <v>35.0</v>
      </c>
      <c r="AR37" s="41">
        <v>3.8</v>
      </c>
      <c r="AS37" s="41">
        <v>40.0</v>
      </c>
      <c r="AT37" s="41">
        <v>1965.0</v>
      </c>
      <c r="AU37" s="43">
        <v>44885.0</v>
      </c>
      <c r="AV37" s="41">
        <v>750000.0</v>
      </c>
      <c r="AW37" s="41">
        <v>-7.5</v>
      </c>
      <c r="AX37" s="41">
        <v>-9.0</v>
      </c>
      <c r="AY37" s="41">
        <v>-8.3</v>
      </c>
      <c r="AZ37" s="41">
        <v>-4.7</v>
      </c>
      <c r="BA37" s="41" t="s">
        <v>364</v>
      </c>
      <c r="BB37" s="41" t="s">
        <v>365</v>
      </c>
      <c r="BC37" s="41"/>
      <c r="BD37" s="41"/>
      <c r="BE37" s="41"/>
      <c r="BF37" s="41"/>
    </row>
    <row r="38" ht="15.75" customHeight="1">
      <c r="A38" s="41" t="s">
        <v>366</v>
      </c>
      <c r="B38" s="41" t="s">
        <v>367</v>
      </c>
      <c r="C38" s="41" t="s">
        <v>100</v>
      </c>
      <c r="D38" s="41" t="s">
        <v>263</v>
      </c>
      <c r="E38" s="41" t="s">
        <v>367</v>
      </c>
      <c r="F38" s="41">
        <v>0.0</v>
      </c>
      <c r="G38" s="41" t="s">
        <v>368</v>
      </c>
      <c r="H38" s="41">
        <v>1650.0</v>
      </c>
      <c r="I38" s="41">
        <v>3600.0</v>
      </c>
      <c r="J38" s="41">
        <v>1950.0</v>
      </c>
      <c r="K38" s="41">
        <v>225.0</v>
      </c>
      <c r="L38" s="41">
        <v>50.0</v>
      </c>
      <c r="M38" s="41">
        <v>115.0</v>
      </c>
      <c r="N38" s="41">
        <v>60.0</v>
      </c>
      <c r="O38" s="41">
        <v>47.0</v>
      </c>
      <c r="P38" s="41">
        <v>19.0</v>
      </c>
      <c r="Q38" s="41" t="s">
        <v>273</v>
      </c>
      <c r="R38" s="41" t="s">
        <v>140</v>
      </c>
      <c r="S38" s="42">
        <f>IFERROR(__xludf.DUMMYFUNCTION("""COMPUTED_VALUE"""),8.0)</f>
        <v>8</v>
      </c>
      <c r="T38" s="42">
        <f>IFERROR(__xludf.DUMMYFUNCTION("""COMPUTED_VALUE"""),20.0)</f>
        <v>20</v>
      </c>
      <c r="U38" s="43">
        <v>45262.0</v>
      </c>
      <c r="V38" s="43">
        <v>45410.0</v>
      </c>
      <c r="W38" s="41" t="s">
        <v>165</v>
      </c>
      <c r="X38" s="41">
        <v>148.0</v>
      </c>
      <c r="Y38" s="41">
        <v>62.0</v>
      </c>
      <c r="Z38" s="41">
        <v>50.0</v>
      </c>
      <c r="AA38" s="41">
        <v>37.0</v>
      </c>
      <c r="AB38" s="44">
        <f t="shared" si="1"/>
        <v>49.66666667</v>
      </c>
      <c r="AC38" s="41">
        <v>1400.0</v>
      </c>
      <c r="AD38" s="41" t="b">
        <v>1</v>
      </c>
      <c r="AE38" s="41" t="b">
        <v>1</v>
      </c>
      <c r="AF38" s="41" t="b">
        <v>1</v>
      </c>
      <c r="AG38" s="41">
        <v>25.0</v>
      </c>
      <c r="AH38" s="41">
        <v>4.5</v>
      </c>
      <c r="AI38" s="41">
        <v>4.4</v>
      </c>
      <c r="AJ38" s="41">
        <v>4.7</v>
      </c>
      <c r="AK38" s="41">
        <v>10500.0</v>
      </c>
      <c r="AL38" s="41">
        <v>200.0</v>
      </c>
      <c r="AM38" s="41">
        <v>100.0</v>
      </c>
      <c r="AN38" s="41" t="s">
        <v>106</v>
      </c>
      <c r="AO38" s="41" t="b">
        <v>1</v>
      </c>
      <c r="AP38" s="41" t="b">
        <v>1</v>
      </c>
      <c r="AQ38" s="41">
        <v>60.0</v>
      </c>
      <c r="AR38" s="41">
        <v>4.2</v>
      </c>
      <c r="AS38" s="41">
        <v>55.0</v>
      </c>
      <c r="AT38" s="41">
        <v>1946.0</v>
      </c>
      <c r="AU38" s="43">
        <v>44362.0</v>
      </c>
      <c r="AV38" s="41">
        <v>950000.0</v>
      </c>
      <c r="AW38" s="41">
        <v>-5.8</v>
      </c>
      <c r="AX38" s="41">
        <v>-7.2</v>
      </c>
      <c r="AY38" s="41">
        <v>-6.5</v>
      </c>
      <c r="AZ38" s="41">
        <v>-2.9</v>
      </c>
      <c r="BA38" s="41" t="s">
        <v>369</v>
      </c>
      <c r="BB38" s="41" t="s">
        <v>370</v>
      </c>
      <c r="BC38" s="41"/>
      <c r="BD38" s="41"/>
      <c r="BE38" s="41"/>
      <c r="BF38" s="41"/>
    </row>
    <row r="39" ht="15.75" customHeight="1">
      <c r="A39" s="41" t="s">
        <v>371</v>
      </c>
      <c r="B39" s="41" t="s">
        <v>372</v>
      </c>
      <c r="C39" s="41" t="s">
        <v>89</v>
      </c>
      <c r="D39" s="41" t="s">
        <v>206</v>
      </c>
      <c r="E39" s="41" t="s">
        <v>372</v>
      </c>
      <c r="F39" s="41">
        <v>0.0</v>
      </c>
      <c r="G39" s="41" t="s">
        <v>373</v>
      </c>
      <c r="H39" s="41">
        <v>1100.0</v>
      </c>
      <c r="I39" s="41">
        <v>3018.0</v>
      </c>
      <c r="J39" s="41">
        <v>1918.0</v>
      </c>
      <c r="K39" s="41">
        <v>224.0</v>
      </c>
      <c r="L39" s="41">
        <v>45.0</v>
      </c>
      <c r="M39" s="41">
        <v>119.0</v>
      </c>
      <c r="N39" s="41">
        <v>60.0</v>
      </c>
      <c r="O39" s="41">
        <v>28.0</v>
      </c>
      <c r="P39" s="41">
        <v>5.0</v>
      </c>
      <c r="Q39" s="41" t="s">
        <v>374</v>
      </c>
      <c r="R39" s="41" t="s">
        <v>375</v>
      </c>
      <c r="S39" s="42">
        <f>IFERROR(__xludf.DUMMYFUNCTION("""COMPUTED_VALUE"""),18.0)</f>
        <v>18</v>
      </c>
      <c r="T39" s="42">
        <f>IFERROR(__xludf.DUMMYFUNCTION("""COMPUTED_VALUE"""),5.0)</f>
        <v>5</v>
      </c>
      <c r="U39" s="43">
        <v>45254.0</v>
      </c>
      <c r="V39" s="43">
        <v>45403.0</v>
      </c>
      <c r="W39" s="41" t="s">
        <v>141</v>
      </c>
      <c r="X39" s="41">
        <v>149.0</v>
      </c>
      <c r="Y39" s="41">
        <v>75.0</v>
      </c>
      <c r="Z39" s="41">
        <v>60.0</v>
      </c>
      <c r="AA39" s="41">
        <v>45.0</v>
      </c>
      <c r="AB39" s="44">
        <f t="shared" si="1"/>
        <v>60</v>
      </c>
      <c r="AC39" s="41">
        <v>1650.0</v>
      </c>
      <c r="AD39" s="41" t="b">
        <v>1</v>
      </c>
      <c r="AE39" s="41" t="b">
        <v>1</v>
      </c>
      <c r="AF39" s="41" t="b">
        <v>1</v>
      </c>
      <c r="AG39" s="41">
        <v>56.0</v>
      </c>
      <c r="AH39" s="41">
        <v>4.6</v>
      </c>
      <c r="AI39" s="41">
        <v>4.3</v>
      </c>
      <c r="AJ39" s="41">
        <v>4.9</v>
      </c>
      <c r="AK39" s="41">
        <v>11000.0</v>
      </c>
      <c r="AL39" s="41">
        <v>180.0</v>
      </c>
      <c r="AM39" s="41">
        <v>50.0</v>
      </c>
      <c r="AN39" s="41" t="s">
        <v>106</v>
      </c>
      <c r="AO39" s="41" t="b">
        <v>1</v>
      </c>
      <c r="AP39" s="41" t="b">
        <v>1</v>
      </c>
      <c r="AQ39" s="41">
        <v>55.0</v>
      </c>
      <c r="AR39" s="41">
        <v>4.5</v>
      </c>
      <c r="AS39" s="41">
        <v>65.0</v>
      </c>
      <c r="AT39" s="41">
        <v>1962.0</v>
      </c>
      <c r="AU39" s="43">
        <v>45261.0</v>
      </c>
      <c r="AV39" s="41">
        <v>1000000.0</v>
      </c>
      <c r="AW39" s="41">
        <v>-3.5</v>
      </c>
      <c r="AX39" s="41">
        <v>-4.9</v>
      </c>
      <c r="AY39" s="41">
        <v>-4.2</v>
      </c>
      <c r="AZ39" s="41">
        <v>-0.6</v>
      </c>
      <c r="BA39" s="41" t="s">
        <v>376</v>
      </c>
      <c r="BB39" s="41" t="s">
        <v>377</v>
      </c>
      <c r="BC39" s="41"/>
      <c r="BD39" s="41"/>
      <c r="BE39" s="41"/>
      <c r="BF39" s="41"/>
    </row>
    <row r="40" ht="15.75" customHeight="1">
      <c r="A40" s="41" t="s">
        <v>378</v>
      </c>
      <c r="B40" s="41" t="s">
        <v>379</v>
      </c>
      <c r="C40" s="41" t="s">
        <v>160</v>
      </c>
      <c r="D40" s="41" t="s">
        <v>380</v>
      </c>
      <c r="E40" s="41" t="s">
        <v>379</v>
      </c>
      <c r="F40" s="41">
        <v>21.0</v>
      </c>
      <c r="G40" s="41" t="s">
        <v>381</v>
      </c>
      <c r="H40" s="41">
        <v>1550.0</v>
      </c>
      <c r="I40" s="41">
        <v>2600.0</v>
      </c>
      <c r="J40" s="41">
        <v>1050.0</v>
      </c>
      <c r="K40" s="41">
        <v>150.0</v>
      </c>
      <c r="L40" s="41">
        <v>45.0</v>
      </c>
      <c r="M40" s="41">
        <v>75.0</v>
      </c>
      <c r="N40" s="41">
        <v>30.0</v>
      </c>
      <c r="O40" s="41">
        <v>57.0</v>
      </c>
      <c r="P40" s="41">
        <v>16.0</v>
      </c>
      <c r="Q40" s="41" t="s">
        <v>115</v>
      </c>
      <c r="R40" s="41" t="s">
        <v>382</v>
      </c>
      <c r="S40" s="42">
        <f>IFERROR(__xludf.DUMMYFUNCTION("""COMPUTED_VALUE"""),5.0)</f>
        <v>5</v>
      </c>
      <c r="T40" s="42">
        <f>IFERROR(__xludf.DUMMYFUNCTION("""COMPUTED_VALUE"""),36.0)</f>
        <v>36</v>
      </c>
      <c r="U40" s="43">
        <v>45255.0</v>
      </c>
      <c r="V40" s="43">
        <v>45396.0</v>
      </c>
      <c r="W40" s="41" t="s">
        <v>105</v>
      </c>
      <c r="X40" s="41">
        <v>141.0</v>
      </c>
      <c r="Y40" s="41">
        <v>59.0</v>
      </c>
      <c r="Z40" s="41">
        <v>47.0</v>
      </c>
      <c r="AA40" s="41">
        <v>35.0</v>
      </c>
      <c r="AB40" s="44">
        <f t="shared" si="1"/>
        <v>47</v>
      </c>
      <c r="AC40" s="41">
        <v>1300.0</v>
      </c>
      <c r="AD40" s="41" t="b">
        <v>0</v>
      </c>
      <c r="AE40" s="41" t="b">
        <v>1</v>
      </c>
      <c r="AF40" s="41" t="b">
        <v>0</v>
      </c>
      <c r="AG40" s="41">
        <v>40.0</v>
      </c>
      <c r="AH40" s="41">
        <v>4.4</v>
      </c>
      <c r="AI40" s="41">
        <v>4.6</v>
      </c>
      <c r="AJ40" s="41">
        <v>4.2</v>
      </c>
      <c r="AK40" s="41">
        <v>9500.0</v>
      </c>
      <c r="AL40" s="41">
        <v>150.0</v>
      </c>
      <c r="AM40" s="41">
        <v>100.0</v>
      </c>
      <c r="AN40" s="41" t="s">
        <v>249</v>
      </c>
      <c r="AO40" s="41" t="b">
        <v>1</v>
      </c>
      <c r="AP40" s="41" t="b">
        <v>1</v>
      </c>
      <c r="AQ40" s="41">
        <v>50.0</v>
      </c>
      <c r="AR40" s="41">
        <v>4.1</v>
      </c>
      <c r="AS40" s="41">
        <v>50.0</v>
      </c>
      <c r="AT40" s="41">
        <v>1910.0</v>
      </c>
      <c r="AU40" s="43">
        <v>44742.0</v>
      </c>
      <c r="AV40" s="41">
        <v>850000.0</v>
      </c>
      <c r="AW40" s="41">
        <v>-4.2</v>
      </c>
      <c r="AX40" s="41">
        <v>-5.6</v>
      </c>
      <c r="AY40" s="41">
        <v>-4.9</v>
      </c>
      <c r="AZ40" s="41">
        <v>-1.3</v>
      </c>
      <c r="BA40" s="41" t="s">
        <v>383</v>
      </c>
      <c r="BB40" s="41" t="s">
        <v>384</v>
      </c>
      <c r="BC40" s="41"/>
      <c r="BD40" s="41"/>
      <c r="BE40" s="41"/>
      <c r="BF40" s="41"/>
    </row>
    <row r="41" ht="15.75" customHeight="1">
      <c r="A41" s="41" t="s">
        <v>385</v>
      </c>
      <c r="B41" s="41" t="s">
        <v>386</v>
      </c>
      <c r="C41" s="41" t="s">
        <v>361</v>
      </c>
      <c r="D41" s="41" t="s">
        <v>387</v>
      </c>
      <c r="E41" s="41" t="s">
        <v>386</v>
      </c>
      <c r="F41" s="41">
        <v>0.0</v>
      </c>
      <c r="G41" s="41" t="s">
        <v>388</v>
      </c>
      <c r="H41" s="41">
        <v>640.0</v>
      </c>
      <c r="I41" s="41">
        <v>1450.0</v>
      </c>
      <c r="J41" s="41">
        <v>810.0</v>
      </c>
      <c r="K41" s="41">
        <v>52.0</v>
      </c>
      <c r="L41" s="41">
        <v>20.0</v>
      </c>
      <c r="M41" s="41">
        <v>24.0</v>
      </c>
      <c r="N41" s="41">
        <v>8.0</v>
      </c>
      <c r="O41" s="41">
        <v>20.0</v>
      </c>
      <c r="P41" s="41">
        <v>6.0</v>
      </c>
      <c r="Q41" s="41" t="s">
        <v>224</v>
      </c>
      <c r="R41" s="41" t="s">
        <v>389</v>
      </c>
      <c r="S41" s="42">
        <f>IFERROR(__xludf.DUMMYFUNCTION("""COMPUTED_VALUE"""),2.0)</f>
        <v>2</v>
      </c>
      <c r="T41" s="42">
        <f>IFERROR(__xludf.DUMMYFUNCTION("""COMPUTED_VALUE"""),12.0)</f>
        <v>12</v>
      </c>
      <c r="U41" s="43">
        <v>45260.0</v>
      </c>
      <c r="V41" s="43">
        <v>45413.0</v>
      </c>
      <c r="W41" s="41" t="s">
        <v>141</v>
      </c>
      <c r="X41" s="41">
        <v>153.0</v>
      </c>
      <c r="Y41" s="41">
        <v>60.0</v>
      </c>
      <c r="Z41" s="41">
        <v>48.0</v>
      </c>
      <c r="AA41" s="41">
        <v>36.0</v>
      </c>
      <c r="AB41" s="44">
        <f t="shared" si="1"/>
        <v>48</v>
      </c>
      <c r="AC41" s="41">
        <v>1150.0</v>
      </c>
      <c r="AD41" s="41" t="b">
        <v>1</v>
      </c>
      <c r="AE41" s="41" t="b">
        <v>1</v>
      </c>
      <c r="AF41" s="41" t="b">
        <v>0</v>
      </c>
      <c r="AG41" s="41">
        <v>220.0</v>
      </c>
      <c r="AH41" s="41">
        <v>4.2</v>
      </c>
      <c r="AI41" s="41">
        <v>4.8</v>
      </c>
      <c r="AJ41" s="41">
        <v>3.7</v>
      </c>
      <c r="AK41" s="41">
        <v>6500.0</v>
      </c>
      <c r="AL41" s="41">
        <v>200.0</v>
      </c>
      <c r="AM41" s="41">
        <v>50.0</v>
      </c>
      <c r="AN41" s="41" t="s">
        <v>258</v>
      </c>
      <c r="AO41" s="41" t="b">
        <v>1</v>
      </c>
      <c r="AP41" s="41" t="b">
        <v>1</v>
      </c>
      <c r="AQ41" s="41">
        <v>30.0</v>
      </c>
      <c r="AR41" s="41">
        <v>3.9</v>
      </c>
      <c r="AS41" s="41">
        <v>35.0</v>
      </c>
      <c r="AT41" s="41">
        <v>1961.0</v>
      </c>
      <c r="AU41" s="43">
        <v>44515.0</v>
      </c>
      <c r="AV41" s="41">
        <v>700000.0</v>
      </c>
      <c r="AW41" s="41">
        <v>-7.0</v>
      </c>
      <c r="AX41" s="41">
        <v>-8.5</v>
      </c>
      <c r="AY41" s="41">
        <v>-7.8</v>
      </c>
      <c r="AZ41" s="41">
        <v>-4.2</v>
      </c>
      <c r="BA41" s="41" t="s">
        <v>390</v>
      </c>
      <c r="BB41" s="41" t="s">
        <v>391</v>
      </c>
      <c r="BC41" s="41"/>
      <c r="BD41" s="41"/>
      <c r="BE41" s="41"/>
      <c r="BF41" s="41"/>
    </row>
    <row r="42" ht="15.75" customHeight="1">
      <c r="A42" s="41" t="s">
        <v>392</v>
      </c>
      <c r="B42" s="41" t="s">
        <v>393</v>
      </c>
      <c r="C42" s="41" t="s">
        <v>100</v>
      </c>
      <c r="D42" s="41" t="s">
        <v>123</v>
      </c>
      <c r="E42" s="41" t="s">
        <v>393</v>
      </c>
      <c r="F42" s="41">
        <v>11.0</v>
      </c>
      <c r="G42" s="41" t="s">
        <v>394</v>
      </c>
      <c r="H42" s="41">
        <v>1800.0</v>
      </c>
      <c r="I42" s="41">
        <v>2466.0</v>
      </c>
      <c r="J42" s="41">
        <v>666.0</v>
      </c>
      <c r="K42" s="41">
        <v>130.0</v>
      </c>
      <c r="L42" s="41">
        <v>25.0</v>
      </c>
      <c r="M42" s="41">
        <v>75.0</v>
      </c>
      <c r="N42" s="41">
        <v>30.0</v>
      </c>
      <c r="O42" s="41">
        <v>34.0</v>
      </c>
      <c r="P42" s="41">
        <v>16.0</v>
      </c>
      <c r="Q42" s="41" t="s">
        <v>224</v>
      </c>
      <c r="R42" s="41" t="s">
        <v>395</v>
      </c>
      <c r="S42" s="42">
        <f>IFERROR(__xludf.DUMMYFUNCTION("""COMPUTED_VALUE"""),2.0)</f>
        <v>2</v>
      </c>
      <c r="T42" s="42">
        <f>IFERROR(__xludf.DUMMYFUNCTION("""COMPUTED_VALUE"""),16.0)</f>
        <v>16</v>
      </c>
      <c r="U42" s="43">
        <v>45275.0</v>
      </c>
      <c r="V42" s="43">
        <v>45403.0</v>
      </c>
      <c r="W42" s="41" t="s">
        <v>105</v>
      </c>
      <c r="X42" s="41">
        <v>128.0</v>
      </c>
      <c r="Y42" s="41">
        <v>59.0</v>
      </c>
      <c r="Z42" s="41">
        <v>47.0</v>
      </c>
      <c r="AA42" s="41">
        <v>35.0</v>
      </c>
      <c r="AB42" s="44">
        <f t="shared" si="1"/>
        <v>47</v>
      </c>
      <c r="AC42" s="41">
        <v>1350.0</v>
      </c>
      <c r="AD42" s="41" t="b">
        <v>0</v>
      </c>
      <c r="AE42" s="41" t="b">
        <v>1</v>
      </c>
      <c r="AF42" s="41" t="b">
        <v>0</v>
      </c>
      <c r="AG42" s="41">
        <v>45.0</v>
      </c>
      <c r="AH42" s="41">
        <v>4.5</v>
      </c>
      <c r="AI42" s="41">
        <v>4.7</v>
      </c>
      <c r="AJ42" s="41">
        <v>4.3</v>
      </c>
      <c r="AK42" s="41">
        <v>9000.0</v>
      </c>
      <c r="AL42" s="41">
        <v>100.0</v>
      </c>
      <c r="AM42" s="41">
        <v>0.0</v>
      </c>
      <c r="AN42" s="41" t="s">
        <v>234</v>
      </c>
      <c r="AO42" s="41" t="b">
        <v>1</v>
      </c>
      <c r="AP42" s="41" t="b">
        <v>1</v>
      </c>
      <c r="AQ42" s="41">
        <v>40.0</v>
      </c>
      <c r="AR42" s="41">
        <v>4.3</v>
      </c>
      <c r="AS42" s="41">
        <v>60.0</v>
      </c>
      <c r="AT42" s="41">
        <v>1967.0</v>
      </c>
      <c r="AU42" s="43">
        <v>45092.0</v>
      </c>
      <c r="AV42" s="41">
        <v>850000.0</v>
      </c>
      <c r="AW42" s="41">
        <v>-5.5</v>
      </c>
      <c r="AX42" s="41">
        <v>-7.0</v>
      </c>
      <c r="AY42" s="41">
        <v>-6.3</v>
      </c>
      <c r="AZ42" s="41">
        <v>-2.7</v>
      </c>
      <c r="BA42" s="41" t="s">
        <v>396</v>
      </c>
      <c r="BB42" s="41" t="s">
        <v>397</v>
      </c>
      <c r="BC42" s="41"/>
      <c r="BD42" s="41"/>
      <c r="BE42" s="41"/>
      <c r="BF42" s="41"/>
    </row>
    <row r="43" ht="15.75" customHeight="1">
      <c r="A43" s="41" t="s">
        <v>398</v>
      </c>
      <c r="B43" s="41" t="s">
        <v>399</v>
      </c>
      <c r="C43" s="41" t="s">
        <v>160</v>
      </c>
      <c r="D43" s="41" t="s">
        <v>161</v>
      </c>
      <c r="E43" s="41" t="s">
        <v>399</v>
      </c>
      <c r="F43" s="41">
        <v>7.0</v>
      </c>
      <c r="G43" s="41" t="s">
        <v>400</v>
      </c>
      <c r="H43" s="41">
        <v>1225.0</v>
      </c>
      <c r="I43" s="41">
        <v>3012.0</v>
      </c>
      <c r="J43" s="41">
        <v>1787.0</v>
      </c>
      <c r="K43" s="41">
        <v>50.0</v>
      </c>
      <c r="L43" s="41">
        <v>15.0</v>
      </c>
      <c r="M43" s="41">
        <v>25.0</v>
      </c>
      <c r="N43" s="41">
        <v>10.0</v>
      </c>
      <c r="O43" s="41">
        <v>14.0</v>
      </c>
      <c r="P43" s="41">
        <v>6.0</v>
      </c>
      <c r="Q43" s="41" t="s">
        <v>179</v>
      </c>
      <c r="R43" s="41" t="s">
        <v>401</v>
      </c>
      <c r="S43" s="42">
        <f>IFERROR(__xludf.DUMMYFUNCTION("""COMPUTED_VALUE"""),3.0)</f>
        <v>3</v>
      </c>
      <c r="T43" s="42">
        <f>IFERROR(__xludf.DUMMYFUNCTION("""COMPUTED_VALUE"""),5.0)</f>
        <v>5</v>
      </c>
      <c r="U43" s="43">
        <v>45255.0</v>
      </c>
      <c r="V43" s="43">
        <v>45396.0</v>
      </c>
      <c r="W43" s="41" t="s">
        <v>127</v>
      </c>
      <c r="X43" s="41">
        <v>141.0</v>
      </c>
      <c r="Y43" s="41">
        <v>54.0</v>
      </c>
      <c r="Z43" s="41">
        <v>43.0</v>
      </c>
      <c r="AA43" s="41">
        <v>32.0</v>
      </c>
      <c r="AB43" s="44">
        <f t="shared" si="1"/>
        <v>43</v>
      </c>
      <c r="AC43" s="41">
        <v>1200.0</v>
      </c>
      <c r="AD43" s="41" t="b">
        <v>0</v>
      </c>
      <c r="AE43" s="41" t="b">
        <v>1</v>
      </c>
      <c r="AF43" s="41" t="b">
        <v>1</v>
      </c>
      <c r="AG43" s="41">
        <v>39.0</v>
      </c>
      <c r="AH43" s="41">
        <v>4.3</v>
      </c>
      <c r="AI43" s="41">
        <v>4.2</v>
      </c>
      <c r="AJ43" s="41">
        <v>4.5</v>
      </c>
      <c r="AK43" s="41">
        <v>8000.0</v>
      </c>
      <c r="AL43" s="41">
        <v>180.0</v>
      </c>
      <c r="AM43" s="41">
        <v>100.0</v>
      </c>
      <c r="AN43" s="41" t="s">
        <v>249</v>
      </c>
      <c r="AO43" s="41" t="b">
        <v>1</v>
      </c>
      <c r="AP43" s="41" t="b">
        <v>1</v>
      </c>
      <c r="AQ43" s="41">
        <v>45.0</v>
      </c>
      <c r="AR43" s="41">
        <v>4.0</v>
      </c>
      <c r="AS43" s="41">
        <v>45.0</v>
      </c>
      <c r="AT43" s="41">
        <v>1958.0</v>
      </c>
      <c r="AU43" s="43">
        <v>44905.0</v>
      </c>
      <c r="AV43" s="41">
        <v>750000.0</v>
      </c>
      <c r="AW43" s="41">
        <v>-4.8</v>
      </c>
      <c r="AX43" s="41">
        <v>-6.2</v>
      </c>
      <c r="AY43" s="41">
        <v>-5.5</v>
      </c>
      <c r="AZ43" s="41">
        <v>-1.9</v>
      </c>
      <c r="BA43" s="41" t="s">
        <v>402</v>
      </c>
      <c r="BB43" s="41" t="s">
        <v>403</v>
      </c>
      <c r="BC43" s="41"/>
      <c r="BD43" s="41"/>
      <c r="BE43" s="41"/>
      <c r="BF43" s="41"/>
    </row>
    <row r="44" ht="15.75" customHeight="1">
      <c r="A44" s="41" t="s">
        <v>404</v>
      </c>
      <c r="B44" s="41" t="s">
        <v>405</v>
      </c>
      <c r="C44" s="41" t="s">
        <v>361</v>
      </c>
      <c r="D44" s="41" t="s">
        <v>387</v>
      </c>
      <c r="E44" s="41" t="s">
        <v>405</v>
      </c>
      <c r="F44" s="41">
        <v>8.6</v>
      </c>
      <c r="G44" s="41" t="s">
        <v>406</v>
      </c>
      <c r="H44" s="41">
        <v>800.0</v>
      </c>
      <c r="I44" s="41">
        <v>1178.0</v>
      </c>
      <c r="J44" s="41">
        <v>378.0</v>
      </c>
      <c r="K44" s="41">
        <v>39.0</v>
      </c>
      <c r="L44" s="41">
        <v>15.0</v>
      </c>
      <c r="M44" s="41">
        <v>19.0</v>
      </c>
      <c r="N44" s="41">
        <v>5.0</v>
      </c>
      <c r="O44" s="41">
        <v>20.0</v>
      </c>
      <c r="P44" s="41">
        <v>5.0</v>
      </c>
      <c r="Q44" s="41" t="s">
        <v>224</v>
      </c>
      <c r="R44" s="41" t="s">
        <v>407</v>
      </c>
      <c r="S44" s="42">
        <f>IFERROR(__xludf.DUMMYFUNCTION("""COMPUTED_VALUE"""),2.0)</f>
        <v>2</v>
      </c>
      <c r="T44" s="42">
        <f>IFERROR(__xludf.DUMMYFUNCTION("""COMPUTED_VALUE"""),13.0)</f>
        <v>13</v>
      </c>
      <c r="U44" s="43">
        <v>45260.0</v>
      </c>
      <c r="V44" s="43">
        <v>45410.0</v>
      </c>
      <c r="W44" s="41" t="s">
        <v>105</v>
      </c>
      <c r="X44" s="41">
        <v>150.0</v>
      </c>
      <c r="Y44" s="41">
        <v>55.0</v>
      </c>
      <c r="Z44" s="41">
        <v>44.0</v>
      </c>
      <c r="AA44" s="41">
        <v>33.0</v>
      </c>
      <c r="AB44" s="44">
        <f t="shared" si="1"/>
        <v>44</v>
      </c>
      <c r="AC44" s="41">
        <v>1000.0</v>
      </c>
      <c r="AD44" s="41" t="b">
        <v>1</v>
      </c>
      <c r="AE44" s="41" t="b">
        <v>1</v>
      </c>
      <c r="AF44" s="41" t="b">
        <v>0</v>
      </c>
      <c r="AG44" s="41">
        <v>220.0</v>
      </c>
      <c r="AH44" s="41">
        <v>4.1</v>
      </c>
      <c r="AI44" s="41">
        <v>4.6</v>
      </c>
      <c r="AJ44" s="41">
        <v>3.5</v>
      </c>
      <c r="AK44" s="41">
        <v>6000.0</v>
      </c>
      <c r="AL44" s="41">
        <v>150.0</v>
      </c>
      <c r="AM44" s="41">
        <v>50.0</v>
      </c>
      <c r="AN44" s="41" t="s">
        <v>258</v>
      </c>
      <c r="AO44" s="41" t="b">
        <v>1</v>
      </c>
      <c r="AP44" s="41" t="b">
        <v>1</v>
      </c>
      <c r="AQ44" s="41">
        <v>25.0</v>
      </c>
      <c r="AR44" s="41">
        <v>3.7</v>
      </c>
      <c r="AS44" s="41">
        <v>30.0</v>
      </c>
      <c r="AT44" s="41">
        <v>1954.0</v>
      </c>
      <c r="AU44" s="43">
        <v>44377.0</v>
      </c>
      <c r="AV44" s="41">
        <v>600000.0</v>
      </c>
      <c r="AW44" s="41">
        <v>-7.8</v>
      </c>
      <c r="AX44" s="41">
        <v>-9.3</v>
      </c>
      <c r="AY44" s="41">
        <v>-8.6</v>
      </c>
      <c r="AZ44" s="41">
        <v>-5.0</v>
      </c>
      <c r="BA44" s="41" t="s">
        <v>408</v>
      </c>
      <c r="BB44" s="41" t="s">
        <v>409</v>
      </c>
      <c r="BC44" s="41"/>
      <c r="BD44" s="41"/>
      <c r="BE44" s="41"/>
      <c r="BF44" s="41"/>
    </row>
    <row r="45" ht="15.75" customHeight="1">
      <c r="A45" s="41" t="s">
        <v>410</v>
      </c>
      <c r="B45" s="41" t="s">
        <v>411</v>
      </c>
      <c r="C45" s="41" t="s">
        <v>100</v>
      </c>
      <c r="D45" s="41" t="s">
        <v>101</v>
      </c>
      <c r="E45" s="41" t="s">
        <v>411</v>
      </c>
      <c r="F45" s="41">
        <v>9.3</v>
      </c>
      <c r="G45" s="41" t="s">
        <v>412</v>
      </c>
      <c r="H45" s="41">
        <v>1850.0</v>
      </c>
      <c r="I45" s="41">
        <v>2642.0</v>
      </c>
      <c r="J45" s="41">
        <v>792.0</v>
      </c>
      <c r="K45" s="41">
        <v>152.0</v>
      </c>
      <c r="L45" s="41">
        <v>42.0</v>
      </c>
      <c r="M45" s="41">
        <v>75.0</v>
      </c>
      <c r="N45" s="41">
        <v>35.0</v>
      </c>
      <c r="O45" s="41">
        <v>38.0</v>
      </c>
      <c r="P45" s="41">
        <v>11.0</v>
      </c>
      <c r="Q45" s="41" t="s">
        <v>224</v>
      </c>
      <c r="R45" s="41" t="s">
        <v>413</v>
      </c>
      <c r="S45" s="42">
        <f>IFERROR(__xludf.DUMMYFUNCTION("""COMPUTED_VALUE"""),2.0)</f>
        <v>2</v>
      </c>
      <c r="T45" s="42">
        <f>IFERROR(__xludf.DUMMYFUNCTION("""COMPUTED_VALUE"""),25.0)</f>
        <v>25</v>
      </c>
      <c r="U45" s="43">
        <v>45276.0</v>
      </c>
      <c r="V45" s="43">
        <v>45403.0</v>
      </c>
      <c r="W45" s="41" t="s">
        <v>141</v>
      </c>
      <c r="X45" s="41">
        <v>127.0</v>
      </c>
      <c r="Y45" s="41">
        <v>57.0</v>
      </c>
      <c r="Z45" s="41">
        <v>46.0</v>
      </c>
      <c r="AA45" s="41">
        <v>34.0</v>
      </c>
      <c r="AB45" s="44">
        <f t="shared" si="1"/>
        <v>45.66666667</v>
      </c>
      <c r="AC45" s="41">
        <v>1250.0</v>
      </c>
      <c r="AD45" s="41" t="b">
        <v>1</v>
      </c>
      <c r="AE45" s="41" t="b">
        <v>1</v>
      </c>
      <c r="AF45" s="41" t="b">
        <v>0</v>
      </c>
      <c r="AG45" s="41">
        <v>30.0</v>
      </c>
      <c r="AH45" s="41">
        <v>4.3</v>
      </c>
      <c r="AI45" s="41">
        <v>4.6</v>
      </c>
      <c r="AJ45" s="41">
        <v>4.0</v>
      </c>
      <c r="AK45" s="41">
        <v>8500.0</v>
      </c>
      <c r="AL45" s="41">
        <v>180.0</v>
      </c>
      <c r="AM45" s="41">
        <v>100.0</v>
      </c>
      <c r="AN45" s="41" t="s">
        <v>106</v>
      </c>
      <c r="AO45" s="41" t="b">
        <v>1</v>
      </c>
      <c r="AP45" s="41" t="b">
        <v>1</v>
      </c>
      <c r="AQ45" s="41">
        <v>40.0</v>
      </c>
      <c r="AR45" s="41">
        <v>4.1</v>
      </c>
      <c r="AS45" s="41">
        <v>50.0</v>
      </c>
      <c r="AT45" s="41">
        <v>1961.0</v>
      </c>
      <c r="AU45" s="43">
        <v>45260.0</v>
      </c>
      <c r="AV45" s="41">
        <v>750000.0</v>
      </c>
      <c r="AW45" s="41">
        <v>-5.2</v>
      </c>
      <c r="AX45" s="41">
        <v>-6.6</v>
      </c>
      <c r="AY45" s="41">
        <v>-5.9</v>
      </c>
      <c r="AZ45" s="41">
        <v>-2.3</v>
      </c>
      <c r="BA45" s="41" t="s">
        <v>414</v>
      </c>
      <c r="BB45" s="41" t="s">
        <v>415</v>
      </c>
      <c r="BC45" s="41"/>
      <c r="BD45" s="41"/>
      <c r="BE45" s="41"/>
      <c r="BF45" s="41"/>
    </row>
    <row r="46" ht="15.75" customHeight="1">
      <c r="A46" s="41" t="s">
        <v>416</v>
      </c>
      <c r="B46" s="41" t="s">
        <v>417</v>
      </c>
      <c r="C46" s="41" t="s">
        <v>352</v>
      </c>
      <c r="D46" s="41" t="s">
        <v>353</v>
      </c>
      <c r="E46" s="41" t="s">
        <v>417</v>
      </c>
      <c r="F46" s="41">
        <v>0.0</v>
      </c>
      <c r="G46" s="41" t="s">
        <v>418</v>
      </c>
      <c r="H46" s="41">
        <v>180.0</v>
      </c>
      <c r="I46" s="41">
        <v>531.0</v>
      </c>
      <c r="J46" s="41">
        <v>351.0</v>
      </c>
      <c r="K46" s="41">
        <v>43.0</v>
      </c>
      <c r="L46" s="41">
        <v>17.0</v>
      </c>
      <c r="M46" s="41">
        <v>21.0</v>
      </c>
      <c r="N46" s="41">
        <v>5.0</v>
      </c>
      <c r="O46" s="41">
        <v>27.0</v>
      </c>
      <c r="P46" s="41">
        <v>6.0</v>
      </c>
      <c r="Q46" s="41" t="s">
        <v>419</v>
      </c>
      <c r="R46" s="41" t="s">
        <v>208</v>
      </c>
      <c r="S46" s="42">
        <f>IFERROR(__xludf.DUMMYFUNCTION("""COMPUTED_VALUE"""),1.0)</f>
        <v>1</v>
      </c>
      <c r="T46" s="42">
        <f>IFERROR(__xludf.DUMMYFUNCTION("""COMPUTED_VALUE"""),20.0)</f>
        <v>20</v>
      </c>
      <c r="U46" s="43">
        <v>45206.0</v>
      </c>
      <c r="V46" s="43">
        <v>45422.0</v>
      </c>
      <c r="W46" s="41" t="s">
        <v>105</v>
      </c>
      <c r="X46" s="41">
        <v>216.0</v>
      </c>
      <c r="Y46" s="41">
        <v>53.0</v>
      </c>
      <c r="Z46" s="41">
        <v>42.0</v>
      </c>
      <c r="AA46" s="41">
        <v>32.0</v>
      </c>
      <c r="AB46" s="44">
        <f t="shared" si="1"/>
        <v>42.33333333</v>
      </c>
      <c r="AC46" s="41">
        <v>950.0</v>
      </c>
      <c r="AD46" s="41" t="b">
        <v>1</v>
      </c>
      <c r="AE46" s="41" t="b">
        <v>1</v>
      </c>
      <c r="AF46" s="41" t="b">
        <v>0</v>
      </c>
      <c r="AG46" s="41">
        <v>230.0</v>
      </c>
      <c r="AH46" s="41">
        <v>4.2</v>
      </c>
      <c r="AI46" s="41">
        <v>4.7</v>
      </c>
      <c r="AJ46" s="41">
        <v>3.7</v>
      </c>
      <c r="AK46" s="41">
        <v>6500.0</v>
      </c>
      <c r="AL46" s="41">
        <v>150.0</v>
      </c>
      <c r="AM46" s="41">
        <v>50.0</v>
      </c>
      <c r="AN46" s="41" t="s">
        <v>258</v>
      </c>
      <c r="AO46" s="41" t="b">
        <v>1</v>
      </c>
      <c r="AP46" s="41" t="b">
        <v>1</v>
      </c>
      <c r="AQ46" s="41">
        <v>35.0</v>
      </c>
      <c r="AR46" s="41">
        <v>3.8</v>
      </c>
      <c r="AS46" s="41">
        <v>35.0</v>
      </c>
      <c r="AT46" s="41">
        <v>1964.0</v>
      </c>
      <c r="AU46" s="43">
        <v>44727.0</v>
      </c>
      <c r="AV46" s="41">
        <v>650000.0</v>
      </c>
      <c r="AW46" s="41">
        <v>-10.5</v>
      </c>
      <c r="AX46" s="41">
        <v>-12.0</v>
      </c>
      <c r="AY46" s="41">
        <v>-11.3</v>
      </c>
      <c r="AZ46" s="41">
        <v>-7.7</v>
      </c>
      <c r="BA46" s="41" t="s">
        <v>420</v>
      </c>
      <c r="BB46" s="41" t="s">
        <v>421</v>
      </c>
      <c r="BC46" s="41"/>
      <c r="BD46" s="41"/>
      <c r="BE46" s="41"/>
      <c r="BF46" s="41"/>
    </row>
    <row r="47" ht="15.75" customHeight="1">
      <c r="A47" s="41" t="s">
        <v>422</v>
      </c>
      <c r="B47" s="41" t="s">
        <v>423</v>
      </c>
      <c r="C47" s="41" t="s">
        <v>89</v>
      </c>
      <c r="D47" s="41" t="s">
        <v>424</v>
      </c>
      <c r="E47" s="41" t="s">
        <v>423</v>
      </c>
      <c r="F47" s="41">
        <v>1.0</v>
      </c>
      <c r="G47" s="41" t="s">
        <v>425</v>
      </c>
      <c r="H47" s="41">
        <v>1444.0</v>
      </c>
      <c r="I47" s="41">
        <v>2961.0</v>
      </c>
      <c r="J47" s="41">
        <v>1517.0</v>
      </c>
      <c r="K47" s="41">
        <v>120.0</v>
      </c>
      <c r="L47" s="41">
        <v>25.0</v>
      </c>
      <c r="M47" s="41">
        <v>65.0</v>
      </c>
      <c r="N47" s="41">
        <v>30.0</v>
      </c>
      <c r="O47" s="41">
        <v>22.0</v>
      </c>
      <c r="P47" s="41">
        <v>8.0</v>
      </c>
      <c r="Q47" s="41" t="s">
        <v>147</v>
      </c>
      <c r="R47" s="41" t="s">
        <v>194</v>
      </c>
      <c r="S47" s="42">
        <f>IFERROR(__xludf.DUMMYFUNCTION("""COMPUTED_VALUE"""),4.0)</f>
        <v>4</v>
      </c>
      <c r="T47" s="42">
        <f>IFERROR(__xludf.DUMMYFUNCTION("""COMPUTED_VALUE"""),10.0)</f>
        <v>10</v>
      </c>
      <c r="U47" s="43">
        <v>45248.0</v>
      </c>
      <c r="V47" s="43">
        <v>45413.0</v>
      </c>
      <c r="W47" s="41" t="s">
        <v>105</v>
      </c>
      <c r="X47" s="41">
        <v>165.0</v>
      </c>
      <c r="Y47" s="41">
        <v>72.0</v>
      </c>
      <c r="Z47" s="41">
        <v>58.0</v>
      </c>
      <c r="AA47" s="41">
        <v>43.0</v>
      </c>
      <c r="AB47" s="44">
        <f t="shared" si="1"/>
        <v>57.66666667</v>
      </c>
      <c r="AC47" s="41">
        <v>1600.0</v>
      </c>
      <c r="AD47" s="41" t="b">
        <v>0</v>
      </c>
      <c r="AE47" s="41" t="b">
        <v>1</v>
      </c>
      <c r="AF47" s="41" t="b">
        <v>1</v>
      </c>
      <c r="AG47" s="41">
        <v>28.0</v>
      </c>
      <c r="AH47" s="41">
        <v>4.5</v>
      </c>
      <c r="AI47" s="41">
        <v>4.3</v>
      </c>
      <c r="AJ47" s="41">
        <v>4.7</v>
      </c>
      <c r="AK47" s="41">
        <v>9500.0</v>
      </c>
      <c r="AL47" s="41">
        <v>200.0</v>
      </c>
      <c r="AM47" s="41">
        <v>100.0</v>
      </c>
      <c r="AN47" s="41" t="s">
        <v>95</v>
      </c>
      <c r="AO47" s="41" t="b">
        <v>1</v>
      </c>
      <c r="AP47" s="41" t="b">
        <v>1</v>
      </c>
      <c r="AQ47" s="41">
        <v>45.0</v>
      </c>
      <c r="AR47" s="41">
        <v>4.4</v>
      </c>
      <c r="AS47" s="41">
        <v>70.0</v>
      </c>
      <c r="AT47" s="41">
        <v>1937.0</v>
      </c>
      <c r="AU47" s="43">
        <v>44531.0</v>
      </c>
      <c r="AV47" s="41">
        <v>850000.0</v>
      </c>
      <c r="AW47" s="41">
        <v>-5.0</v>
      </c>
      <c r="AX47" s="41">
        <v>-6.4</v>
      </c>
      <c r="AY47" s="41">
        <v>-5.7</v>
      </c>
      <c r="AZ47" s="41">
        <v>-2.1</v>
      </c>
      <c r="BA47" s="41" t="s">
        <v>426</v>
      </c>
      <c r="BB47" s="41" t="s">
        <v>427</v>
      </c>
      <c r="BC47" s="41"/>
      <c r="BD47" s="41"/>
      <c r="BE47" s="41"/>
      <c r="BF47" s="41"/>
    </row>
    <row r="48" ht="15.75" customHeight="1">
      <c r="A48" s="41" t="s">
        <v>428</v>
      </c>
      <c r="B48" s="41" t="s">
        <v>429</v>
      </c>
      <c r="C48" s="41" t="s">
        <v>100</v>
      </c>
      <c r="D48" s="41" t="s">
        <v>123</v>
      </c>
      <c r="E48" s="41" t="s">
        <v>429</v>
      </c>
      <c r="F48" s="41">
        <v>18.0</v>
      </c>
      <c r="G48" s="41" t="s">
        <v>430</v>
      </c>
      <c r="H48" s="41">
        <v>1100.0</v>
      </c>
      <c r="I48" s="41">
        <v>2616.0</v>
      </c>
      <c r="J48" s="41">
        <v>1516.0</v>
      </c>
      <c r="K48" s="41">
        <v>125.0</v>
      </c>
      <c r="L48" s="41">
        <v>30.0</v>
      </c>
      <c r="M48" s="41">
        <v>65.0</v>
      </c>
      <c r="N48" s="41">
        <v>30.0</v>
      </c>
      <c r="O48" s="41">
        <v>49.0</v>
      </c>
      <c r="P48" s="41">
        <v>18.0</v>
      </c>
      <c r="Q48" s="41" t="s">
        <v>115</v>
      </c>
      <c r="R48" s="41" t="s">
        <v>431</v>
      </c>
      <c r="S48" s="42">
        <f>IFERROR(__xludf.DUMMYFUNCTION("""COMPUTED_VALUE"""),5.0)</f>
        <v>5</v>
      </c>
      <c r="T48" s="42">
        <f>IFERROR(__xludf.DUMMYFUNCTION("""COMPUTED_VALUE"""),26.0)</f>
        <v>26</v>
      </c>
      <c r="U48" s="43">
        <v>45269.0</v>
      </c>
      <c r="V48" s="43">
        <v>45403.0</v>
      </c>
      <c r="W48" s="41" t="s">
        <v>165</v>
      </c>
      <c r="X48" s="41">
        <v>134.0</v>
      </c>
      <c r="Y48" s="41">
        <v>56.0</v>
      </c>
      <c r="Z48" s="41">
        <v>45.0</v>
      </c>
      <c r="AA48" s="41">
        <v>34.0</v>
      </c>
      <c r="AB48" s="44">
        <f t="shared" si="1"/>
        <v>45</v>
      </c>
      <c r="AC48" s="41">
        <v>1200.0</v>
      </c>
      <c r="AD48" s="41" t="b">
        <v>0</v>
      </c>
      <c r="AE48" s="41" t="b">
        <v>1</v>
      </c>
      <c r="AF48" s="41" t="b">
        <v>0</v>
      </c>
      <c r="AG48" s="41">
        <v>85.0</v>
      </c>
      <c r="AH48" s="41">
        <v>4.4</v>
      </c>
      <c r="AI48" s="41">
        <v>4.6</v>
      </c>
      <c r="AJ48" s="41">
        <v>4.2</v>
      </c>
      <c r="AK48" s="41">
        <v>9000.0</v>
      </c>
      <c r="AL48" s="41">
        <v>150.0</v>
      </c>
      <c r="AM48" s="41">
        <v>50.0</v>
      </c>
      <c r="AN48" s="41" t="s">
        <v>106</v>
      </c>
      <c r="AO48" s="41" t="b">
        <v>1</v>
      </c>
      <c r="AP48" s="41" t="b">
        <v>1</v>
      </c>
      <c r="AQ48" s="41">
        <v>55.0</v>
      </c>
      <c r="AR48" s="41">
        <v>4.2</v>
      </c>
      <c r="AS48" s="41">
        <v>55.0</v>
      </c>
      <c r="AT48" s="41">
        <v>1956.0</v>
      </c>
      <c r="AU48" s="43">
        <v>45107.0</v>
      </c>
      <c r="AV48" s="41">
        <v>800000.0</v>
      </c>
      <c r="AW48" s="41">
        <v>-3.2</v>
      </c>
      <c r="AX48" s="41">
        <v>-4.6</v>
      </c>
      <c r="AY48" s="41">
        <v>-3.9</v>
      </c>
      <c r="AZ48" s="41">
        <v>-0.3</v>
      </c>
      <c r="BA48" s="41" t="s">
        <v>432</v>
      </c>
      <c r="BB48" s="41" t="s">
        <v>433</v>
      </c>
      <c r="BC48" s="41"/>
      <c r="BD48" s="41"/>
      <c r="BE48" s="41"/>
      <c r="BF48" s="41"/>
    </row>
    <row r="49" ht="15.75" customHeight="1">
      <c r="A49" s="41" t="s">
        <v>434</v>
      </c>
      <c r="B49" s="41" t="s">
        <v>435</v>
      </c>
      <c r="C49" s="41" t="s">
        <v>160</v>
      </c>
      <c r="D49" s="41" t="s">
        <v>436</v>
      </c>
      <c r="E49" s="41" t="s">
        <v>437</v>
      </c>
      <c r="F49" s="41">
        <v>5.0</v>
      </c>
      <c r="G49" s="41" t="s">
        <v>438</v>
      </c>
      <c r="H49" s="41">
        <v>935.0</v>
      </c>
      <c r="I49" s="41">
        <v>2275.0</v>
      </c>
      <c r="J49" s="41">
        <v>1340.0</v>
      </c>
      <c r="K49" s="41">
        <v>119.0</v>
      </c>
      <c r="L49" s="41">
        <v>32.0</v>
      </c>
      <c r="M49" s="41">
        <v>61.0</v>
      </c>
      <c r="N49" s="41">
        <v>26.0</v>
      </c>
      <c r="O49" s="41">
        <v>32.0</v>
      </c>
      <c r="P49" s="41" t="s">
        <v>439</v>
      </c>
      <c r="Q49" s="41">
        <v>12.0</v>
      </c>
      <c r="R49" s="41"/>
      <c r="S49" s="42">
        <f>IFERROR(__xludf.DUMMYFUNCTION("""COMPUTED_VALUE"""),12.0)</f>
        <v>12</v>
      </c>
      <c r="T49" s="42" t="str">
        <f>IFERROR(__xludf.DUMMYFUNCTION("""COMPUTED_VALUE"""),"")</f>
        <v/>
      </c>
      <c r="U49" s="43">
        <v>45255.0</v>
      </c>
      <c r="V49" s="43">
        <v>45396.0</v>
      </c>
      <c r="W49" s="41" t="s">
        <v>141</v>
      </c>
      <c r="X49" s="41">
        <v>141.0</v>
      </c>
      <c r="Y49" s="41">
        <v>58.0</v>
      </c>
      <c r="Z49" s="41">
        <v>46.0</v>
      </c>
      <c r="AA49" s="41">
        <v>35.0</v>
      </c>
      <c r="AB49" s="44">
        <f t="shared" si="1"/>
        <v>46.33333333</v>
      </c>
      <c r="AC49" s="41">
        <v>1300.0</v>
      </c>
      <c r="AD49" s="41" t="b">
        <v>0</v>
      </c>
      <c r="AE49" s="41" t="b">
        <v>1</v>
      </c>
      <c r="AF49" s="41" t="b">
        <v>0</v>
      </c>
      <c r="AG49" s="41">
        <v>23.0</v>
      </c>
      <c r="AH49" s="41">
        <v>4.5</v>
      </c>
      <c r="AI49" s="41">
        <v>4.7</v>
      </c>
      <c r="AJ49" s="41">
        <v>4.3</v>
      </c>
      <c r="AK49" s="41">
        <v>9500.0</v>
      </c>
      <c r="AL49" s="41">
        <v>180.0</v>
      </c>
      <c r="AM49" s="41">
        <v>100.0</v>
      </c>
      <c r="AN49" s="41" t="s">
        <v>249</v>
      </c>
      <c r="AO49" s="41" t="b">
        <v>1</v>
      </c>
      <c r="AP49" s="41" t="b">
        <v>1</v>
      </c>
      <c r="AQ49" s="41">
        <v>50.0</v>
      </c>
      <c r="AR49" s="41">
        <v>4.3</v>
      </c>
      <c r="AS49" s="41">
        <v>60.0</v>
      </c>
      <c r="AT49" s="41">
        <v>1963.0</v>
      </c>
      <c r="AU49" s="43">
        <v>44880.0</v>
      </c>
      <c r="AV49" s="41">
        <v>900000.0</v>
      </c>
      <c r="AW49" s="41">
        <v>-3.8</v>
      </c>
      <c r="AX49" s="41">
        <v>-5.2</v>
      </c>
      <c r="AY49" s="41">
        <v>-4.5</v>
      </c>
      <c r="AZ49" s="41">
        <v>-0.9</v>
      </c>
      <c r="BA49" s="41" t="s">
        <v>440</v>
      </c>
      <c r="BB49" s="41" t="s">
        <v>441</v>
      </c>
      <c r="BC49" s="41"/>
      <c r="BD49" s="41"/>
      <c r="BE49" s="41"/>
      <c r="BF49" s="41"/>
    </row>
    <row r="50" ht="15.75" customHeight="1">
      <c r="A50" s="41" t="s">
        <v>442</v>
      </c>
      <c r="B50" s="41" t="s">
        <v>443</v>
      </c>
      <c r="C50" s="41" t="s">
        <v>352</v>
      </c>
      <c r="D50" s="41" t="s">
        <v>444</v>
      </c>
      <c r="E50" s="41" t="s">
        <v>445</v>
      </c>
      <c r="F50" s="41">
        <v>5.0</v>
      </c>
      <c r="G50" s="41" t="s">
        <v>446</v>
      </c>
      <c r="H50" s="41">
        <v>291.0</v>
      </c>
      <c r="I50" s="41">
        <v>492.0</v>
      </c>
      <c r="J50" s="41">
        <v>201.0</v>
      </c>
      <c r="K50" s="41">
        <v>35.0</v>
      </c>
      <c r="L50" s="41">
        <v>14.0</v>
      </c>
      <c r="M50" s="41">
        <v>17.0</v>
      </c>
      <c r="N50" s="41">
        <v>4.0</v>
      </c>
      <c r="O50" s="41">
        <v>20.0</v>
      </c>
      <c r="P50" s="41">
        <v>5.0</v>
      </c>
      <c r="Q50" s="41" t="s">
        <v>419</v>
      </c>
      <c r="R50" s="41" t="s">
        <v>133</v>
      </c>
      <c r="S50" s="42">
        <f>IFERROR(__xludf.DUMMYFUNCTION("""COMPUTED_VALUE"""),1.0)</f>
        <v>1</v>
      </c>
      <c r="T50" s="42">
        <f>IFERROR(__xludf.DUMMYFUNCTION("""COMPUTED_VALUE"""),14.0)</f>
        <v>14</v>
      </c>
      <c r="U50" s="43">
        <v>45206.0</v>
      </c>
      <c r="V50" s="43">
        <v>45424.0</v>
      </c>
      <c r="W50" s="41" t="s">
        <v>105</v>
      </c>
      <c r="X50" s="41">
        <v>217.0</v>
      </c>
      <c r="Y50" s="41">
        <v>51.0</v>
      </c>
      <c r="Z50" s="41">
        <v>41.0</v>
      </c>
      <c r="AA50" s="41">
        <v>31.0</v>
      </c>
      <c r="AB50" s="44">
        <f t="shared" si="1"/>
        <v>41</v>
      </c>
      <c r="AC50" s="41">
        <v>900.0</v>
      </c>
      <c r="AD50" s="41" t="b">
        <v>1</v>
      </c>
      <c r="AE50" s="41" t="b">
        <v>1</v>
      </c>
      <c r="AF50" s="41" t="b">
        <v>0</v>
      </c>
      <c r="AG50" s="41">
        <v>200.0</v>
      </c>
      <c r="AH50" s="41">
        <v>4.1</v>
      </c>
      <c r="AI50" s="41">
        <v>4.6</v>
      </c>
      <c r="AJ50" s="41">
        <v>3.6</v>
      </c>
      <c r="AK50" s="41">
        <v>6000.0</v>
      </c>
      <c r="AL50" s="41">
        <v>200.0</v>
      </c>
      <c r="AM50" s="41">
        <v>50.0</v>
      </c>
      <c r="AN50" s="41" t="s">
        <v>258</v>
      </c>
      <c r="AO50" s="41" t="b">
        <v>1</v>
      </c>
      <c r="AP50" s="41" t="b">
        <v>1</v>
      </c>
      <c r="AQ50" s="41">
        <v>30.0</v>
      </c>
      <c r="AR50" s="41">
        <v>3.7</v>
      </c>
      <c r="AS50" s="41">
        <v>30.0</v>
      </c>
      <c r="AT50" s="41">
        <v>1954.0</v>
      </c>
      <c r="AU50" s="43">
        <v>44362.0</v>
      </c>
      <c r="AV50" s="41">
        <v>600000.0</v>
      </c>
      <c r="AW50" s="41">
        <v>-11.5</v>
      </c>
      <c r="AX50" s="41">
        <v>-13.0</v>
      </c>
      <c r="AY50" s="41">
        <v>-12.3</v>
      </c>
      <c r="AZ50" s="41">
        <v>-8.7</v>
      </c>
      <c r="BA50" s="41" t="s">
        <v>447</v>
      </c>
      <c r="BB50" s="41" t="s">
        <v>448</v>
      </c>
      <c r="BC50" s="41"/>
      <c r="BD50" s="41"/>
      <c r="BE50" s="41"/>
      <c r="BF50" s="41"/>
    </row>
    <row r="51" ht="15.75" customHeight="1">
      <c r="A51" s="41" t="s">
        <v>449</v>
      </c>
      <c r="B51" s="41" t="s">
        <v>450</v>
      </c>
      <c r="C51" s="41" t="s">
        <v>451</v>
      </c>
      <c r="D51" s="41" t="s">
        <v>452</v>
      </c>
      <c r="E51" s="41" t="s">
        <v>450</v>
      </c>
      <c r="F51" s="41">
        <v>11.2</v>
      </c>
      <c r="G51" s="41" t="s">
        <v>453</v>
      </c>
      <c r="H51" s="41">
        <v>1510.0</v>
      </c>
      <c r="I51" s="41">
        <v>2250.0</v>
      </c>
      <c r="J51" s="41">
        <v>740.0</v>
      </c>
      <c r="K51" s="41">
        <v>137.0</v>
      </c>
      <c r="L51" s="41">
        <v>37.0</v>
      </c>
      <c r="M51" s="41">
        <v>70.0</v>
      </c>
      <c r="N51" s="41">
        <v>30.0</v>
      </c>
      <c r="O51" s="41">
        <v>25.0</v>
      </c>
      <c r="P51" s="41">
        <v>17.0</v>
      </c>
      <c r="Q51" s="41" t="s">
        <v>282</v>
      </c>
      <c r="R51" s="41" t="s">
        <v>326</v>
      </c>
      <c r="S51" s="42">
        <f>IFERROR(__xludf.DUMMYFUNCTION("""COMPUTED_VALUE"""),6.0)</f>
        <v>6</v>
      </c>
      <c r="T51" s="42">
        <f>IFERROR(__xludf.DUMMYFUNCTION("""COMPUTED_VALUE"""),2.0)</f>
        <v>2</v>
      </c>
      <c r="U51" s="43">
        <v>45261.0</v>
      </c>
      <c r="V51" s="43">
        <v>45396.0</v>
      </c>
      <c r="W51" s="41" t="s">
        <v>141</v>
      </c>
      <c r="X51" s="41">
        <v>135.0</v>
      </c>
      <c r="Y51" s="41">
        <v>49.0</v>
      </c>
      <c r="Z51" s="41">
        <v>39.0</v>
      </c>
      <c r="AA51" s="41">
        <v>29.0</v>
      </c>
      <c r="AB51" s="44">
        <f t="shared" si="1"/>
        <v>39</v>
      </c>
      <c r="AC51" s="41">
        <v>1050.0</v>
      </c>
      <c r="AD51" s="41" t="b">
        <v>0</v>
      </c>
      <c r="AE51" s="41" t="b">
        <v>1</v>
      </c>
      <c r="AF51" s="41" t="b">
        <v>0</v>
      </c>
      <c r="AG51" s="41">
        <v>5.0</v>
      </c>
      <c r="AH51" s="41">
        <v>4.3</v>
      </c>
      <c r="AI51" s="41">
        <v>4.5</v>
      </c>
      <c r="AJ51" s="41">
        <v>4.1</v>
      </c>
      <c r="AK51" s="41">
        <v>7500.0</v>
      </c>
      <c r="AL51" s="41">
        <v>150.0</v>
      </c>
      <c r="AM51" s="41">
        <v>100.0</v>
      </c>
      <c r="AN51" s="41" t="s">
        <v>234</v>
      </c>
      <c r="AO51" s="41" t="b">
        <v>1</v>
      </c>
      <c r="AP51" s="41" t="b">
        <v>1</v>
      </c>
      <c r="AQ51" s="41">
        <v>40.0</v>
      </c>
      <c r="AR51" s="41">
        <v>3.9</v>
      </c>
      <c r="AS51" s="41">
        <v>40.0</v>
      </c>
      <c r="AT51" s="41">
        <v>1964.0</v>
      </c>
      <c r="AU51" s="43">
        <v>45260.0</v>
      </c>
      <c r="AV51" s="41">
        <v>700000.0</v>
      </c>
      <c r="AW51" s="41">
        <v>-2.0</v>
      </c>
      <c r="AX51" s="41">
        <v>-3.4</v>
      </c>
      <c r="AY51" s="41">
        <v>-2.7</v>
      </c>
      <c r="AZ51" s="41">
        <v>0.9</v>
      </c>
      <c r="BA51" s="41" t="s">
        <v>454</v>
      </c>
      <c r="BB51" s="41" t="s">
        <v>455</v>
      </c>
      <c r="BC51" s="41"/>
      <c r="BD51" s="41"/>
      <c r="BE51" s="41"/>
      <c r="BF51" s="41"/>
    </row>
    <row r="52" ht="15.75" customHeight="1">
      <c r="A52" s="41" t="s">
        <v>456</v>
      </c>
      <c r="B52" s="41" t="s">
        <v>457</v>
      </c>
      <c r="C52" s="41" t="s">
        <v>458</v>
      </c>
      <c r="D52" s="41" t="s">
        <v>459</v>
      </c>
      <c r="E52" s="41" t="s">
        <v>460</v>
      </c>
      <c r="F52" s="41">
        <v>5.0</v>
      </c>
      <c r="G52" s="41" t="s">
        <v>461</v>
      </c>
      <c r="H52" s="41">
        <v>943.0</v>
      </c>
      <c r="I52" s="41">
        <v>2024.0</v>
      </c>
      <c r="J52" s="41">
        <v>1081.0</v>
      </c>
      <c r="K52" s="41">
        <v>49.0</v>
      </c>
      <c r="L52" s="41">
        <v>15.0</v>
      </c>
      <c r="M52" s="41">
        <v>24.0</v>
      </c>
      <c r="N52" s="41">
        <v>10.0</v>
      </c>
      <c r="O52" s="41">
        <v>30.0</v>
      </c>
      <c r="P52" s="41">
        <v>12.0</v>
      </c>
      <c r="Q52" s="41" t="s">
        <v>193</v>
      </c>
      <c r="R52" s="41" t="s">
        <v>164</v>
      </c>
      <c r="S52" s="42">
        <f>IFERROR(__xludf.DUMMYFUNCTION("""COMPUTED_VALUE"""),7.0)</f>
        <v>7</v>
      </c>
      <c r="T52" s="42">
        <f>IFERROR(__xludf.DUMMYFUNCTION("""COMPUTED_VALUE"""),11.0)</f>
        <v>11</v>
      </c>
      <c r="U52" s="43">
        <v>45261.0</v>
      </c>
      <c r="V52" s="43">
        <v>45396.0</v>
      </c>
      <c r="W52" s="41" t="s">
        <v>105</v>
      </c>
      <c r="X52" s="41">
        <v>135.0</v>
      </c>
      <c r="Y52" s="41">
        <v>55.0</v>
      </c>
      <c r="Z52" s="41">
        <v>44.0</v>
      </c>
      <c r="AA52" s="41">
        <v>33.0</v>
      </c>
      <c r="AB52" s="44">
        <f t="shared" si="1"/>
        <v>44</v>
      </c>
      <c r="AC52" s="41">
        <v>1100.0</v>
      </c>
      <c r="AD52" s="41" t="b">
        <v>1</v>
      </c>
      <c r="AE52" s="41" t="b">
        <v>1</v>
      </c>
      <c r="AF52" s="41" t="b">
        <v>0</v>
      </c>
      <c r="AG52" s="41">
        <v>24.0</v>
      </c>
      <c r="AH52" s="41">
        <v>4.3</v>
      </c>
      <c r="AI52" s="41">
        <v>4.5</v>
      </c>
      <c r="AJ52" s="41">
        <v>4.1</v>
      </c>
      <c r="AK52" s="41">
        <v>7000.0</v>
      </c>
      <c r="AL52" s="41">
        <v>200.0</v>
      </c>
      <c r="AM52" s="41">
        <v>100.0</v>
      </c>
      <c r="AN52" s="41" t="s">
        <v>106</v>
      </c>
      <c r="AO52" s="41" t="b">
        <v>1</v>
      </c>
      <c r="AP52" s="41" t="b">
        <v>1</v>
      </c>
      <c r="AQ52" s="41">
        <v>35.0</v>
      </c>
      <c r="AR52" s="41">
        <v>3.8</v>
      </c>
      <c r="AS52" s="41">
        <v>40.0</v>
      </c>
      <c r="AT52" s="41">
        <v>1949.0</v>
      </c>
      <c r="AU52" s="43">
        <v>44905.0</v>
      </c>
      <c r="AV52" s="41">
        <v>750000.0</v>
      </c>
      <c r="AW52" s="41">
        <v>-5.5</v>
      </c>
      <c r="AX52" s="41">
        <v>-7.0</v>
      </c>
      <c r="AY52" s="41">
        <v>-6.3</v>
      </c>
      <c r="AZ52" s="41">
        <v>-2.7</v>
      </c>
      <c r="BA52" s="41" t="s">
        <v>462</v>
      </c>
      <c r="BB52" s="41" t="s">
        <v>463</v>
      </c>
      <c r="BC52" s="41"/>
      <c r="BD52" s="41"/>
      <c r="BE52" s="41"/>
      <c r="BF52" s="41"/>
    </row>
    <row r="53" ht="15.75" customHeight="1">
      <c r="A53" s="41" t="s">
        <v>464</v>
      </c>
      <c r="B53" s="41" t="s">
        <v>465</v>
      </c>
      <c r="C53" s="41" t="s">
        <v>160</v>
      </c>
      <c r="D53" s="41" t="s">
        <v>270</v>
      </c>
      <c r="E53" s="41" t="s">
        <v>465</v>
      </c>
      <c r="F53" s="41">
        <v>16.0</v>
      </c>
      <c r="G53" s="41" t="s">
        <v>466</v>
      </c>
      <c r="H53" s="41">
        <v>1224.0</v>
      </c>
      <c r="I53" s="41">
        <v>2755.0</v>
      </c>
      <c r="J53" s="41">
        <v>1531.0</v>
      </c>
      <c r="K53" s="41">
        <v>100.0</v>
      </c>
      <c r="L53" s="41">
        <v>20.0</v>
      </c>
      <c r="M53" s="41">
        <v>60.0</v>
      </c>
      <c r="N53" s="41">
        <v>20.0</v>
      </c>
      <c r="O53" s="41">
        <v>18.0</v>
      </c>
      <c r="P53" s="41">
        <v>6.0</v>
      </c>
      <c r="Q53" s="41" t="s">
        <v>179</v>
      </c>
      <c r="R53" s="41" t="s">
        <v>248</v>
      </c>
      <c r="S53" s="42">
        <f>IFERROR(__xludf.DUMMYFUNCTION("""COMPUTED_VALUE"""),3.0)</f>
        <v>3</v>
      </c>
      <c r="T53" s="42">
        <f>IFERROR(__xludf.DUMMYFUNCTION("""COMPUTED_VALUE"""),9.0)</f>
        <v>9</v>
      </c>
      <c r="U53" s="43">
        <v>45255.0</v>
      </c>
      <c r="V53" s="43">
        <v>45396.0</v>
      </c>
      <c r="W53" s="41" t="s">
        <v>105</v>
      </c>
      <c r="X53" s="41">
        <v>141.0</v>
      </c>
      <c r="Y53" s="41">
        <v>59.0</v>
      </c>
      <c r="Z53" s="41">
        <v>47.0</v>
      </c>
      <c r="AA53" s="41">
        <v>35.0</v>
      </c>
      <c r="AB53" s="44">
        <f t="shared" si="1"/>
        <v>47</v>
      </c>
      <c r="AC53" s="41">
        <v>1300.0</v>
      </c>
      <c r="AD53" s="41" t="b">
        <v>0</v>
      </c>
      <c r="AE53" s="41" t="b">
        <v>1</v>
      </c>
      <c r="AF53" s="41" t="b">
        <v>1</v>
      </c>
      <c r="AG53" s="41">
        <v>30.0</v>
      </c>
      <c r="AH53" s="41">
        <v>4.4</v>
      </c>
      <c r="AI53" s="41">
        <v>4.3</v>
      </c>
      <c r="AJ53" s="41">
        <v>4.6</v>
      </c>
      <c r="AK53" s="41">
        <v>8500.0</v>
      </c>
      <c r="AL53" s="41">
        <v>150.0</v>
      </c>
      <c r="AM53" s="41">
        <v>50.0</v>
      </c>
      <c r="AN53" s="41" t="s">
        <v>467</v>
      </c>
      <c r="AO53" s="41" t="b">
        <v>1</v>
      </c>
      <c r="AP53" s="41" t="b">
        <v>1</v>
      </c>
      <c r="AQ53" s="41">
        <v>45.0</v>
      </c>
      <c r="AR53" s="41">
        <v>4.2</v>
      </c>
      <c r="AS53" s="41">
        <v>55.0</v>
      </c>
      <c r="AT53" s="41">
        <v>1908.0</v>
      </c>
      <c r="AU53" s="43">
        <v>44377.0</v>
      </c>
      <c r="AV53" s="41">
        <v>800000.0</v>
      </c>
      <c r="AW53" s="41">
        <v>-4.0</v>
      </c>
      <c r="AX53" s="41">
        <v>-5.4</v>
      </c>
      <c r="AY53" s="41">
        <v>-4.7</v>
      </c>
      <c r="AZ53" s="41">
        <v>-1.1</v>
      </c>
      <c r="BA53" s="41" t="s">
        <v>468</v>
      </c>
      <c r="BB53" s="41" t="s">
        <v>469</v>
      </c>
      <c r="BC53" s="41"/>
      <c r="BD53" s="41"/>
      <c r="BE53" s="41"/>
      <c r="BF53" s="41"/>
    </row>
    <row r="54" ht="15.75" customHeight="1">
      <c r="A54" s="41" t="s">
        <v>470</v>
      </c>
      <c r="B54" s="41" t="s">
        <v>471</v>
      </c>
      <c r="C54" s="41" t="s">
        <v>472</v>
      </c>
      <c r="D54" s="41" t="s">
        <v>473</v>
      </c>
      <c r="E54" s="41" t="s">
        <v>471</v>
      </c>
      <c r="F54" s="41">
        <v>17.8</v>
      </c>
      <c r="G54" s="41" t="s">
        <v>474</v>
      </c>
      <c r="H54" s="41">
        <v>810.0</v>
      </c>
      <c r="I54" s="41">
        <v>1295.0</v>
      </c>
      <c r="J54" s="41">
        <v>485.0</v>
      </c>
      <c r="K54" s="41">
        <v>30.0</v>
      </c>
      <c r="L54" s="41">
        <v>12.0</v>
      </c>
      <c r="M54" s="41">
        <v>14.0</v>
      </c>
      <c r="N54" s="41">
        <v>4.0</v>
      </c>
      <c r="O54" s="41">
        <v>18.0</v>
      </c>
      <c r="P54" s="41">
        <v>6.0</v>
      </c>
      <c r="Q54" s="41" t="s">
        <v>224</v>
      </c>
      <c r="R54" s="41" t="s">
        <v>194</v>
      </c>
      <c r="S54" s="42">
        <f>IFERROR(__xludf.DUMMYFUNCTION("""COMPUTED_VALUE"""),2.0)</f>
        <v>2</v>
      </c>
      <c r="T54" s="42">
        <f>IFERROR(__xludf.DUMMYFUNCTION("""COMPUTED_VALUE"""),10.0)</f>
        <v>10</v>
      </c>
      <c r="U54" s="43">
        <v>45268.0</v>
      </c>
      <c r="V54" s="43">
        <v>45382.0</v>
      </c>
      <c r="W54" s="41" t="s">
        <v>141</v>
      </c>
      <c r="X54" s="41">
        <v>114.0</v>
      </c>
      <c r="Y54" s="41">
        <v>42.0</v>
      </c>
      <c r="Z54" s="41">
        <v>34.0</v>
      </c>
      <c r="AA54" s="41">
        <v>25.0</v>
      </c>
      <c r="AB54" s="44">
        <f t="shared" si="1"/>
        <v>33.66666667</v>
      </c>
      <c r="AC54" s="41">
        <v>900.0</v>
      </c>
      <c r="AD54" s="41" t="b">
        <v>1</v>
      </c>
      <c r="AE54" s="41" t="b">
        <v>1</v>
      </c>
      <c r="AF54" s="41" t="b">
        <v>0</v>
      </c>
      <c r="AG54" s="41">
        <v>40.0</v>
      </c>
      <c r="AH54" s="41">
        <v>4.1</v>
      </c>
      <c r="AI54" s="41">
        <v>4.4</v>
      </c>
      <c r="AJ54" s="41">
        <v>3.8</v>
      </c>
      <c r="AK54" s="41">
        <v>6000.0</v>
      </c>
      <c r="AL54" s="41">
        <v>100.0</v>
      </c>
      <c r="AM54" s="41">
        <v>50.0</v>
      </c>
      <c r="AN54" s="41" t="s">
        <v>226</v>
      </c>
      <c r="AO54" s="41" t="b">
        <v>1</v>
      </c>
      <c r="AP54" s="41" t="b">
        <v>1</v>
      </c>
      <c r="AQ54" s="41">
        <v>30.0</v>
      </c>
      <c r="AR54" s="41">
        <v>3.7</v>
      </c>
      <c r="AS54" s="41">
        <v>35.0</v>
      </c>
      <c r="AT54" s="41">
        <v>1948.0</v>
      </c>
      <c r="AU54" s="43">
        <v>45245.0</v>
      </c>
      <c r="AV54" s="41">
        <v>600000.0</v>
      </c>
      <c r="AW54" s="41">
        <v>-2.5</v>
      </c>
      <c r="AX54" s="41">
        <v>-3.9</v>
      </c>
      <c r="AY54" s="41">
        <v>-3.2</v>
      </c>
      <c r="AZ54" s="41">
        <v>0.5</v>
      </c>
      <c r="BA54" s="41" t="s">
        <v>475</v>
      </c>
      <c r="BB54" s="41" t="s">
        <v>476</v>
      </c>
      <c r="BC54" s="41"/>
      <c r="BD54" s="41"/>
      <c r="BE54" s="41"/>
      <c r="BF54" s="41"/>
    </row>
    <row r="55" ht="15.75" customHeight="1">
      <c r="A55" s="41" t="s">
        <v>477</v>
      </c>
      <c r="B55" s="41" t="s">
        <v>478</v>
      </c>
      <c r="C55" s="41" t="s">
        <v>451</v>
      </c>
      <c r="D55" s="41" t="s">
        <v>479</v>
      </c>
      <c r="E55" s="41" t="s">
        <v>480</v>
      </c>
      <c r="F55" s="41">
        <v>32.0</v>
      </c>
      <c r="G55" s="41" t="s">
        <v>481</v>
      </c>
      <c r="H55" s="41">
        <v>2100.0</v>
      </c>
      <c r="I55" s="41">
        <v>3300.0</v>
      </c>
      <c r="J55" s="41">
        <v>1200.0</v>
      </c>
      <c r="K55" s="41">
        <v>106.0</v>
      </c>
      <c r="L55" s="41">
        <v>19.0</v>
      </c>
      <c r="M55" s="41">
        <v>54.0</v>
      </c>
      <c r="N55" s="41">
        <v>33.0</v>
      </c>
      <c r="O55" s="41">
        <v>21.0</v>
      </c>
      <c r="P55" s="41">
        <v>15.0</v>
      </c>
      <c r="Q55" s="41" t="s">
        <v>224</v>
      </c>
      <c r="R55" s="41" t="s">
        <v>482</v>
      </c>
      <c r="S55" s="42">
        <f>IFERROR(__xludf.DUMMYFUNCTION("""COMPUTED_VALUE"""),2.0)</f>
        <v>2</v>
      </c>
      <c r="T55" s="42">
        <f>IFERROR(__xludf.DUMMYFUNCTION("""COMPUTED_VALUE"""),4.0)</f>
        <v>4</v>
      </c>
      <c r="U55" s="43">
        <v>45260.0</v>
      </c>
      <c r="V55" s="43">
        <v>45412.0</v>
      </c>
      <c r="W55" s="41" t="s">
        <v>141</v>
      </c>
      <c r="X55" s="41">
        <v>152.0</v>
      </c>
      <c r="Y55" s="41">
        <v>47.0</v>
      </c>
      <c r="Z55" s="41">
        <v>38.0</v>
      </c>
      <c r="AA55" s="41">
        <v>28.0</v>
      </c>
      <c r="AB55" s="44">
        <f t="shared" si="1"/>
        <v>37.66666667</v>
      </c>
      <c r="AC55" s="41">
        <v>1000.0</v>
      </c>
      <c r="AD55" s="41" t="b">
        <v>1</v>
      </c>
      <c r="AE55" s="41" t="b">
        <v>1</v>
      </c>
      <c r="AF55" s="41" t="b">
        <v>0</v>
      </c>
      <c r="AG55" s="41">
        <v>5.0</v>
      </c>
      <c r="AH55" s="41">
        <v>4.2</v>
      </c>
      <c r="AI55" s="41">
        <v>4.3</v>
      </c>
      <c r="AJ55" s="41">
        <v>4.1</v>
      </c>
      <c r="AK55" s="41">
        <v>7000.0</v>
      </c>
      <c r="AL55" s="41">
        <v>300.0</v>
      </c>
      <c r="AM55" s="41">
        <v>200.0</v>
      </c>
      <c r="AN55" s="41" t="s">
        <v>234</v>
      </c>
      <c r="AO55" s="41" t="b">
        <v>1</v>
      </c>
      <c r="AP55" s="41" t="b">
        <v>1</v>
      </c>
      <c r="AQ55" s="41">
        <v>35.0</v>
      </c>
      <c r="AR55" s="41">
        <v>3.9</v>
      </c>
      <c r="AS55" s="41">
        <v>40.0</v>
      </c>
      <c r="AT55" s="41">
        <v>1964.0</v>
      </c>
      <c r="AU55" s="43">
        <v>44727.0</v>
      </c>
      <c r="AV55" s="41">
        <v>650000.0</v>
      </c>
      <c r="AW55" s="41">
        <v>2.0</v>
      </c>
      <c r="AX55" s="41">
        <v>0.6</v>
      </c>
      <c r="AY55" s="41">
        <v>1.3</v>
      </c>
      <c r="AZ55" s="41">
        <v>4.9</v>
      </c>
      <c r="BA55" s="41" t="s">
        <v>483</v>
      </c>
      <c r="BB55" s="41" t="s">
        <v>484</v>
      </c>
      <c r="BC55" s="41"/>
      <c r="BD55" s="41"/>
      <c r="BE55" s="41"/>
      <c r="BF55" s="41"/>
    </row>
    <row r="56" ht="15.75" customHeight="1">
      <c r="A56" s="41" t="s">
        <v>485</v>
      </c>
      <c r="B56" s="41" t="s">
        <v>486</v>
      </c>
      <c r="C56" s="41" t="s">
        <v>487</v>
      </c>
      <c r="D56" s="41" t="s">
        <v>488</v>
      </c>
      <c r="E56" s="41" t="s">
        <v>486</v>
      </c>
      <c r="F56" s="41">
        <v>0.0</v>
      </c>
      <c r="G56" s="41" t="s">
        <v>489</v>
      </c>
      <c r="H56" s="41">
        <v>990.0</v>
      </c>
      <c r="I56" s="41">
        <v>2600.0</v>
      </c>
      <c r="J56" s="41">
        <v>1610.0</v>
      </c>
      <c r="K56" s="41">
        <v>75.0</v>
      </c>
      <c r="L56" s="41">
        <v>18.0</v>
      </c>
      <c r="M56" s="41">
        <v>38.0</v>
      </c>
      <c r="N56" s="41">
        <v>19.0</v>
      </c>
      <c r="O56" s="41">
        <v>14.0</v>
      </c>
      <c r="P56" s="41">
        <v>8.0</v>
      </c>
      <c r="Q56" s="41" t="s">
        <v>419</v>
      </c>
      <c r="R56" s="41" t="s">
        <v>375</v>
      </c>
      <c r="S56" s="42">
        <f>IFERROR(__xludf.DUMMYFUNCTION("""COMPUTED_VALUE"""),1.0)</f>
        <v>1</v>
      </c>
      <c r="T56" s="42">
        <f>IFERROR(__xludf.DUMMYFUNCTION("""COMPUTED_VALUE"""),5.0)</f>
        <v>5</v>
      </c>
      <c r="U56" s="43">
        <v>45275.0</v>
      </c>
      <c r="V56" s="43">
        <v>45397.0</v>
      </c>
      <c r="W56" s="41" t="s">
        <v>105</v>
      </c>
      <c r="X56" s="41">
        <v>122.0</v>
      </c>
      <c r="Y56" s="41">
        <v>45.0</v>
      </c>
      <c r="Z56" s="41">
        <v>36.0</v>
      </c>
      <c r="AA56" s="41">
        <v>27.0</v>
      </c>
      <c r="AB56" s="44">
        <f t="shared" si="1"/>
        <v>36</v>
      </c>
      <c r="AC56" s="41">
        <v>950.0</v>
      </c>
      <c r="AD56" s="41" t="b">
        <v>1</v>
      </c>
      <c r="AE56" s="41" t="b">
        <v>1</v>
      </c>
      <c r="AF56" s="41" t="b">
        <v>0</v>
      </c>
      <c r="AG56" s="41">
        <v>5.0</v>
      </c>
      <c r="AH56" s="41">
        <v>4.0</v>
      </c>
      <c r="AI56" s="41">
        <v>4.2</v>
      </c>
      <c r="AJ56" s="41">
        <v>3.8</v>
      </c>
      <c r="AK56" s="41">
        <v>6500.0</v>
      </c>
      <c r="AL56" s="41">
        <v>150.0</v>
      </c>
      <c r="AM56" s="41">
        <v>50.0</v>
      </c>
      <c r="AN56" s="41" t="s">
        <v>106</v>
      </c>
      <c r="AO56" s="41" t="b">
        <v>1</v>
      </c>
      <c r="AP56" s="41" t="b">
        <v>1</v>
      </c>
      <c r="AQ56" s="41">
        <v>40.0</v>
      </c>
      <c r="AR56" s="41">
        <v>3.6</v>
      </c>
      <c r="AS56" s="41">
        <v>30.0</v>
      </c>
      <c r="AT56" s="41">
        <v>1967.0</v>
      </c>
      <c r="AU56" s="43">
        <v>44531.0</v>
      </c>
      <c r="AV56" s="41">
        <v>700000.0</v>
      </c>
      <c r="AW56" s="41">
        <v>-3.0</v>
      </c>
      <c r="AX56" s="41">
        <v>-4.4</v>
      </c>
      <c r="AY56" s="41">
        <v>-3.7</v>
      </c>
      <c r="AZ56" s="41">
        <v>-0.1</v>
      </c>
      <c r="BA56" s="41" t="s">
        <v>490</v>
      </c>
      <c r="BB56" s="41" t="s">
        <v>491</v>
      </c>
      <c r="BC56" s="41"/>
      <c r="BD56" s="41"/>
      <c r="BE56" s="41"/>
      <c r="BF56" s="41"/>
    </row>
    <row r="57" ht="15.75" customHeight="1">
      <c r="A57" s="41" t="s">
        <v>492</v>
      </c>
      <c r="B57" s="41" t="s">
        <v>253</v>
      </c>
      <c r="C57" s="41" t="s">
        <v>254</v>
      </c>
      <c r="D57" s="41" t="s">
        <v>255</v>
      </c>
      <c r="E57" s="41" t="s">
        <v>253</v>
      </c>
      <c r="F57" s="41">
        <v>3.7</v>
      </c>
      <c r="G57" s="41" t="s">
        <v>256</v>
      </c>
      <c r="H57" s="41">
        <v>372.0</v>
      </c>
      <c r="I57" s="41">
        <v>1420.0</v>
      </c>
      <c r="J57" s="41">
        <v>1048.0</v>
      </c>
      <c r="K57" s="41">
        <v>91.0</v>
      </c>
      <c r="L57" s="41">
        <v>17.0</v>
      </c>
      <c r="M57" s="41">
        <v>46.0</v>
      </c>
      <c r="N57" s="41">
        <v>28.0</v>
      </c>
      <c r="O57" s="41">
        <v>42.0</v>
      </c>
      <c r="P57" s="41">
        <v>6.0</v>
      </c>
      <c r="Q57" s="41" t="s">
        <v>224</v>
      </c>
      <c r="R57" s="41" t="s">
        <v>257</v>
      </c>
      <c r="S57" s="42">
        <f>IFERROR(__xludf.DUMMYFUNCTION("""COMPUTED_VALUE"""),2.0)</f>
        <v>2</v>
      </c>
      <c r="T57" s="42">
        <f>IFERROR(__xludf.DUMMYFUNCTION("""COMPUTED_VALUE"""),34.0)</f>
        <v>34</v>
      </c>
      <c r="U57" s="43">
        <v>45262.0</v>
      </c>
      <c r="V57" s="43">
        <v>45410.0</v>
      </c>
      <c r="W57" s="41" t="s">
        <v>105</v>
      </c>
      <c r="X57" s="41">
        <v>148.0</v>
      </c>
      <c r="Y57" s="41">
        <v>58.0</v>
      </c>
      <c r="Z57" s="41">
        <v>46.0</v>
      </c>
      <c r="AA57" s="41">
        <v>35.0</v>
      </c>
      <c r="AB57" s="44">
        <f t="shared" si="1"/>
        <v>46.33333333</v>
      </c>
      <c r="AC57" s="41">
        <v>1100.0</v>
      </c>
      <c r="AD57" s="41" t="b">
        <v>1</v>
      </c>
      <c r="AE57" s="41" t="b">
        <v>1</v>
      </c>
      <c r="AF57" s="41" t="b">
        <v>0</v>
      </c>
      <c r="AG57" s="41">
        <v>80.0</v>
      </c>
      <c r="AH57" s="41">
        <v>4.3</v>
      </c>
      <c r="AI57" s="41">
        <v>4.7</v>
      </c>
      <c r="AJ57" s="41">
        <v>3.9</v>
      </c>
      <c r="AK57" s="41">
        <v>8500.0</v>
      </c>
      <c r="AL57" s="41">
        <v>150.0</v>
      </c>
      <c r="AM57" s="41">
        <v>100.0</v>
      </c>
      <c r="AN57" s="41" t="s">
        <v>258</v>
      </c>
      <c r="AO57" s="41" t="b">
        <v>1</v>
      </c>
      <c r="AP57" s="41" t="b">
        <v>1</v>
      </c>
      <c r="AQ57" s="41">
        <v>40.0</v>
      </c>
      <c r="AR57" s="41">
        <v>3.8</v>
      </c>
      <c r="AS57" s="41">
        <v>35.0</v>
      </c>
      <c r="AT57" s="41">
        <v>1910.0</v>
      </c>
      <c r="AU57" s="43">
        <v>44880.0</v>
      </c>
      <c r="AV57" s="41">
        <v>800000.0</v>
      </c>
      <c r="AW57" s="41">
        <v>-5.5</v>
      </c>
      <c r="AX57" s="41">
        <v>-7.0</v>
      </c>
      <c r="AY57" s="41">
        <v>-6.3</v>
      </c>
      <c r="AZ57" s="41">
        <v>-2.7</v>
      </c>
      <c r="BA57" s="41" t="s">
        <v>259</v>
      </c>
      <c r="BB57" s="41" t="s">
        <v>260</v>
      </c>
      <c r="BC57" s="41"/>
      <c r="BD57" s="41"/>
      <c r="BE57" s="41"/>
      <c r="BF57" s="41"/>
    </row>
    <row r="58" ht="15.75" customHeight="1">
      <c r="A58" s="41" t="s">
        <v>493</v>
      </c>
      <c r="B58" s="41" t="s">
        <v>494</v>
      </c>
      <c r="C58" s="41" t="s">
        <v>89</v>
      </c>
      <c r="D58" s="41" t="s">
        <v>495</v>
      </c>
      <c r="E58" s="41" t="s">
        <v>494</v>
      </c>
      <c r="F58" s="41">
        <v>0.0</v>
      </c>
      <c r="G58" s="41" t="s">
        <v>496</v>
      </c>
      <c r="H58" s="41">
        <v>1650.0</v>
      </c>
      <c r="I58" s="41">
        <v>2970.0</v>
      </c>
      <c r="J58" s="41">
        <v>1320.0</v>
      </c>
      <c r="K58" s="41">
        <v>53.0</v>
      </c>
      <c r="L58" s="41">
        <v>14.0</v>
      </c>
      <c r="M58" s="41">
        <v>28.0</v>
      </c>
      <c r="N58" s="41">
        <v>11.0</v>
      </c>
      <c r="O58" s="41">
        <v>14.0</v>
      </c>
      <c r="P58" s="41">
        <v>4.0</v>
      </c>
      <c r="Q58" s="41" t="s">
        <v>147</v>
      </c>
      <c r="R58" s="41" t="s">
        <v>497</v>
      </c>
      <c r="S58" s="42">
        <f>IFERROR(__xludf.DUMMYFUNCTION("""COMPUTED_VALUE"""),4.0)</f>
        <v>4</v>
      </c>
      <c r="T58" s="42">
        <f>IFERROR(__xludf.DUMMYFUNCTION("""COMPUTED_VALUE"""),6.0)</f>
        <v>6</v>
      </c>
      <c r="U58" s="43">
        <v>45276.0</v>
      </c>
      <c r="V58" s="43">
        <v>45396.0</v>
      </c>
      <c r="W58" s="41" t="s">
        <v>290</v>
      </c>
      <c r="X58" s="41">
        <v>120.0</v>
      </c>
      <c r="Y58" s="41">
        <v>68.0</v>
      </c>
      <c r="Z58" s="41">
        <v>54.0</v>
      </c>
      <c r="AA58" s="41">
        <v>41.0</v>
      </c>
      <c r="AB58" s="44">
        <f t="shared" si="1"/>
        <v>54.33333333</v>
      </c>
      <c r="AC58" s="41">
        <v>1500.0</v>
      </c>
      <c r="AD58" s="41" t="b">
        <v>0</v>
      </c>
      <c r="AE58" s="41" t="b">
        <v>1</v>
      </c>
      <c r="AF58" s="41" t="b">
        <v>1</v>
      </c>
      <c r="AG58" s="41">
        <v>15.0</v>
      </c>
      <c r="AH58" s="41">
        <v>4.5</v>
      </c>
      <c r="AI58" s="41">
        <v>4.3</v>
      </c>
      <c r="AJ58" s="41">
        <v>4.7</v>
      </c>
      <c r="AK58" s="41">
        <v>7500.0</v>
      </c>
      <c r="AL58" s="41">
        <v>100.0</v>
      </c>
      <c r="AM58" s="41">
        <v>0.0</v>
      </c>
      <c r="AN58" s="41" t="s">
        <v>95</v>
      </c>
      <c r="AO58" s="41" t="b">
        <v>1</v>
      </c>
      <c r="AP58" s="41" t="b">
        <v>1</v>
      </c>
      <c r="AQ58" s="41">
        <v>30.0</v>
      </c>
      <c r="AR58" s="41">
        <v>4.4</v>
      </c>
      <c r="AS58" s="41">
        <v>70.0</v>
      </c>
      <c r="AT58" s="41">
        <v>1912.0</v>
      </c>
      <c r="AU58" s="43">
        <v>45107.0</v>
      </c>
      <c r="AV58" s="41">
        <v>650000.0</v>
      </c>
      <c r="AW58" s="41">
        <v>-5.8</v>
      </c>
      <c r="AX58" s="41">
        <v>-7.2</v>
      </c>
      <c r="AY58" s="41">
        <v>-6.5</v>
      </c>
      <c r="AZ58" s="41">
        <v>-2.9</v>
      </c>
      <c r="BA58" s="41" t="s">
        <v>498</v>
      </c>
      <c r="BB58" s="41" t="s">
        <v>499</v>
      </c>
      <c r="BC58" s="41"/>
      <c r="BD58" s="41"/>
      <c r="BE58" s="41"/>
      <c r="BF58" s="41"/>
    </row>
    <row r="59" ht="15.75" customHeight="1">
      <c r="A59" s="41" t="s">
        <v>500</v>
      </c>
      <c r="B59" s="41" t="s">
        <v>501</v>
      </c>
      <c r="C59" s="41" t="s">
        <v>100</v>
      </c>
      <c r="D59" s="41" t="s">
        <v>123</v>
      </c>
      <c r="E59" s="41" t="s">
        <v>502</v>
      </c>
      <c r="F59" s="41">
        <v>0.0</v>
      </c>
      <c r="G59" s="41" t="s">
        <v>503</v>
      </c>
      <c r="H59" s="41">
        <v>1164.0</v>
      </c>
      <c r="I59" s="41">
        <v>2487.0</v>
      </c>
      <c r="J59" s="41">
        <v>1323.0</v>
      </c>
      <c r="K59" s="41">
        <v>120.0</v>
      </c>
      <c r="L59" s="41">
        <v>25.0</v>
      </c>
      <c r="M59" s="41">
        <v>65.0</v>
      </c>
      <c r="N59" s="41">
        <v>30.0</v>
      </c>
      <c r="O59" s="41">
        <v>24.0</v>
      </c>
      <c r="P59" s="41">
        <v>9.0</v>
      </c>
      <c r="Q59" s="41" t="s">
        <v>179</v>
      </c>
      <c r="R59" s="41" t="s">
        <v>233</v>
      </c>
      <c r="S59" s="42">
        <f>IFERROR(__xludf.DUMMYFUNCTION("""COMPUTED_VALUE"""),3.0)</f>
        <v>3</v>
      </c>
      <c r="T59" s="42">
        <f>IFERROR(__xludf.DUMMYFUNCTION("""COMPUTED_VALUE"""),12.0)</f>
        <v>12</v>
      </c>
      <c r="U59" s="43">
        <v>45283.0</v>
      </c>
      <c r="V59" s="43">
        <v>45403.0</v>
      </c>
      <c r="W59" s="41" t="s">
        <v>141</v>
      </c>
      <c r="X59" s="41">
        <v>120.0</v>
      </c>
      <c r="Y59" s="41">
        <v>51.0</v>
      </c>
      <c r="Z59" s="41">
        <v>41.0</v>
      </c>
      <c r="AA59" s="41">
        <v>30.0</v>
      </c>
      <c r="AB59" s="44">
        <f t="shared" si="1"/>
        <v>40.66666667</v>
      </c>
      <c r="AC59" s="41">
        <v>1150.0</v>
      </c>
      <c r="AD59" s="41" t="b">
        <v>0</v>
      </c>
      <c r="AE59" s="41" t="b">
        <v>1</v>
      </c>
      <c r="AF59" s="41" t="b">
        <v>0</v>
      </c>
      <c r="AG59" s="41">
        <v>29.0</v>
      </c>
      <c r="AH59" s="41">
        <v>4.2</v>
      </c>
      <c r="AI59" s="41">
        <v>4.5</v>
      </c>
      <c r="AJ59" s="41">
        <v>3.9</v>
      </c>
      <c r="AK59" s="41">
        <v>7000.0</v>
      </c>
      <c r="AL59" s="41">
        <v>150.0</v>
      </c>
      <c r="AM59" s="41">
        <v>50.0</v>
      </c>
      <c r="AN59" s="41" t="s">
        <v>106</v>
      </c>
      <c r="AO59" s="41" t="b">
        <v>1</v>
      </c>
      <c r="AP59" s="41" t="b">
        <v>1</v>
      </c>
      <c r="AQ59" s="41">
        <v>35.0</v>
      </c>
      <c r="AR59" s="41">
        <v>4.0</v>
      </c>
      <c r="AS59" s="41">
        <v>45.0</v>
      </c>
      <c r="AT59" s="41">
        <v>1935.0</v>
      </c>
      <c r="AU59" s="43">
        <v>44895.0</v>
      </c>
      <c r="AV59" s="41">
        <v>600000.0</v>
      </c>
      <c r="AW59" s="41">
        <v>-3.5</v>
      </c>
      <c r="AX59" s="41">
        <v>-4.9</v>
      </c>
      <c r="AY59" s="41">
        <v>-4.2</v>
      </c>
      <c r="AZ59" s="41">
        <v>-0.6</v>
      </c>
      <c r="BA59" s="41" t="s">
        <v>504</v>
      </c>
      <c r="BB59" s="41" t="s">
        <v>505</v>
      </c>
      <c r="BC59" s="41"/>
      <c r="BD59" s="41"/>
      <c r="BE59" s="41"/>
      <c r="BF59" s="41"/>
    </row>
    <row r="60" ht="15.75" customHeight="1">
      <c r="A60" s="41" t="s">
        <v>506</v>
      </c>
      <c r="B60" s="41" t="s">
        <v>507</v>
      </c>
      <c r="C60" s="41" t="s">
        <v>361</v>
      </c>
      <c r="D60" s="41" t="s">
        <v>508</v>
      </c>
      <c r="E60" s="41" t="s">
        <v>509</v>
      </c>
      <c r="F60" s="41">
        <v>30.0</v>
      </c>
      <c r="G60" s="41" t="s">
        <v>510</v>
      </c>
      <c r="H60" s="41">
        <v>450.0</v>
      </c>
      <c r="I60" s="41">
        <v>1060.0</v>
      </c>
      <c r="J60" s="41">
        <v>610.0</v>
      </c>
      <c r="K60" s="41">
        <v>21.0</v>
      </c>
      <c r="L60" s="41">
        <v>9.0</v>
      </c>
      <c r="M60" s="41">
        <v>9.0</v>
      </c>
      <c r="N60" s="41">
        <v>3.0</v>
      </c>
      <c r="O60" s="41">
        <v>9.0</v>
      </c>
      <c r="P60" s="41">
        <v>6.0</v>
      </c>
      <c r="Q60" s="41" t="s">
        <v>225</v>
      </c>
      <c r="R60" s="41"/>
      <c r="S60" s="42">
        <f>IFERROR(__xludf.DUMMYFUNCTION("""COMPUTED_VALUE"""),3.0)</f>
        <v>3</v>
      </c>
      <c r="T60" s="42" t="str">
        <f>IFERROR(__xludf.DUMMYFUNCTION("""COMPUTED_VALUE"""),"")</f>
        <v/>
      </c>
      <c r="U60" s="43">
        <v>45260.0</v>
      </c>
      <c r="V60" s="43">
        <v>45413.0</v>
      </c>
      <c r="W60" s="41" t="s">
        <v>105</v>
      </c>
      <c r="X60" s="41">
        <v>153.0</v>
      </c>
      <c r="Y60" s="41">
        <v>56.0</v>
      </c>
      <c r="Z60" s="41">
        <v>45.0</v>
      </c>
      <c r="AA60" s="41">
        <v>34.0</v>
      </c>
      <c r="AB60" s="44">
        <f t="shared" si="1"/>
        <v>45</v>
      </c>
      <c r="AC60" s="41">
        <v>1050.0</v>
      </c>
      <c r="AD60" s="41" t="b">
        <v>1</v>
      </c>
      <c r="AE60" s="41" t="b">
        <v>1</v>
      </c>
      <c r="AF60" s="41" t="b">
        <v>0</v>
      </c>
      <c r="AG60" s="41">
        <v>60.0</v>
      </c>
      <c r="AH60" s="41">
        <v>4.1</v>
      </c>
      <c r="AI60" s="41">
        <v>4.6</v>
      </c>
      <c r="AJ60" s="41">
        <v>3.6</v>
      </c>
      <c r="AK60" s="41">
        <v>5500.0</v>
      </c>
      <c r="AL60" s="41">
        <v>100.0</v>
      </c>
      <c r="AM60" s="41">
        <v>50.0</v>
      </c>
      <c r="AN60" s="41" t="s">
        <v>258</v>
      </c>
      <c r="AO60" s="41" t="b">
        <v>1</v>
      </c>
      <c r="AP60" s="41" t="b">
        <v>1</v>
      </c>
      <c r="AQ60" s="41">
        <v>20.0</v>
      </c>
      <c r="AR60" s="41">
        <v>3.7</v>
      </c>
      <c r="AS60" s="41">
        <v>35.0</v>
      </c>
      <c r="AT60" s="41">
        <v>2003.0</v>
      </c>
      <c r="AU60" s="43">
        <v>44362.0</v>
      </c>
      <c r="AV60" s="41">
        <v>500000.0</v>
      </c>
      <c r="AW60" s="41">
        <v>-5.0</v>
      </c>
      <c r="AX60" s="41">
        <v>-6.4</v>
      </c>
      <c r="AY60" s="41">
        <v>-5.7</v>
      </c>
      <c r="AZ60" s="41">
        <v>-2.1</v>
      </c>
      <c r="BA60" s="41" t="s">
        <v>511</v>
      </c>
      <c r="BB60" s="41" t="s">
        <v>512</v>
      </c>
      <c r="BC60" s="41"/>
      <c r="BD60" s="41"/>
      <c r="BE60" s="41"/>
      <c r="BF60" s="41"/>
    </row>
    <row r="61" ht="15.75" customHeight="1">
      <c r="A61" s="41" t="s">
        <v>513</v>
      </c>
      <c r="B61" s="41" t="s">
        <v>514</v>
      </c>
      <c r="C61" s="41" t="s">
        <v>160</v>
      </c>
      <c r="D61" s="41" t="s">
        <v>380</v>
      </c>
      <c r="E61" s="41" t="s">
        <v>515</v>
      </c>
      <c r="F61" s="41">
        <v>24.0</v>
      </c>
      <c r="G61" s="41" t="s">
        <v>516</v>
      </c>
      <c r="H61" s="41">
        <v>1883.0</v>
      </c>
      <c r="I61" s="41">
        <v>3100.0</v>
      </c>
      <c r="J61" s="41">
        <v>1217.0</v>
      </c>
      <c r="K61" s="41">
        <v>100.0</v>
      </c>
      <c r="L61" s="41">
        <v>30.0</v>
      </c>
      <c r="M61" s="41">
        <v>50.0</v>
      </c>
      <c r="N61" s="41">
        <v>20.0</v>
      </c>
      <c r="O61" s="41">
        <v>28.0</v>
      </c>
      <c r="P61" s="41">
        <v>10.0</v>
      </c>
      <c r="Q61" s="41" t="s">
        <v>193</v>
      </c>
      <c r="R61" s="41" t="s">
        <v>517</v>
      </c>
      <c r="S61" s="42">
        <f>IFERROR(__xludf.DUMMYFUNCTION("""COMPUTED_VALUE"""),7.0)</f>
        <v>7</v>
      </c>
      <c r="T61" s="42">
        <f>IFERROR(__xludf.DUMMYFUNCTION("""COMPUTED_VALUE"""),11.0)</f>
        <v>11</v>
      </c>
      <c r="U61" s="43">
        <v>45213.0</v>
      </c>
      <c r="V61" s="43">
        <v>45417.0</v>
      </c>
      <c r="W61" s="41" t="s">
        <v>312</v>
      </c>
      <c r="X61" s="41">
        <v>204.0</v>
      </c>
      <c r="Y61" s="41">
        <v>52.0</v>
      </c>
      <c r="Z61" s="41">
        <v>42.0</v>
      </c>
      <c r="AA61" s="41">
        <v>31.0</v>
      </c>
      <c r="AB61" s="44">
        <f t="shared" si="1"/>
        <v>41.66666667</v>
      </c>
      <c r="AC61" s="41">
        <v>1150.0</v>
      </c>
      <c r="AD61" s="41" t="b">
        <v>1</v>
      </c>
      <c r="AE61" s="41" t="b">
        <v>1</v>
      </c>
      <c r="AF61" s="41" t="b">
        <v>1</v>
      </c>
      <c r="AG61" s="41">
        <v>16.0</v>
      </c>
      <c r="AH61" s="41">
        <v>4.3</v>
      </c>
      <c r="AI61" s="41">
        <v>4.5</v>
      </c>
      <c r="AJ61" s="41">
        <v>4.1</v>
      </c>
      <c r="AK61" s="41">
        <v>7500.0</v>
      </c>
      <c r="AL61" s="41">
        <v>150.0</v>
      </c>
      <c r="AM61" s="41">
        <v>50.0</v>
      </c>
      <c r="AN61" s="41" t="s">
        <v>234</v>
      </c>
      <c r="AO61" s="41" t="b">
        <v>1</v>
      </c>
      <c r="AP61" s="41" t="b">
        <v>1</v>
      </c>
      <c r="AQ61" s="41">
        <v>40.0</v>
      </c>
      <c r="AR61" s="41">
        <v>4.1</v>
      </c>
      <c r="AS61" s="41">
        <v>50.0</v>
      </c>
      <c r="AT61" s="41">
        <v>1936.0</v>
      </c>
      <c r="AU61" s="43">
        <v>45270.0</v>
      </c>
      <c r="AV61" s="41">
        <v>700000.0</v>
      </c>
      <c r="AW61" s="41">
        <v>-6.5</v>
      </c>
      <c r="AX61" s="41">
        <v>-8.0</v>
      </c>
      <c r="AY61" s="41">
        <v>-7.3</v>
      </c>
      <c r="AZ61" s="41">
        <v>-3.7</v>
      </c>
      <c r="BA61" s="41" t="s">
        <v>518</v>
      </c>
      <c r="BB61" s="41" t="s">
        <v>519</v>
      </c>
      <c r="BC61" s="41"/>
      <c r="BD61" s="41"/>
      <c r="BE61" s="41"/>
      <c r="BF61" s="41"/>
    </row>
    <row r="62" ht="15.75" customHeight="1">
      <c r="A62" s="41" t="s">
        <v>520</v>
      </c>
      <c r="B62" s="41" t="s">
        <v>521</v>
      </c>
      <c r="C62" s="41" t="s">
        <v>100</v>
      </c>
      <c r="D62" s="41" t="s">
        <v>123</v>
      </c>
      <c r="E62" s="41" t="s">
        <v>521</v>
      </c>
      <c r="F62" s="41">
        <v>2.6</v>
      </c>
      <c r="G62" s="41" t="s">
        <v>522</v>
      </c>
      <c r="H62" s="41">
        <v>720.0</v>
      </c>
      <c r="I62" s="41">
        <v>2480.0</v>
      </c>
      <c r="J62" s="41">
        <v>1760.0</v>
      </c>
      <c r="K62" s="41">
        <v>150.0</v>
      </c>
      <c r="L62" s="41">
        <v>35.0</v>
      </c>
      <c r="M62" s="41">
        <v>80.0</v>
      </c>
      <c r="N62" s="41">
        <v>35.0</v>
      </c>
      <c r="O62" s="41">
        <v>35.0</v>
      </c>
      <c r="P62" s="41">
        <v>16.0</v>
      </c>
      <c r="Q62" s="41" t="s">
        <v>115</v>
      </c>
      <c r="R62" s="41" t="s">
        <v>523</v>
      </c>
      <c r="S62" s="42">
        <f>IFERROR(__xludf.DUMMYFUNCTION("""COMPUTED_VALUE"""),5.0)</f>
        <v>5</v>
      </c>
      <c r="T62" s="42">
        <f>IFERROR(__xludf.DUMMYFUNCTION("""COMPUTED_VALUE"""),14.0)</f>
        <v>14</v>
      </c>
      <c r="U62" s="43">
        <v>45276.0</v>
      </c>
      <c r="V62" s="43">
        <v>45403.0</v>
      </c>
      <c r="W62" s="41" t="s">
        <v>141</v>
      </c>
      <c r="X62" s="41">
        <v>127.0</v>
      </c>
      <c r="Y62" s="41">
        <v>55.0</v>
      </c>
      <c r="Z62" s="41">
        <v>44.0</v>
      </c>
      <c r="AA62" s="41">
        <v>33.0</v>
      </c>
      <c r="AB62" s="44">
        <f t="shared" si="1"/>
        <v>44</v>
      </c>
      <c r="AC62" s="41">
        <v>1250.0</v>
      </c>
      <c r="AD62" s="41" t="b">
        <v>0</v>
      </c>
      <c r="AE62" s="41" t="b">
        <v>1</v>
      </c>
      <c r="AF62" s="41" t="b">
        <v>0</v>
      </c>
      <c r="AG62" s="41">
        <v>90.0</v>
      </c>
      <c r="AH62" s="41">
        <v>4.4</v>
      </c>
      <c r="AI62" s="41">
        <v>4.7</v>
      </c>
      <c r="AJ62" s="41">
        <v>4.1</v>
      </c>
      <c r="AK62" s="41">
        <v>8000.0</v>
      </c>
      <c r="AL62" s="41">
        <v>100.0</v>
      </c>
      <c r="AM62" s="41">
        <v>50.0</v>
      </c>
      <c r="AN62" s="41" t="s">
        <v>106</v>
      </c>
      <c r="AO62" s="41" t="b">
        <v>1</v>
      </c>
      <c r="AP62" s="41" t="b">
        <v>1</v>
      </c>
      <c r="AQ62" s="41">
        <v>45.0</v>
      </c>
      <c r="AR62" s="41">
        <v>4.2</v>
      </c>
      <c r="AS62" s="41">
        <v>55.0</v>
      </c>
      <c r="AT62" s="41">
        <v>1952.0</v>
      </c>
      <c r="AU62" s="43">
        <v>44742.0</v>
      </c>
      <c r="AV62" s="41">
        <v>750000.0</v>
      </c>
      <c r="AW62" s="41">
        <v>-2.8</v>
      </c>
      <c r="AX62" s="41">
        <v>-4.2</v>
      </c>
      <c r="AY62" s="41">
        <v>-3.5</v>
      </c>
      <c r="AZ62" s="41">
        <v>0.1</v>
      </c>
      <c r="BA62" s="41" t="s">
        <v>524</v>
      </c>
      <c r="BB62" s="41" t="s">
        <v>525</v>
      </c>
      <c r="BC62" s="41"/>
      <c r="BD62" s="41"/>
      <c r="BE62" s="41"/>
      <c r="BF62" s="41"/>
    </row>
    <row r="63" ht="15.75" customHeight="1">
      <c r="A63" s="41" t="s">
        <v>526</v>
      </c>
      <c r="B63" s="41" t="s">
        <v>527</v>
      </c>
      <c r="C63" s="41" t="s">
        <v>451</v>
      </c>
      <c r="D63" s="41" t="s">
        <v>528</v>
      </c>
      <c r="E63" s="41" t="s">
        <v>529</v>
      </c>
      <c r="F63" s="41">
        <v>0.0</v>
      </c>
      <c r="G63" s="41" t="s">
        <v>530</v>
      </c>
      <c r="H63" s="41">
        <v>1500.0</v>
      </c>
      <c r="I63" s="41">
        <v>2610.0</v>
      </c>
      <c r="J63" s="41">
        <v>1110.0</v>
      </c>
      <c r="K63" s="41">
        <v>167.0</v>
      </c>
      <c r="L63" s="41">
        <v>42.0</v>
      </c>
      <c r="M63" s="41">
        <v>84.0</v>
      </c>
      <c r="N63" s="41">
        <v>41.0</v>
      </c>
      <c r="O63" s="41">
        <v>35.0</v>
      </c>
      <c r="P63" s="41">
        <v>19.0</v>
      </c>
      <c r="Q63" s="41" t="s">
        <v>419</v>
      </c>
      <c r="R63" s="41" t="s">
        <v>531</v>
      </c>
      <c r="S63" s="42">
        <f>IFERROR(__xludf.DUMMYFUNCTION("""COMPUTED_VALUE"""),1.0)</f>
        <v>1</v>
      </c>
      <c r="T63" s="42">
        <f>IFERROR(__xludf.DUMMYFUNCTION("""COMPUTED_VALUE"""),15.0)</f>
        <v>15</v>
      </c>
      <c r="U63" s="43">
        <v>45260.0</v>
      </c>
      <c r="V63" s="43">
        <v>45396.0</v>
      </c>
      <c r="W63" s="41" t="s">
        <v>105</v>
      </c>
      <c r="X63" s="41">
        <v>136.0</v>
      </c>
      <c r="Y63" s="41">
        <v>57.0</v>
      </c>
      <c r="Z63" s="41">
        <v>46.0</v>
      </c>
      <c r="AA63" s="41">
        <v>34.0</v>
      </c>
      <c r="AB63" s="44">
        <f t="shared" si="1"/>
        <v>45.66666667</v>
      </c>
      <c r="AC63" s="41">
        <v>1200.0</v>
      </c>
      <c r="AD63" s="41" t="b">
        <v>0</v>
      </c>
      <c r="AE63" s="41" t="b">
        <v>1</v>
      </c>
      <c r="AF63" s="41" t="b">
        <v>0</v>
      </c>
      <c r="AG63" s="41">
        <v>7.0</v>
      </c>
      <c r="AH63" s="41">
        <v>4.5</v>
      </c>
      <c r="AI63" s="41">
        <v>4.6</v>
      </c>
      <c r="AJ63" s="41">
        <v>4.4</v>
      </c>
      <c r="AK63" s="41">
        <v>9000.0</v>
      </c>
      <c r="AL63" s="41">
        <v>150.0</v>
      </c>
      <c r="AM63" s="41">
        <v>100.0</v>
      </c>
      <c r="AN63" s="41" t="s">
        <v>106</v>
      </c>
      <c r="AO63" s="41" t="b">
        <v>1</v>
      </c>
      <c r="AP63" s="41" t="b">
        <v>1</v>
      </c>
      <c r="AQ63" s="41">
        <v>50.0</v>
      </c>
      <c r="AR63" s="41">
        <v>4.3</v>
      </c>
      <c r="AS63" s="41">
        <v>45.0</v>
      </c>
      <c r="AT63" s="41">
        <v>1964.0</v>
      </c>
      <c r="AU63" s="43">
        <v>44515.0</v>
      </c>
      <c r="AV63" s="41">
        <v>850000.0</v>
      </c>
      <c r="AW63" s="41">
        <v>-1.5</v>
      </c>
      <c r="AX63" s="41">
        <v>-2.9</v>
      </c>
      <c r="AY63" s="41">
        <v>-2.2</v>
      </c>
      <c r="AZ63" s="41">
        <v>1.4</v>
      </c>
      <c r="BA63" s="41" t="s">
        <v>532</v>
      </c>
      <c r="BB63" s="41" t="s">
        <v>533</v>
      </c>
      <c r="BC63" s="41"/>
      <c r="BD63" s="41"/>
      <c r="BE63" s="41"/>
      <c r="BF63" s="41"/>
    </row>
    <row r="64" ht="15.75" customHeight="1">
      <c r="A64" s="41" t="s">
        <v>534</v>
      </c>
      <c r="B64" s="41" t="s">
        <v>535</v>
      </c>
      <c r="C64" s="41" t="s">
        <v>487</v>
      </c>
      <c r="D64" s="41" t="s">
        <v>536</v>
      </c>
      <c r="E64" s="41" t="s">
        <v>535</v>
      </c>
      <c r="F64" s="41">
        <v>38.0</v>
      </c>
      <c r="G64" s="41" t="s">
        <v>537</v>
      </c>
      <c r="H64" s="41">
        <v>1620.0</v>
      </c>
      <c r="I64" s="41">
        <v>1926.0</v>
      </c>
      <c r="J64" s="41">
        <v>306.0</v>
      </c>
      <c r="K64" s="41">
        <v>37.0</v>
      </c>
      <c r="L64" s="41">
        <v>14.0</v>
      </c>
      <c r="M64" s="41">
        <v>17.0</v>
      </c>
      <c r="N64" s="41">
        <v>6.0</v>
      </c>
      <c r="O64" s="41">
        <v>13.0</v>
      </c>
      <c r="P64" s="41">
        <v>5.0</v>
      </c>
      <c r="Q64" s="41" t="s">
        <v>419</v>
      </c>
      <c r="R64" s="41" t="s">
        <v>538</v>
      </c>
      <c r="S64" s="42">
        <f>IFERROR(__xludf.DUMMYFUNCTION("""COMPUTED_VALUE"""),1.0)</f>
        <v>1</v>
      </c>
      <c r="T64" s="42">
        <f>IFERROR(__xludf.DUMMYFUNCTION("""COMPUTED_VALUE"""),7.0)</f>
        <v>7</v>
      </c>
      <c r="U64" s="43">
        <v>45275.0</v>
      </c>
      <c r="V64" s="43">
        <v>45389.0</v>
      </c>
      <c r="W64" s="41" t="s">
        <v>127</v>
      </c>
      <c r="X64" s="41">
        <v>114.0</v>
      </c>
      <c r="Y64" s="41">
        <v>40.0</v>
      </c>
      <c r="Z64" s="41">
        <v>32.0</v>
      </c>
      <c r="AA64" s="41">
        <v>24.0</v>
      </c>
      <c r="AB64" s="44">
        <f t="shared" si="1"/>
        <v>32</v>
      </c>
      <c r="AC64" s="41">
        <v>850.0</v>
      </c>
      <c r="AD64" s="41" t="b">
        <v>1</v>
      </c>
      <c r="AE64" s="41" t="b">
        <v>1</v>
      </c>
      <c r="AF64" s="41" t="b">
        <v>0</v>
      </c>
      <c r="AG64" s="41">
        <v>38.0</v>
      </c>
      <c r="AH64" s="41">
        <v>3.9</v>
      </c>
      <c r="AI64" s="41">
        <v>4.3</v>
      </c>
      <c r="AJ64" s="41">
        <v>3.5</v>
      </c>
      <c r="AK64" s="41">
        <v>6000.0</v>
      </c>
      <c r="AL64" s="41">
        <v>100.0</v>
      </c>
      <c r="AM64" s="41">
        <v>50.0</v>
      </c>
      <c r="AN64" s="41" t="s">
        <v>234</v>
      </c>
      <c r="AO64" s="41" t="b">
        <v>1</v>
      </c>
      <c r="AP64" s="41" t="b">
        <v>1</v>
      </c>
      <c r="AQ64" s="41">
        <v>30.0</v>
      </c>
      <c r="AR64" s="41">
        <v>3.5</v>
      </c>
      <c r="AS64" s="41">
        <v>25.0</v>
      </c>
      <c r="AT64" s="41">
        <v>1961.0</v>
      </c>
      <c r="AU64" s="43">
        <v>45092.0</v>
      </c>
      <c r="AV64" s="41">
        <v>550000.0</v>
      </c>
      <c r="AW64" s="41">
        <v>-3.5</v>
      </c>
      <c r="AX64" s="41">
        <v>-4.9</v>
      </c>
      <c r="AY64" s="41">
        <v>-4.2</v>
      </c>
      <c r="AZ64" s="41">
        <v>-0.6</v>
      </c>
      <c r="BA64" s="41" t="s">
        <v>539</v>
      </c>
      <c r="BB64" s="41" t="s">
        <v>540</v>
      </c>
      <c r="BC64" s="41"/>
      <c r="BD64" s="41"/>
      <c r="BE64" s="41"/>
      <c r="BF64" s="41"/>
    </row>
    <row r="65" ht="15.75" customHeight="1">
      <c r="A65" s="41" t="s">
        <v>541</v>
      </c>
      <c r="B65" s="41" t="s">
        <v>542</v>
      </c>
      <c r="C65" s="41" t="s">
        <v>111</v>
      </c>
      <c r="D65" s="41" t="s">
        <v>214</v>
      </c>
      <c r="E65" s="41" t="s">
        <v>542</v>
      </c>
      <c r="F65" s="41">
        <v>0.0</v>
      </c>
      <c r="G65" s="41" t="s">
        <v>543</v>
      </c>
      <c r="H65" s="41">
        <v>800.0</v>
      </c>
      <c r="I65" s="41">
        <v>2096.0</v>
      </c>
      <c r="J65" s="41">
        <v>1296.0</v>
      </c>
      <c r="K65" s="41">
        <v>200.0</v>
      </c>
      <c r="L65" s="41">
        <v>50.0</v>
      </c>
      <c r="M65" s="41">
        <v>110.0</v>
      </c>
      <c r="N65" s="41">
        <v>40.0</v>
      </c>
      <c r="O65" s="41">
        <v>55.0</v>
      </c>
      <c r="P65" s="41">
        <v>15.0</v>
      </c>
      <c r="Q65" s="41" t="s">
        <v>544</v>
      </c>
      <c r="R65" s="41" t="s">
        <v>545</v>
      </c>
      <c r="S65" s="42">
        <f>IFERROR(__xludf.DUMMYFUNCTION("""COMPUTED_VALUE"""),15.0)</f>
        <v>15</v>
      </c>
      <c r="T65" s="42">
        <f>IFERROR(__xludf.DUMMYFUNCTION("""COMPUTED_VALUE"""),25.0)</f>
        <v>25</v>
      </c>
      <c r="U65" s="43">
        <v>45261.0</v>
      </c>
      <c r="V65" s="43">
        <v>45396.0</v>
      </c>
      <c r="W65" s="41" t="s">
        <v>105</v>
      </c>
      <c r="X65" s="41">
        <v>135.0</v>
      </c>
      <c r="Y65" s="41">
        <v>56.0</v>
      </c>
      <c r="Z65" s="41">
        <v>45.0</v>
      </c>
      <c r="AA65" s="41">
        <v>34.0</v>
      </c>
      <c r="AB65" s="44">
        <f t="shared" si="1"/>
        <v>45</v>
      </c>
      <c r="AC65" s="41">
        <v>1200.0</v>
      </c>
      <c r="AD65" s="41" t="b">
        <v>1</v>
      </c>
      <c r="AE65" s="41" t="b">
        <v>1</v>
      </c>
      <c r="AF65" s="41" t="b">
        <v>0</v>
      </c>
      <c r="AG65" s="41">
        <v>14.0</v>
      </c>
      <c r="AH65" s="41">
        <v>4.4</v>
      </c>
      <c r="AI65" s="41">
        <v>4.6</v>
      </c>
      <c r="AJ65" s="41">
        <v>4.2</v>
      </c>
      <c r="AK65" s="41">
        <v>8500.0</v>
      </c>
      <c r="AL65" s="41">
        <v>150.0</v>
      </c>
      <c r="AM65" s="41">
        <v>100.0</v>
      </c>
      <c r="AN65" s="41" t="s">
        <v>118</v>
      </c>
      <c r="AO65" s="41" t="b">
        <v>1</v>
      </c>
      <c r="AP65" s="41" t="b">
        <v>1</v>
      </c>
      <c r="AQ65" s="41">
        <v>45.0</v>
      </c>
      <c r="AR65" s="41">
        <v>4.2</v>
      </c>
      <c r="AS65" s="41">
        <v>55.0</v>
      </c>
      <c r="AT65" s="41">
        <v>1968.0</v>
      </c>
      <c r="AU65" s="43">
        <v>44895.0</v>
      </c>
      <c r="AV65" s="41">
        <v>800000.0</v>
      </c>
      <c r="AW65" s="41">
        <v>-3.2</v>
      </c>
      <c r="AX65" s="41">
        <v>-4.6</v>
      </c>
      <c r="AY65" s="41">
        <v>-3.9</v>
      </c>
      <c r="AZ65" s="41">
        <v>-0.3</v>
      </c>
      <c r="BA65" s="41" t="s">
        <v>219</v>
      </c>
      <c r="BB65" s="41" t="s">
        <v>546</v>
      </c>
      <c r="BC65" s="41"/>
      <c r="BD65" s="41"/>
      <c r="BE65" s="41"/>
      <c r="BF65" s="41"/>
    </row>
    <row r="66" ht="15.75" customHeight="1">
      <c r="A66" s="41" t="s">
        <v>547</v>
      </c>
      <c r="B66" s="41" t="s">
        <v>548</v>
      </c>
      <c r="C66" s="41" t="s">
        <v>89</v>
      </c>
      <c r="D66" s="41" t="s">
        <v>495</v>
      </c>
      <c r="E66" s="41" t="s">
        <v>549</v>
      </c>
      <c r="F66" s="41">
        <v>1.3</v>
      </c>
      <c r="G66" s="41" t="s">
        <v>550</v>
      </c>
      <c r="H66" s="41">
        <v>943.0</v>
      </c>
      <c r="I66" s="41">
        <v>2970.0</v>
      </c>
      <c r="J66" s="41">
        <v>2027.0</v>
      </c>
      <c r="K66" s="41">
        <v>213.0</v>
      </c>
      <c r="L66" s="41">
        <v>50.0</v>
      </c>
      <c r="M66" s="41">
        <v>108.0</v>
      </c>
      <c r="N66" s="41">
        <v>55.0</v>
      </c>
      <c r="O66" s="41">
        <v>45.0</v>
      </c>
      <c r="P66" s="41">
        <v>18.0</v>
      </c>
      <c r="Q66" s="41" t="s">
        <v>193</v>
      </c>
      <c r="R66" s="41" t="s">
        <v>208</v>
      </c>
      <c r="S66" s="42">
        <f>IFERROR(__xludf.DUMMYFUNCTION("""COMPUTED_VALUE"""),7.0)</f>
        <v>7</v>
      </c>
      <c r="T66" s="42">
        <f>IFERROR(__xludf.DUMMYFUNCTION("""COMPUTED_VALUE"""),20.0)</f>
        <v>20</v>
      </c>
      <c r="U66" s="43">
        <v>45269.0</v>
      </c>
      <c r="V66" s="43">
        <v>45403.0</v>
      </c>
      <c r="W66" s="41" t="s">
        <v>141</v>
      </c>
      <c r="X66" s="41">
        <v>134.0</v>
      </c>
      <c r="Y66" s="41">
        <v>72.0</v>
      </c>
      <c r="Z66" s="41">
        <v>58.0</v>
      </c>
      <c r="AA66" s="41">
        <v>43.0</v>
      </c>
      <c r="AB66" s="44">
        <f t="shared" si="1"/>
        <v>57.66666667</v>
      </c>
      <c r="AC66" s="41">
        <v>1600.0</v>
      </c>
      <c r="AD66" s="41" t="b">
        <v>0</v>
      </c>
      <c r="AE66" s="41" t="b">
        <v>1</v>
      </c>
      <c r="AF66" s="41" t="b">
        <v>1</v>
      </c>
      <c r="AG66" s="41">
        <v>20.0</v>
      </c>
      <c r="AH66" s="41">
        <v>4.7</v>
      </c>
      <c r="AI66" s="41">
        <v>4.5</v>
      </c>
      <c r="AJ66" s="41">
        <v>4.9</v>
      </c>
      <c r="AK66" s="41">
        <v>12000.0</v>
      </c>
      <c r="AL66" s="41">
        <v>150.0</v>
      </c>
      <c r="AM66" s="41">
        <v>50.0</v>
      </c>
      <c r="AN66" s="41" t="s">
        <v>95</v>
      </c>
      <c r="AO66" s="41" t="b">
        <v>1</v>
      </c>
      <c r="AP66" s="41" t="b">
        <v>1</v>
      </c>
      <c r="AQ66" s="41">
        <v>60.0</v>
      </c>
      <c r="AR66" s="41">
        <v>4.6</v>
      </c>
      <c r="AS66" s="41">
        <v>75.0</v>
      </c>
      <c r="AT66" s="41">
        <v>1893.0</v>
      </c>
      <c r="AU66" s="43">
        <v>44531.0</v>
      </c>
      <c r="AV66" s="41">
        <v>1100000.0</v>
      </c>
      <c r="AW66" s="41">
        <v>-4.5</v>
      </c>
      <c r="AX66" s="41">
        <v>-5.9</v>
      </c>
      <c r="AY66" s="41">
        <v>-5.2</v>
      </c>
      <c r="AZ66" s="41">
        <v>-1.6</v>
      </c>
      <c r="BA66" s="41" t="s">
        <v>551</v>
      </c>
      <c r="BB66" s="41" t="s">
        <v>552</v>
      </c>
      <c r="BC66" s="41"/>
      <c r="BD66" s="41"/>
      <c r="BE66" s="41"/>
      <c r="BF66" s="41"/>
    </row>
    <row r="67" ht="15.75" customHeight="1">
      <c r="A67" s="41" t="s">
        <v>553</v>
      </c>
      <c r="B67" s="41" t="s">
        <v>554</v>
      </c>
      <c r="C67" s="41" t="s">
        <v>254</v>
      </c>
      <c r="D67" s="41" t="s">
        <v>555</v>
      </c>
      <c r="E67" s="41" t="s">
        <v>554</v>
      </c>
      <c r="F67" s="41">
        <v>0.0</v>
      </c>
      <c r="G67" s="41" t="s">
        <v>556</v>
      </c>
      <c r="H67" s="41">
        <v>522.0</v>
      </c>
      <c r="I67" s="41">
        <v>909.0</v>
      </c>
      <c r="J67" s="41">
        <v>387.0</v>
      </c>
      <c r="K67" s="41">
        <v>21.0</v>
      </c>
      <c r="L67" s="41">
        <v>6.0</v>
      </c>
      <c r="M67" s="41">
        <v>11.0</v>
      </c>
      <c r="N67" s="41">
        <v>4.0</v>
      </c>
      <c r="O67" s="41">
        <v>6.0</v>
      </c>
      <c r="P67" s="41">
        <v>4.0</v>
      </c>
      <c r="Q67" s="41" t="s">
        <v>326</v>
      </c>
      <c r="R67" s="41"/>
      <c r="S67" s="42">
        <f>IFERROR(__xludf.DUMMYFUNCTION("""COMPUTED_VALUE"""),2.0)</f>
        <v>2</v>
      </c>
      <c r="T67" s="42" t="str">
        <f>IFERROR(__xludf.DUMMYFUNCTION("""COMPUTED_VALUE"""),"")</f>
        <v/>
      </c>
      <c r="U67" s="43">
        <v>45344.0</v>
      </c>
      <c r="V67" s="43">
        <v>45466.0</v>
      </c>
      <c r="W67" s="41" t="s">
        <v>141</v>
      </c>
      <c r="X67" s="41">
        <v>122.0</v>
      </c>
      <c r="Y67" s="41">
        <v>62.0</v>
      </c>
      <c r="Z67" s="41">
        <v>50.0</v>
      </c>
      <c r="AA67" s="41">
        <v>37.0</v>
      </c>
      <c r="AB67" s="44">
        <f t="shared" si="1"/>
        <v>49.66666667</v>
      </c>
      <c r="AC67" s="41">
        <v>1100.0</v>
      </c>
      <c r="AD67" s="41" t="b">
        <v>0</v>
      </c>
      <c r="AE67" s="41" t="b">
        <v>0</v>
      </c>
      <c r="AF67" s="41" t="b">
        <v>0</v>
      </c>
      <c r="AG67" s="41">
        <v>0.0</v>
      </c>
      <c r="AH67" s="41">
        <v>4.2</v>
      </c>
      <c r="AI67" s="41">
        <v>3.8</v>
      </c>
      <c r="AJ67" s="41">
        <v>4.6</v>
      </c>
      <c r="AK67" s="41">
        <v>2000.0</v>
      </c>
      <c r="AL67" s="41">
        <v>0.0</v>
      </c>
      <c r="AM67" s="41">
        <v>0.0</v>
      </c>
      <c r="AN67" s="41" t="s">
        <v>557</v>
      </c>
      <c r="AO67" s="41" t="b">
        <v>1</v>
      </c>
      <c r="AP67" s="41" t="b">
        <v>1</v>
      </c>
      <c r="AQ67" s="41">
        <v>10.0</v>
      </c>
      <c r="AR67" s="41">
        <v>4.5</v>
      </c>
      <c r="AS67" s="41">
        <v>100.0</v>
      </c>
      <c r="AT67" s="41">
        <v>1903.0</v>
      </c>
      <c r="AU67" s="43">
        <v>43997.0</v>
      </c>
      <c r="AV67" s="41">
        <v>45000.0</v>
      </c>
      <c r="AW67" s="41">
        <v>-11.5</v>
      </c>
      <c r="AX67" s="41">
        <v>-13.0</v>
      </c>
      <c r="AY67" s="41">
        <v>-12.3</v>
      </c>
      <c r="AZ67" s="41">
        <v>-8.7</v>
      </c>
      <c r="BA67" s="41" t="s">
        <v>558</v>
      </c>
      <c r="BB67" s="41" t="s">
        <v>559</v>
      </c>
      <c r="BC67" s="41"/>
      <c r="BD67" s="41"/>
      <c r="BE67" s="41"/>
      <c r="BF67" s="41"/>
    </row>
    <row r="68" ht="15.75" customHeight="1">
      <c r="A68" s="41" t="s">
        <v>560</v>
      </c>
      <c r="B68" s="41" t="s">
        <v>561</v>
      </c>
      <c r="C68" s="41" t="s">
        <v>303</v>
      </c>
      <c r="D68" s="41" t="s">
        <v>304</v>
      </c>
      <c r="E68" s="41" t="s">
        <v>302</v>
      </c>
      <c r="F68" s="41">
        <v>10.0</v>
      </c>
      <c r="G68" s="41" t="s">
        <v>562</v>
      </c>
      <c r="H68" s="41">
        <v>2000.0</v>
      </c>
      <c r="I68" s="41">
        <v>2720.0</v>
      </c>
      <c r="J68" s="41">
        <v>720.0</v>
      </c>
      <c r="K68" s="41">
        <v>20.0</v>
      </c>
      <c r="L68" s="41">
        <v>7.0</v>
      </c>
      <c r="M68" s="41">
        <v>10.0</v>
      </c>
      <c r="N68" s="41">
        <v>3.0</v>
      </c>
      <c r="O68" s="41">
        <v>7.0</v>
      </c>
      <c r="P68" s="41">
        <v>2.0</v>
      </c>
      <c r="Q68" s="41" t="s">
        <v>225</v>
      </c>
      <c r="R68" s="41" t="s">
        <v>563</v>
      </c>
      <c r="S68" s="42">
        <f>IFERROR(__xludf.DUMMYFUNCTION("""COMPUTED_VALUE"""),3.0)</f>
        <v>3</v>
      </c>
      <c r="T68" s="42">
        <f>IFERROR(__xludf.DUMMYFUNCTION("""COMPUTED_VALUE"""),2.0)</f>
        <v>2</v>
      </c>
      <c r="U68" s="43">
        <v>45247.0</v>
      </c>
      <c r="V68" s="43">
        <v>45413.0</v>
      </c>
      <c r="W68" s="41" t="s">
        <v>105</v>
      </c>
      <c r="X68" s="41">
        <v>166.0</v>
      </c>
      <c r="Y68" s="41">
        <v>52.0</v>
      </c>
      <c r="Z68" s="41">
        <v>42.0</v>
      </c>
      <c r="AA68" s="41">
        <v>31.0</v>
      </c>
      <c r="AB68" s="44">
        <f t="shared" si="1"/>
        <v>41.66666667</v>
      </c>
      <c r="AC68" s="41">
        <v>1150.0</v>
      </c>
      <c r="AD68" s="41" t="b">
        <v>0</v>
      </c>
      <c r="AE68" s="41" t="b">
        <v>0</v>
      </c>
      <c r="AF68" s="41" t="b">
        <v>1</v>
      </c>
      <c r="AG68" s="41">
        <v>0.0</v>
      </c>
      <c r="AH68" s="41">
        <v>4.3</v>
      </c>
      <c r="AI68" s="41">
        <v>4.0</v>
      </c>
      <c r="AJ68" s="41">
        <v>4.5</v>
      </c>
      <c r="AK68" s="41">
        <v>5000.0</v>
      </c>
      <c r="AL68" s="41">
        <v>2000.0</v>
      </c>
      <c r="AM68" s="41">
        <v>10.0</v>
      </c>
      <c r="AN68" s="41" t="s">
        <v>564</v>
      </c>
      <c r="AO68" s="41" t="b">
        <v>1</v>
      </c>
      <c r="AP68" s="41" t="b">
        <v>1</v>
      </c>
      <c r="AQ68" s="41">
        <v>8.0</v>
      </c>
      <c r="AR68" s="41">
        <v>4.8</v>
      </c>
      <c r="AS68" s="41">
        <v>90.0</v>
      </c>
      <c r="AT68" s="41">
        <v>1949.0</v>
      </c>
      <c r="AU68" s="43">
        <v>44905.0</v>
      </c>
      <c r="AV68" s="41">
        <v>300000.0</v>
      </c>
      <c r="AW68" s="41">
        <v>-8.5</v>
      </c>
      <c r="AX68" s="41">
        <v>-10.0</v>
      </c>
      <c r="AY68" s="41">
        <v>-9.3</v>
      </c>
      <c r="AZ68" s="41">
        <v>-5.7</v>
      </c>
      <c r="BA68" s="41" t="s">
        <v>565</v>
      </c>
      <c r="BB68" s="41" t="s">
        <v>566</v>
      </c>
      <c r="BC68" s="41"/>
      <c r="BD68" s="41"/>
      <c r="BE68" s="41"/>
      <c r="BF68" s="41"/>
    </row>
    <row r="69" ht="15.75" customHeight="1">
      <c r="A69" s="41" t="s">
        <v>567</v>
      </c>
      <c r="B69" s="41" t="s">
        <v>568</v>
      </c>
      <c r="C69" s="41" t="s">
        <v>569</v>
      </c>
      <c r="D69" s="41" t="s">
        <v>570</v>
      </c>
      <c r="E69" s="41" t="s">
        <v>568</v>
      </c>
      <c r="F69" s="41">
        <v>5.0</v>
      </c>
      <c r="G69" s="41" t="s">
        <v>571</v>
      </c>
      <c r="H69" s="41">
        <v>1718.0</v>
      </c>
      <c r="I69" s="41">
        <v>2522.0</v>
      </c>
      <c r="J69" s="41">
        <v>804.0</v>
      </c>
      <c r="K69" s="41">
        <v>10.0</v>
      </c>
      <c r="L69" s="41">
        <v>3.0</v>
      </c>
      <c r="M69" s="41">
        <v>5.0</v>
      </c>
      <c r="N69" s="41">
        <v>2.0</v>
      </c>
      <c r="O69" s="41">
        <v>5.0</v>
      </c>
      <c r="P69" s="41">
        <v>3.0</v>
      </c>
      <c r="Q69" s="41" t="s">
        <v>326</v>
      </c>
      <c r="R69" s="41"/>
      <c r="S69" s="42">
        <f>IFERROR(__xludf.DUMMYFUNCTION("""COMPUTED_VALUE"""),2.0)</f>
        <v>2</v>
      </c>
      <c r="T69" s="42" t="str">
        <f>IFERROR(__xludf.DUMMYFUNCTION("""COMPUTED_VALUE"""),"")</f>
        <v/>
      </c>
      <c r="U69" s="43">
        <v>45275.0</v>
      </c>
      <c r="V69" s="43">
        <v>45382.0</v>
      </c>
      <c r="W69" s="41" t="s">
        <v>105</v>
      </c>
      <c r="X69" s="41">
        <v>107.0</v>
      </c>
      <c r="Y69" s="41">
        <v>35.0</v>
      </c>
      <c r="Z69" s="41">
        <v>28.0</v>
      </c>
      <c r="AA69" s="41">
        <v>21.0</v>
      </c>
      <c r="AB69" s="44">
        <f t="shared" si="1"/>
        <v>28</v>
      </c>
      <c r="AC69" s="41">
        <v>700.0</v>
      </c>
      <c r="AD69" s="41" t="b">
        <v>0</v>
      </c>
      <c r="AE69" s="41" t="b">
        <v>0</v>
      </c>
      <c r="AF69" s="41" t="b">
        <v>0</v>
      </c>
      <c r="AG69" s="41">
        <v>5.0</v>
      </c>
      <c r="AH69" s="41">
        <v>3.7</v>
      </c>
      <c r="AI69" s="41">
        <v>4.0</v>
      </c>
      <c r="AJ69" s="41">
        <v>3.5</v>
      </c>
      <c r="AK69" s="41">
        <v>1500.0</v>
      </c>
      <c r="AL69" s="41">
        <v>500.0</v>
      </c>
      <c r="AM69" s="41">
        <v>100.0</v>
      </c>
      <c r="AN69" s="41" t="s">
        <v>234</v>
      </c>
      <c r="AO69" s="41" t="b">
        <v>1</v>
      </c>
      <c r="AP69" s="41" t="b">
        <v>0</v>
      </c>
      <c r="AQ69" s="41">
        <v>12.0</v>
      </c>
      <c r="AR69" s="41">
        <v>3.2</v>
      </c>
      <c r="AS69" s="41">
        <v>15.0</v>
      </c>
      <c r="AT69" s="41">
        <v>1954.0</v>
      </c>
      <c r="AU69" s="43">
        <v>40512.0</v>
      </c>
      <c r="AV69" s="41">
        <v>50000.0</v>
      </c>
      <c r="AW69" s="41">
        <v>-4.0</v>
      </c>
      <c r="AX69" s="41">
        <v>-5.4</v>
      </c>
      <c r="AY69" s="41">
        <v>-4.7</v>
      </c>
      <c r="AZ69" s="41">
        <v>-1.1</v>
      </c>
      <c r="BA69" s="41" t="s">
        <v>572</v>
      </c>
      <c r="BB69" s="41" t="s">
        <v>573</v>
      </c>
      <c r="BC69" s="41"/>
      <c r="BD69" s="41"/>
      <c r="BE69" s="41"/>
      <c r="BF69" s="41"/>
    </row>
    <row r="70" ht="15.75" customHeight="1">
      <c r="A70" s="41" t="s">
        <v>574</v>
      </c>
      <c r="B70" s="41" t="s">
        <v>335</v>
      </c>
      <c r="C70" s="41" t="s">
        <v>89</v>
      </c>
      <c r="D70" s="41" t="s">
        <v>90</v>
      </c>
      <c r="E70" s="41" t="s">
        <v>335</v>
      </c>
      <c r="F70" s="41">
        <v>0.0</v>
      </c>
      <c r="G70" s="41" t="s">
        <v>336</v>
      </c>
      <c r="H70" s="41">
        <v>1800.0</v>
      </c>
      <c r="I70" s="41">
        <v>3600.0</v>
      </c>
      <c r="J70" s="41">
        <v>1800.0</v>
      </c>
      <c r="K70" s="41">
        <v>100.0</v>
      </c>
      <c r="L70" s="41">
        <v>30.0</v>
      </c>
      <c r="M70" s="41">
        <v>45.0</v>
      </c>
      <c r="N70" s="41">
        <v>25.0</v>
      </c>
      <c r="O70" s="41">
        <v>22.0</v>
      </c>
      <c r="P70" s="41" t="s">
        <v>575</v>
      </c>
      <c r="Q70" s="41" t="s">
        <v>103</v>
      </c>
      <c r="R70" s="41" t="s">
        <v>155</v>
      </c>
      <c r="S70" s="42">
        <f>IFERROR(__xludf.DUMMYFUNCTION("""COMPUTED_VALUE"""),2.0)</f>
        <v>2</v>
      </c>
      <c r="T70" s="42">
        <f>IFERROR(__xludf.DUMMYFUNCTION("""COMPUTED_VALUE"""),17.0)</f>
        <v>17</v>
      </c>
      <c r="U70" s="43">
        <v>45122.0</v>
      </c>
      <c r="V70" s="43">
        <v>45410.0</v>
      </c>
      <c r="W70" s="41" t="s">
        <v>290</v>
      </c>
      <c r="X70" s="41">
        <v>288.0</v>
      </c>
      <c r="Y70" s="41">
        <v>72.0</v>
      </c>
      <c r="Z70" s="41">
        <v>58.0</v>
      </c>
      <c r="AA70" s="41">
        <v>43.0</v>
      </c>
      <c r="AB70" s="44">
        <f t="shared" si="1"/>
        <v>57.66666667</v>
      </c>
      <c r="AC70" s="41">
        <v>1650.0</v>
      </c>
      <c r="AD70" s="41" t="b">
        <v>0</v>
      </c>
      <c r="AE70" s="41" t="b">
        <v>1</v>
      </c>
      <c r="AF70" s="41" t="b">
        <v>1</v>
      </c>
      <c r="AG70" s="41">
        <v>6.0</v>
      </c>
      <c r="AH70" s="41">
        <v>4.7</v>
      </c>
      <c r="AI70" s="41">
        <v>4.5</v>
      </c>
      <c r="AJ70" s="41">
        <v>4.9</v>
      </c>
      <c r="AK70" s="41">
        <v>12000.0</v>
      </c>
      <c r="AL70" s="41">
        <v>150.0</v>
      </c>
      <c r="AM70" s="41">
        <v>0.0</v>
      </c>
      <c r="AN70" s="41" t="s">
        <v>95</v>
      </c>
      <c r="AO70" s="41" t="b">
        <v>1</v>
      </c>
      <c r="AP70" s="41" t="b">
        <v>1</v>
      </c>
      <c r="AQ70" s="41">
        <v>55.0</v>
      </c>
      <c r="AR70" s="41">
        <v>4.6</v>
      </c>
      <c r="AS70" s="41">
        <v>80.0</v>
      </c>
      <c r="AT70" s="41">
        <v>1951.0</v>
      </c>
      <c r="AU70" s="43">
        <v>45092.0</v>
      </c>
      <c r="AV70" s="41">
        <v>900000.0</v>
      </c>
      <c r="AW70" s="41">
        <v>-6.8</v>
      </c>
      <c r="AX70" s="41">
        <v>-8.3</v>
      </c>
      <c r="AY70" s="41">
        <v>-7.6</v>
      </c>
      <c r="AZ70" s="41">
        <v>-4.0</v>
      </c>
      <c r="BA70" s="41" t="s">
        <v>337</v>
      </c>
      <c r="BB70" s="41" t="s">
        <v>338</v>
      </c>
      <c r="BC70" s="41"/>
      <c r="BD70" s="41"/>
      <c r="BE70" s="41"/>
      <c r="BF70" s="41"/>
    </row>
    <row r="71" ht="15.75" customHeight="1">
      <c r="A71" s="41" t="s">
        <v>576</v>
      </c>
      <c r="B71" s="41" t="s">
        <v>577</v>
      </c>
      <c r="C71" s="41" t="s">
        <v>89</v>
      </c>
      <c r="D71" s="41" t="s">
        <v>578</v>
      </c>
      <c r="E71" s="41" t="s">
        <v>577</v>
      </c>
      <c r="F71" s="41">
        <v>0.0</v>
      </c>
      <c r="G71" s="41" t="s">
        <v>579</v>
      </c>
      <c r="H71" s="41">
        <v>1050.0</v>
      </c>
      <c r="I71" s="41">
        <v>3000.0</v>
      </c>
      <c r="J71" s="41">
        <v>1950.0</v>
      </c>
      <c r="K71" s="41">
        <v>200.0</v>
      </c>
      <c r="L71" s="41">
        <v>58.0</v>
      </c>
      <c r="M71" s="41">
        <v>110.0</v>
      </c>
      <c r="N71" s="41">
        <v>32.0</v>
      </c>
      <c r="O71" s="41">
        <v>60.0</v>
      </c>
      <c r="P71" s="41">
        <v>18.0</v>
      </c>
      <c r="Q71" s="41" t="s">
        <v>186</v>
      </c>
      <c r="R71" s="41" t="s">
        <v>580</v>
      </c>
      <c r="S71" s="42">
        <f>IFERROR(__xludf.DUMMYFUNCTION("""COMPUTED_VALUE"""),11.0)</f>
        <v>11</v>
      </c>
      <c r="T71" s="42">
        <f>IFERROR(__xludf.DUMMYFUNCTION("""COMPUTED_VALUE"""),31.0)</f>
        <v>31</v>
      </c>
      <c r="U71" s="43">
        <v>45225.0</v>
      </c>
      <c r="V71" s="43">
        <v>45417.0</v>
      </c>
      <c r="W71" s="41" t="s">
        <v>141</v>
      </c>
      <c r="X71" s="41">
        <v>192.0</v>
      </c>
      <c r="Y71" s="41">
        <v>69.0</v>
      </c>
      <c r="Z71" s="41">
        <v>55.0</v>
      </c>
      <c r="AA71" s="41">
        <v>41.0</v>
      </c>
      <c r="AB71" s="44">
        <f t="shared" si="1"/>
        <v>55</v>
      </c>
      <c r="AC71" s="41">
        <v>1550.0</v>
      </c>
      <c r="AD71" s="41" t="b">
        <v>1</v>
      </c>
      <c r="AE71" s="41" t="b">
        <v>1</v>
      </c>
      <c r="AF71" s="41" t="b">
        <v>1</v>
      </c>
      <c r="AG71" s="41">
        <v>180.0</v>
      </c>
      <c r="AH71" s="41">
        <v>4.6</v>
      </c>
      <c r="AI71" s="41">
        <v>4.8</v>
      </c>
      <c r="AJ71" s="41">
        <v>4.4</v>
      </c>
      <c r="AK71" s="41">
        <v>15000.0</v>
      </c>
      <c r="AL71" s="41">
        <v>100.0</v>
      </c>
      <c r="AM71" s="41">
        <v>50.0</v>
      </c>
      <c r="AN71" s="41" t="s">
        <v>581</v>
      </c>
      <c r="AO71" s="41" t="b">
        <v>1</v>
      </c>
      <c r="AP71" s="41" t="b">
        <v>1</v>
      </c>
      <c r="AQ71" s="41">
        <v>85.0</v>
      </c>
      <c r="AR71" s="41">
        <v>4.3</v>
      </c>
      <c r="AS71" s="41">
        <v>40.0</v>
      </c>
      <c r="AT71" s="41">
        <v>1942.0</v>
      </c>
      <c r="AU71" s="43">
        <v>44531.0</v>
      </c>
      <c r="AV71" s="41">
        <v>1000000.0</v>
      </c>
      <c r="AW71" s="41">
        <v>-3.5</v>
      </c>
      <c r="AX71" s="41">
        <v>-4.9</v>
      </c>
      <c r="AY71" s="41">
        <v>-4.2</v>
      </c>
      <c r="AZ71" s="41">
        <v>-0.6</v>
      </c>
      <c r="BA71" s="41" t="s">
        <v>582</v>
      </c>
      <c r="BB71" s="41" t="s">
        <v>583</v>
      </c>
      <c r="BC71" s="41"/>
      <c r="BD71" s="41"/>
      <c r="BE71" s="41"/>
      <c r="BF71" s="41"/>
    </row>
    <row r="72" ht="15.75" customHeight="1">
      <c r="A72" s="41" t="s">
        <v>584</v>
      </c>
      <c r="B72" s="41" t="s">
        <v>351</v>
      </c>
      <c r="C72" s="41" t="s">
        <v>352</v>
      </c>
      <c r="D72" s="41" t="s">
        <v>353</v>
      </c>
      <c r="E72" s="41" t="s">
        <v>354</v>
      </c>
      <c r="F72" s="41">
        <v>5.0</v>
      </c>
      <c r="G72" s="41" t="s">
        <v>355</v>
      </c>
      <c r="H72" s="41">
        <v>200.0</v>
      </c>
      <c r="I72" s="41">
        <v>718.0</v>
      </c>
      <c r="J72" s="41">
        <v>518.0</v>
      </c>
      <c r="K72" s="41">
        <v>63.0</v>
      </c>
      <c r="L72" s="41">
        <v>25.0</v>
      </c>
      <c r="M72" s="41">
        <v>28.0</v>
      </c>
      <c r="N72" s="41">
        <v>10.0</v>
      </c>
      <c r="O72" s="41">
        <v>29.0</v>
      </c>
      <c r="P72" s="41">
        <v>6.0</v>
      </c>
      <c r="Q72" s="41" t="s">
        <v>224</v>
      </c>
      <c r="R72" s="41" t="s">
        <v>356</v>
      </c>
      <c r="S72" s="42">
        <f>IFERROR(__xludf.DUMMYFUNCTION("""COMPUTED_VALUE"""),2.0)</f>
        <v>2</v>
      </c>
      <c r="T72" s="42">
        <f>IFERROR(__xludf.DUMMYFUNCTION("""COMPUTED_VALUE"""),21.0)</f>
        <v>21</v>
      </c>
      <c r="U72" s="43">
        <v>45241.0</v>
      </c>
      <c r="V72" s="43">
        <v>45424.0</v>
      </c>
      <c r="W72" s="41" t="s">
        <v>105</v>
      </c>
      <c r="X72" s="41">
        <v>183.0</v>
      </c>
      <c r="Y72" s="41">
        <v>55.0</v>
      </c>
      <c r="Z72" s="41">
        <v>44.0</v>
      </c>
      <c r="AA72" s="41">
        <v>33.0</v>
      </c>
      <c r="AB72" s="44">
        <f t="shared" si="1"/>
        <v>44</v>
      </c>
      <c r="AC72" s="41">
        <v>950.0</v>
      </c>
      <c r="AD72" s="41" t="b">
        <v>1</v>
      </c>
      <c r="AE72" s="41" t="b">
        <v>1</v>
      </c>
      <c r="AF72" s="41" t="b">
        <v>0</v>
      </c>
      <c r="AG72" s="41">
        <v>330.0</v>
      </c>
      <c r="AH72" s="41">
        <v>4.1</v>
      </c>
      <c r="AI72" s="41">
        <v>4.6</v>
      </c>
      <c r="AJ72" s="41">
        <v>3.6</v>
      </c>
      <c r="AK72" s="41">
        <v>6500.0</v>
      </c>
      <c r="AL72" s="41">
        <v>200.0</v>
      </c>
      <c r="AM72" s="41">
        <v>100.0</v>
      </c>
      <c r="AN72" s="41" t="s">
        <v>258</v>
      </c>
      <c r="AO72" s="41" t="b">
        <v>1</v>
      </c>
      <c r="AP72" s="41" t="b">
        <v>1</v>
      </c>
      <c r="AQ72" s="41">
        <v>30.0</v>
      </c>
      <c r="AR72" s="41">
        <v>3.5</v>
      </c>
      <c r="AS72" s="41">
        <v>25.0</v>
      </c>
      <c r="AT72" s="41">
        <v>1957.0</v>
      </c>
      <c r="AU72" s="43">
        <v>45107.0</v>
      </c>
      <c r="AV72" s="41">
        <v>600000.0</v>
      </c>
      <c r="AW72" s="41">
        <v>-9.5</v>
      </c>
      <c r="AX72" s="41">
        <v>-11.0</v>
      </c>
      <c r="AY72" s="41">
        <v>-10.3</v>
      </c>
      <c r="AZ72" s="41">
        <v>-6.7</v>
      </c>
      <c r="BA72" s="41" t="s">
        <v>357</v>
      </c>
      <c r="BB72" s="41" t="s">
        <v>585</v>
      </c>
      <c r="BC72" s="41"/>
      <c r="BD72" s="41"/>
      <c r="BE72" s="41"/>
      <c r="BF72" s="41"/>
    </row>
    <row r="73" ht="15.75" customHeight="1">
      <c r="A73" s="41" t="s">
        <v>586</v>
      </c>
      <c r="B73" s="41" t="s">
        <v>587</v>
      </c>
      <c r="C73" s="41" t="s">
        <v>111</v>
      </c>
      <c r="D73" s="41" t="s">
        <v>279</v>
      </c>
      <c r="E73" s="41" t="s">
        <v>588</v>
      </c>
      <c r="F73" s="41">
        <v>0.0</v>
      </c>
      <c r="G73" s="41" t="s">
        <v>589</v>
      </c>
      <c r="H73" s="41">
        <v>700.0</v>
      </c>
      <c r="I73" s="41">
        <v>2430.0</v>
      </c>
      <c r="J73" s="41">
        <v>1730.0</v>
      </c>
      <c r="K73" s="41">
        <v>140.0</v>
      </c>
      <c r="L73" s="41">
        <v>35.0</v>
      </c>
      <c r="M73" s="41">
        <v>85.0</v>
      </c>
      <c r="N73" s="41">
        <v>20.0</v>
      </c>
      <c r="O73" s="41">
        <v>35.0</v>
      </c>
      <c r="P73" s="41">
        <v>11.0</v>
      </c>
      <c r="Q73" s="41" t="s">
        <v>232</v>
      </c>
      <c r="R73" s="41" t="s">
        <v>531</v>
      </c>
      <c r="S73" s="42">
        <f>IFERROR(__xludf.DUMMYFUNCTION("""COMPUTED_VALUE"""),9.0)</f>
        <v>9</v>
      </c>
      <c r="T73" s="42">
        <f>IFERROR(__xludf.DUMMYFUNCTION("""COMPUTED_VALUE"""),15.0)</f>
        <v>15</v>
      </c>
      <c r="U73" s="43">
        <v>45268.0</v>
      </c>
      <c r="V73" s="43">
        <v>45396.0</v>
      </c>
      <c r="W73" s="41" t="s">
        <v>312</v>
      </c>
      <c r="X73" s="41">
        <v>128.0</v>
      </c>
      <c r="Y73" s="41">
        <v>58.0</v>
      </c>
      <c r="Z73" s="41">
        <v>46.0</v>
      </c>
      <c r="AA73" s="41">
        <v>35.0</v>
      </c>
      <c r="AB73" s="44">
        <f t="shared" si="1"/>
        <v>46.33333333</v>
      </c>
      <c r="AC73" s="41">
        <v>1300.0</v>
      </c>
      <c r="AD73" s="41" t="b">
        <v>1</v>
      </c>
      <c r="AE73" s="41" t="b">
        <v>1</v>
      </c>
      <c r="AF73" s="41" t="b">
        <v>0</v>
      </c>
      <c r="AG73" s="41">
        <v>15.0</v>
      </c>
      <c r="AH73" s="41">
        <v>4.4</v>
      </c>
      <c r="AI73" s="41">
        <v>4.5</v>
      </c>
      <c r="AJ73" s="41">
        <v>4.3</v>
      </c>
      <c r="AK73" s="41">
        <v>9000.0</v>
      </c>
      <c r="AL73" s="41">
        <v>150.0</v>
      </c>
      <c r="AM73" s="41">
        <v>50.0</v>
      </c>
      <c r="AN73" s="41" t="s">
        <v>118</v>
      </c>
      <c r="AO73" s="41" t="b">
        <v>1</v>
      </c>
      <c r="AP73" s="41" t="b">
        <v>1</v>
      </c>
      <c r="AQ73" s="41">
        <v>40.0</v>
      </c>
      <c r="AR73" s="41">
        <v>4.2</v>
      </c>
      <c r="AS73" s="41">
        <v>60.0</v>
      </c>
      <c r="AT73" s="41">
        <v>1938.0</v>
      </c>
      <c r="AU73" s="43">
        <v>44880.0</v>
      </c>
      <c r="AV73" s="41">
        <v>850000.0</v>
      </c>
      <c r="AW73" s="41">
        <v>-4.2</v>
      </c>
      <c r="AX73" s="41">
        <v>-5.6</v>
      </c>
      <c r="AY73" s="41">
        <v>-4.9</v>
      </c>
      <c r="AZ73" s="41">
        <v>-1.3</v>
      </c>
      <c r="BA73" s="41" t="s">
        <v>590</v>
      </c>
      <c r="BB73" s="41" t="s">
        <v>591</v>
      </c>
      <c r="BC73" s="41"/>
      <c r="BD73" s="41"/>
      <c r="BE73" s="41"/>
      <c r="BF73" s="41"/>
    </row>
    <row r="74" ht="15.75" customHeight="1">
      <c r="A74" s="41" t="s">
        <v>592</v>
      </c>
      <c r="B74" s="41" t="s">
        <v>593</v>
      </c>
      <c r="C74" s="41" t="s">
        <v>594</v>
      </c>
      <c r="D74" s="41" t="s">
        <v>595</v>
      </c>
      <c r="E74" s="41" t="s">
        <v>593</v>
      </c>
      <c r="F74" s="41">
        <v>0.0</v>
      </c>
      <c r="G74" s="41" t="s">
        <v>596</v>
      </c>
      <c r="H74" s="41">
        <v>2196.0</v>
      </c>
      <c r="I74" s="41">
        <v>3279.0</v>
      </c>
      <c r="J74" s="41">
        <v>1083.0</v>
      </c>
      <c r="K74" s="41">
        <v>57.0</v>
      </c>
      <c r="L74" s="41">
        <v>10.0</v>
      </c>
      <c r="M74" s="41">
        <v>35.0</v>
      </c>
      <c r="N74" s="41">
        <v>12.0</v>
      </c>
      <c r="O74" s="41">
        <v>14.0</v>
      </c>
      <c r="P74" s="41">
        <v>7.0</v>
      </c>
      <c r="Q74" s="41" t="s">
        <v>179</v>
      </c>
      <c r="R74" s="41" t="s">
        <v>482</v>
      </c>
      <c r="S74" s="42">
        <f>IFERROR(__xludf.DUMMYFUNCTION("""COMPUTED_VALUE"""),3.0)</f>
        <v>3</v>
      </c>
      <c r="T74" s="42">
        <f>IFERROR(__xludf.DUMMYFUNCTION("""COMPUTED_VALUE"""),4.0)</f>
        <v>4</v>
      </c>
      <c r="U74" s="43">
        <v>45270.0</v>
      </c>
      <c r="V74" s="43">
        <v>45397.0</v>
      </c>
      <c r="W74" s="41" t="s">
        <v>141</v>
      </c>
      <c r="X74" s="41">
        <v>127.0</v>
      </c>
      <c r="Y74" s="41">
        <v>30.0</v>
      </c>
      <c r="Z74" s="41">
        <v>24.0</v>
      </c>
      <c r="AA74" s="41">
        <v>18.0</v>
      </c>
      <c r="AB74" s="44">
        <f t="shared" si="1"/>
        <v>24</v>
      </c>
      <c r="AC74" s="41">
        <v>600.0</v>
      </c>
      <c r="AD74" s="41" t="b">
        <v>0</v>
      </c>
      <c r="AE74" s="41" t="b">
        <v>1</v>
      </c>
      <c r="AF74" s="41" t="b">
        <v>0</v>
      </c>
      <c r="AG74" s="41">
        <v>0.0</v>
      </c>
      <c r="AH74" s="41">
        <v>4.0</v>
      </c>
      <c r="AI74" s="41">
        <v>4.2</v>
      </c>
      <c r="AJ74" s="41">
        <v>3.9</v>
      </c>
      <c r="AK74" s="41">
        <v>5000.0</v>
      </c>
      <c r="AL74" s="41">
        <v>100.0</v>
      </c>
      <c r="AM74" s="41">
        <v>50.0</v>
      </c>
      <c r="AN74" s="41" t="s">
        <v>234</v>
      </c>
      <c r="AO74" s="41" t="b">
        <v>1</v>
      </c>
      <c r="AP74" s="41" t="b">
        <v>1</v>
      </c>
      <c r="AQ74" s="41">
        <v>25.0</v>
      </c>
      <c r="AR74" s="41">
        <v>3.5</v>
      </c>
      <c r="AS74" s="41">
        <v>20.0</v>
      </c>
      <c r="AT74" s="41">
        <v>1988.0</v>
      </c>
      <c r="AU74" s="43">
        <v>45261.0</v>
      </c>
      <c r="AV74" s="41">
        <v>450000.0</v>
      </c>
      <c r="AW74" s="41">
        <v>-6.5</v>
      </c>
      <c r="AX74" s="41">
        <v>-8.0</v>
      </c>
      <c r="AY74" s="41">
        <v>-7.3</v>
      </c>
      <c r="AZ74" s="41">
        <v>-3.7</v>
      </c>
      <c r="BA74" s="41" t="s">
        <v>597</v>
      </c>
      <c r="BB74" s="41" t="s">
        <v>598</v>
      </c>
      <c r="BC74" s="41"/>
      <c r="BD74" s="41"/>
      <c r="BE74" s="41"/>
      <c r="BF74" s="41"/>
    </row>
    <row r="75" ht="15.75" customHeight="1">
      <c r="A75" s="41" t="s">
        <v>599</v>
      </c>
      <c r="B75" s="41" t="s">
        <v>600</v>
      </c>
      <c r="C75" s="41" t="s">
        <v>472</v>
      </c>
      <c r="D75" s="41" t="s">
        <v>473</v>
      </c>
      <c r="E75" s="41" t="s">
        <v>601</v>
      </c>
      <c r="F75" s="41">
        <v>10.0</v>
      </c>
      <c r="G75" s="41" t="s">
        <v>602</v>
      </c>
      <c r="H75" s="41">
        <v>569.0</v>
      </c>
      <c r="I75" s="41">
        <v>1800.0</v>
      </c>
      <c r="J75" s="41">
        <v>1231.0</v>
      </c>
      <c r="K75" s="41">
        <v>22.0</v>
      </c>
      <c r="L75" s="41">
        <v>6.0</v>
      </c>
      <c r="M75" s="41">
        <v>12.0</v>
      </c>
      <c r="N75" s="41">
        <v>4.0</v>
      </c>
      <c r="O75" s="41">
        <v>8.0</v>
      </c>
      <c r="P75" s="41">
        <v>4.0</v>
      </c>
      <c r="Q75" s="41" t="s">
        <v>419</v>
      </c>
      <c r="R75" s="41" t="s">
        <v>225</v>
      </c>
      <c r="S75" s="42">
        <f>IFERROR(__xludf.DUMMYFUNCTION("""COMPUTED_VALUE"""),1.0)</f>
        <v>1</v>
      </c>
      <c r="T75" s="42">
        <f>IFERROR(__xludf.DUMMYFUNCTION("""COMPUTED_VALUE"""),3.0)</f>
        <v>3</v>
      </c>
      <c r="U75" s="43">
        <v>45275.0</v>
      </c>
      <c r="V75" s="43">
        <v>45382.0</v>
      </c>
      <c r="W75" s="41" t="s">
        <v>105</v>
      </c>
      <c r="X75" s="41">
        <v>107.0</v>
      </c>
      <c r="Y75" s="41">
        <v>38.0</v>
      </c>
      <c r="Z75" s="41">
        <v>30.0</v>
      </c>
      <c r="AA75" s="41">
        <v>23.0</v>
      </c>
      <c r="AB75" s="44">
        <f t="shared" si="1"/>
        <v>30.33333333</v>
      </c>
      <c r="AC75" s="41">
        <v>800.0</v>
      </c>
      <c r="AD75" s="41" t="b">
        <v>0</v>
      </c>
      <c r="AE75" s="41" t="b">
        <v>1</v>
      </c>
      <c r="AF75" s="41" t="b">
        <v>0</v>
      </c>
      <c r="AG75" s="41">
        <v>15.0</v>
      </c>
      <c r="AH75" s="41">
        <v>4.1</v>
      </c>
      <c r="AI75" s="41">
        <v>4.3</v>
      </c>
      <c r="AJ75" s="41">
        <v>3.9</v>
      </c>
      <c r="AK75" s="41">
        <v>3500.0</v>
      </c>
      <c r="AL75" s="41">
        <v>500.0</v>
      </c>
      <c r="AM75" s="41">
        <v>100.0</v>
      </c>
      <c r="AN75" s="41" t="s">
        <v>603</v>
      </c>
      <c r="AO75" s="41" t="b">
        <v>1</v>
      </c>
      <c r="AP75" s="41" t="b">
        <v>1</v>
      </c>
      <c r="AQ75" s="41">
        <v>15.0</v>
      </c>
      <c r="AR75" s="41">
        <v>4.0</v>
      </c>
      <c r="AS75" s="41">
        <v>45.0</v>
      </c>
      <c r="AT75" s="41">
        <v>1964.0</v>
      </c>
      <c r="AU75" s="43">
        <v>44377.0</v>
      </c>
      <c r="AV75" s="41">
        <v>250000.0</v>
      </c>
      <c r="AW75" s="41">
        <v>-2.0</v>
      </c>
      <c r="AX75" s="41">
        <v>-3.4</v>
      </c>
      <c r="AY75" s="41">
        <v>-2.7</v>
      </c>
      <c r="AZ75" s="41">
        <v>0.9</v>
      </c>
      <c r="BA75" s="41" t="s">
        <v>604</v>
      </c>
      <c r="BB75" s="41" t="s">
        <v>605</v>
      </c>
      <c r="BC75" s="41"/>
      <c r="BD75" s="41"/>
      <c r="BE75" s="41"/>
      <c r="BF75" s="41"/>
    </row>
    <row r="76" ht="15.75" customHeight="1">
      <c r="A76" s="41" t="s">
        <v>606</v>
      </c>
      <c r="B76" s="41" t="s">
        <v>607</v>
      </c>
      <c r="C76" s="41" t="s">
        <v>111</v>
      </c>
      <c r="D76" s="41" t="s">
        <v>112</v>
      </c>
      <c r="E76" s="41" t="s">
        <v>608</v>
      </c>
      <c r="F76" s="41">
        <v>15.0</v>
      </c>
      <c r="G76" s="41" t="s">
        <v>609</v>
      </c>
      <c r="H76" s="41">
        <v>2840.0</v>
      </c>
      <c r="I76" s="41">
        <v>3440.0</v>
      </c>
      <c r="J76" s="41">
        <v>600.0</v>
      </c>
      <c r="K76" s="41">
        <v>41.0</v>
      </c>
      <c r="L76" s="41">
        <v>9.0</v>
      </c>
      <c r="M76" s="41">
        <v>24.0</v>
      </c>
      <c r="N76" s="41">
        <v>8.0</v>
      </c>
      <c r="O76" s="41">
        <v>12.0</v>
      </c>
      <c r="P76" s="41">
        <v>3.0</v>
      </c>
      <c r="Q76" s="41" t="s">
        <v>482</v>
      </c>
      <c r="R76" s="41" t="s">
        <v>610</v>
      </c>
      <c r="S76" s="42">
        <f>IFERROR(__xludf.DUMMYFUNCTION("""COMPUTED_VALUE"""),4.0)</f>
        <v>4</v>
      </c>
      <c r="T76" s="42">
        <f>IFERROR(__xludf.DUMMYFUNCTION("""COMPUTED_VALUE"""),5.0)</f>
        <v>5</v>
      </c>
      <c r="U76" s="43">
        <v>45185.0</v>
      </c>
      <c r="V76" s="43">
        <v>45431.0</v>
      </c>
      <c r="W76" s="41" t="s">
        <v>127</v>
      </c>
      <c r="X76" s="41">
        <v>246.0</v>
      </c>
      <c r="Y76" s="41">
        <v>55.0</v>
      </c>
      <c r="Z76" s="41">
        <v>44.0</v>
      </c>
      <c r="AA76" s="41">
        <v>33.0</v>
      </c>
      <c r="AB76" s="44">
        <f t="shared" si="1"/>
        <v>44</v>
      </c>
      <c r="AC76" s="41">
        <v>1250.0</v>
      </c>
      <c r="AD76" s="41" t="b">
        <v>0</v>
      </c>
      <c r="AE76" s="41" t="b">
        <v>0</v>
      </c>
      <c r="AF76" s="41" t="b">
        <v>1</v>
      </c>
      <c r="AG76" s="41">
        <v>0.0</v>
      </c>
      <c r="AH76" s="41">
        <v>4.3</v>
      </c>
      <c r="AI76" s="41">
        <v>3.8</v>
      </c>
      <c r="AJ76" s="41">
        <v>4.7</v>
      </c>
      <c r="AK76" s="41">
        <v>4000.0</v>
      </c>
      <c r="AL76" s="41">
        <v>1000.0</v>
      </c>
      <c r="AM76" s="41">
        <v>15.0</v>
      </c>
      <c r="AN76" s="41" t="s">
        <v>564</v>
      </c>
      <c r="AO76" s="41" t="b">
        <v>1</v>
      </c>
      <c r="AP76" s="41" t="b">
        <v>1</v>
      </c>
      <c r="AQ76" s="41">
        <v>10.0</v>
      </c>
      <c r="AR76" s="41">
        <v>4.5</v>
      </c>
      <c r="AS76" s="41">
        <v>85.0</v>
      </c>
      <c r="AT76" s="41">
        <v>1983.0</v>
      </c>
      <c r="AU76" s="43">
        <v>44895.0</v>
      </c>
      <c r="AV76" s="41">
        <v>300000.0</v>
      </c>
      <c r="AW76" s="41">
        <v>-11.0</v>
      </c>
      <c r="AX76" s="41">
        <v>-12.5</v>
      </c>
      <c r="AY76" s="41">
        <v>-11.8</v>
      </c>
      <c r="AZ76" s="41">
        <v>-8.2</v>
      </c>
      <c r="BA76" s="41" t="s">
        <v>611</v>
      </c>
      <c r="BB76" s="41" t="s">
        <v>612</v>
      </c>
      <c r="BC76" s="41"/>
      <c r="BD76" s="41"/>
      <c r="BE76" s="41"/>
      <c r="BF76" s="41"/>
    </row>
    <row r="77" ht="15.75" customHeight="1">
      <c r="A77" s="41" t="s">
        <v>613</v>
      </c>
      <c r="B77" s="41" t="s">
        <v>614</v>
      </c>
      <c r="C77" s="41" t="s">
        <v>160</v>
      </c>
      <c r="D77" s="41" t="s">
        <v>161</v>
      </c>
      <c r="E77" s="41" t="s">
        <v>615</v>
      </c>
      <c r="F77" s="41">
        <v>0.0</v>
      </c>
      <c r="G77" s="41" t="s">
        <v>616</v>
      </c>
      <c r="H77" s="41">
        <v>1121.0</v>
      </c>
      <c r="I77" s="41">
        <v>3016.0</v>
      </c>
      <c r="J77" s="41">
        <v>1895.0</v>
      </c>
      <c r="K77" s="41">
        <v>100.0</v>
      </c>
      <c r="L77" s="41">
        <v>28.0</v>
      </c>
      <c r="M77" s="41">
        <v>57.0</v>
      </c>
      <c r="N77" s="41">
        <v>15.0</v>
      </c>
      <c r="O77" s="41">
        <v>30.0</v>
      </c>
      <c r="P77" s="41">
        <v>11.0</v>
      </c>
      <c r="Q77" s="41" t="s">
        <v>193</v>
      </c>
      <c r="R77" s="41" t="s">
        <v>389</v>
      </c>
      <c r="S77" s="42">
        <f>IFERROR(__xludf.DUMMYFUNCTION("""COMPUTED_VALUE"""),7.0)</f>
        <v>7</v>
      </c>
      <c r="T77" s="42">
        <f>IFERROR(__xludf.DUMMYFUNCTION("""COMPUTED_VALUE"""),12.0)</f>
        <v>12</v>
      </c>
      <c r="U77" s="43">
        <v>45248.0</v>
      </c>
      <c r="V77" s="43">
        <v>45413.0</v>
      </c>
      <c r="W77" s="41" t="s">
        <v>141</v>
      </c>
      <c r="X77" s="41">
        <v>165.0</v>
      </c>
      <c r="Y77" s="41">
        <v>54.0</v>
      </c>
      <c r="Z77" s="41">
        <v>43.0</v>
      </c>
      <c r="AA77" s="41">
        <v>32.0</v>
      </c>
      <c r="AB77" s="44">
        <f t="shared" si="1"/>
        <v>43</v>
      </c>
      <c r="AC77" s="41">
        <v>1200.0</v>
      </c>
      <c r="AD77" s="41" t="b">
        <v>1</v>
      </c>
      <c r="AE77" s="41" t="b">
        <v>1</v>
      </c>
      <c r="AF77" s="41" t="b">
        <v>1</v>
      </c>
      <c r="AG77" s="41">
        <v>20.0</v>
      </c>
      <c r="AH77" s="41">
        <v>4.4</v>
      </c>
      <c r="AI77" s="41">
        <v>4.6</v>
      </c>
      <c r="AJ77" s="41">
        <v>4.2</v>
      </c>
      <c r="AK77" s="41">
        <v>8000.0</v>
      </c>
      <c r="AL77" s="41">
        <v>100.0</v>
      </c>
      <c r="AM77" s="41">
        <v>50.0</v>
      </c>
      <c r="AN77" s="41" t="s">
        <v>106</v>
      </c>
      <c r="AO77" s="41" t="b">
        <v>1</v>
      </c>
      <c r="AP77" s="41" t="b">
        <v>1</v>
      </c>
      <c r="AQ77" s="41">
        <v>45.0</v>
      </c>
      <c r="AR77" s="41">
        <v>4.1</v>
      </c>
      <c r="AS77" s="41">
        <v>55.0</v>
      </c>
      <c r="AT77" s="41">
        <v>1936.0</v>
      </c>
      <c r="AU77" s="43">
        <v>45092.0</v>
      </c>
      <c r="AV77" s="41">
        <v>750000.0</v>
      </c>
      <c r="AW77" s="41">
        <v>-5.5</v>
      </c>
      <c r="AX77" s="41">
        <v>-7.0</v>
      </c>
      <c r="AY77" s="41">
        <v>-6.3</v>
      </c>
      <c r="AZ77" s="41">
        <v>-2.7</v>
      </c>
      <c r="BA77" s="41" t="s">
        <v>617</v>
      </c>
      <c r="BB77" s="41" t="s">
        <v>618</v>
      </c>
      <c r="BC77" s="41"/>
      <c r="BD77" s="41"/>
      <c r="BE77" s="41"/>
      <c r="BF77" s="41"/>
    </row>
    <row r="78" ht="15.75" customHeight="1">
      <c r="A78" s="41" t="s">
        <v>619</v>
      </c>
      <c r="B78" s="41" t="s">
        <v>620</v>
      </c>
      <c r="C78" s="41" t="s">
        <v>487</v>
      </c>
      <c r="D78" s="41" t="s">
        <v>621</v>
      </c>
      <c r="E78" s="41" t="s">
        <v>620</v>
      </c>
      <c r="F78" s="41">
        <v>1.5</v>
      </c>
      <c r="G78" s="41" t="s">
        <v>622</v>
      </c>
      <c r="H78" s="41">
        <v>1350.0</v>
      </c>
      <c r="I78" s="41">
        <v>2560.0</v>
      </c>
      <c r="J78" s="41">
        <v>1210.0</v>
      </c>
      <c r="K78" s="41">
        <v>58.0</v>
      </c>
      <c r="L78" s="41">
        <v>18.0</v>
      </c>
      <c r="M78" s="41">
        <v>30.0</v>
      </c>
      <c r="N78" s="41">
        <v>10.0</v>
      </c>
      <c r="O78" s="41">
        <v>12.0</v>
      </c>
      <c r="P78" s="41">
        <v>4.0</v>
      </c>
      <c r="Q78" s="41" t="s">
        <v>179</v>
      </c>
      <c r="R78" s="41" t="s">
        <v>375</v>
      </c>
      <c r="S78" s="42">
        <f>IFERROR(__xludf.DUMMYFUNCTION("""COMPUTED_VALUE"""),3.0)</f>
        <v>3</v>
      </c>
      <c r="T78" s="42">
        <f>IFERROR(__xludf.DUMMYFUNCTION("""COMPUTED_VALUE"""),5.0)</f>
        <v>5</v>
      </c>
      <c r="U78" s="43">
        <v>45275.0</v>
      </c>
      <c r="V78" s="43">
        <v>45392.0</v>
      </c>
      <c r="W78" s="41" t="s">
        <v>105</v>
      </c>
      <c r="X78" s="41">
        <v>117.0</v>
      </c>
      <c r="Y78" s="41">
        <v>43.0</v>
      </c>
      <c r="Z78" s="41">
        <v>34.0</v>
      </c>
      <c r="AA78" s="41">
        <v>26.0</v>
      </c>
      <c r="AB78" s="44">
        <f t="shared" si="1"/>
        <v>34.33333333</v>
      </c>
      <c r="AC78" s="41">
        <v>900.0</v>
      </c>
      <c r="AD78" s="41" t="b">
        <v>1</v>
      </c>
      <c r="AE78" s="41" t="b">
        <v>1</v>
      </c>
      <c r="AF78" s="41" t="b">
        <v>0</v>
      </c>
      <c r="AG78" s="41">
        <v>35.0</v>
      </c>
      <c r="AH78" s="41">
        <v>4.0</v>
      </c>
      <c r="AI78" s="41">
        <v>4.3</v>
      </c>
      <c r="AJ78" s="41">
        <v>3.7</v>
      </c>
      <c r="AK78" s="41">
        <v>7000.0</v>
      </c>
      <c r="AL78" s="41">
        <v>50.0</v>
      </c>
      <c r="AM78" s="41">
        <v>0.0</v>
      </c>
      <c r="AN78" s="41" t="s">
        <v>234</v>
      </c>
      <c r="AO78" s="41" t="b">
        <v>1</v>
      </c>
      <c r="AP78" s="41" t="b">
        <v>1</v>
      </c>
      <c r="AQ78" s="41">
        <v>35.0</v>
      </c>
      <c r="AR78" s="41">
        <v>3.6</v>
      </c>
      <c r="AS78" s="41">
        <v>25.0</v>
      </c>
      <c r="AT78" s="41">
        <v>1896.0</v>
      </c>
      <c r="AU78" s="43">
        <v>44540.0</v>
      </c>
      <c r="AV78" s="41">
        <v>650000.0</v>
      </c>
      <c r="AW78" s="41">
        <v>-4.5</v>
      </c>
      <c r="AX78" s="41">
        <v>-5.9</v>
      </c>
      <c r="AY78" s="41">
        <v>-5.2</v>
      </c>
      <c r="AZ78" s="41">
        <v>-1.6</v>
      </c>
      <c r="BA78" s="41" t="s">
        <v>623</v>
      </c>
      <c r="BB78" s="41" t="s">
        <v>624</v>
      </c>
      <c r="BC78" s="41"/>
      <c r="BD78" s="41"/>
      <c r="BE78" s="41"/>
      <c r="BF78" s="41"/>
    </row>
    <row r="79" ht="15.75" customHeight="1">
      <c r="A79" s="41" t="s">
        <v>625</v>
      </c>
      <c r="B79" s="41" t="s">
        <v>626</v>
      </c>
      <c r="C79" s="41" t="s">
        <v>111</v>
      </c>
      <c r="D79" s="41" t="s">
        <v>214</v>
      </c>
      <c r="E79" s="41" t="s">
        <v>627</v>
      </c>
      <c r="F79" s="41">
        <v>0.0</v>
      </c>
      <c r="G79" s="41" t="s">
        <v>628</v>
      </c>
      <c r="H79" s="41">
        <v>835.0</v>
      </c>
      <c r="I79" s="41">
        <v>2686.0</v>
      </c>
      <c r="J79" s="41">
        <v>1851.0</v>
      </c>
      <c r="K79" s="41">
        <v>205.0</v>
      </c>
      <c r="L79" s="41">
        <v>55.0</v>
      </c>
      <c r="M79" s="41">
        <v>110.0</v>
      </c>
      <c r="N79" s="41">
        <v>40.0</v>
      </c>
      <c r="O79" s="41">
        <v>48.0</v>
      </c>
      <c r="P79" s="41">
        <v>16.0</v>
      </c>
      <c r="Q79" s="41" t="s">
        <v>186</v>
      </c>
      <c r="R79" s="41" t="s">
        <v>356</v>
      </c>
      <c r="S79" s="42">
        <f>IFERROR(__xludf.DUMMYFUNCTION("""COMPUTED_VALUE"""),11.0)</f>
        <v>11</v>
      </c>
      <c r="T79" s="42">
        <f>IFERROR(__xludf.DUMMYFUNCTION("""COMPUTED_VALUE"""),21.0)</f>
        <v>21</v>
      </c>
      <c r="U79" s="43">
        <v>45260.0</v>
      </c>
      <c r="V79" s="43">
        <v>45396.0</v>
      </c>
      <c r="W79" s="41" t="s">
        <v>105</v>
      </c>
      <c r="X79" s="41">
        <v>136.0</v>
      </c>
      <c r="Y79" s="41">
        <v>57.0</v>
      </c>
      <c r="Z79" s="41">
        <v>46.0</v>
      </c>
      <c r="AA79" s="41">
        <v>34.0</v>
      </c>
      <c r="AB79" s="44">
        <f t="shared" si="1"/>
        <v>45.66666667</v>
      </c>
      <c r="AC79" s="41">
        <v>1300.0</v>
      </c>
      <c r="AD79" s="41" t="b">
        <v>1</v>
      </c>
      <c r="AE79" s="41" t="b">
        <v>1</v>
      </c>
      <c r="AF79" s="41" t="b">
        <v>1</v>
      </c>
      <c r="AG79" s="41">
        <v>90.0</v>
      </c>
      <c r="AH79" s="41">
        <v>4.5</v>
      </c>
      <c r="AI79" s="41">
        <v>4.6</v>
      </c>
      <c r="AJ79" s="41">
        <v>4.4</v>
      </c>
      <c r="AK79" s="41">
        <v>10000.0</v>
      </c>
      <c r="AL79" s="41">
        <v>100.0</v>
      </c>
      <c r="AM79" s="41">
        <v>50.0</v>
      </c>
      <c r="AN79" s="41" t="s">
        <v>629</v>
      </c>
      <c r="AO79" s="41" t="b">
        <v>1</v>
      </c>
      <c r="AP79" s="41" t="b">
        <v>1</v>
      </c>
      <c r="AQ79" s="41">
        <v>60.0</v>
      </c>
      <c r="AR79" s="41">
        <v>4.3</v>
      </c>
      <c r="AS79" s="41">
        <v>65.0</v>
      </c>
      <c r="AT79" s="41">
        <v>1958.0</v>
      </c>
      <c r="AU79" s="43">
        <v>44880.0</v>
      </c>
      <c r="AV79" s="41">
        <v>950000.0</v>
      </c>
      <c r="AW79" s="41">
        <v>-4.8</v>
      </c>
      <c r="AX79" s="41">
        <v>-6.2</v>
      </c>
      <c r="AY79" s="41">
        <v>-5.5</v>
      </c>
      <c r="AZ79" s="41">
        <v>-1.9</v>
      </c>
      <c r="BA79" s="41" t="s">
        <v>630</v>
      </c>
      <c r="BB79" s="41" t="s">
        <v>631</v>
      </c>
      <c r="BC79" s="41"/>
      <c r="BD79" s="41"/>
      <c r="BE79" s="41"/>
      <c r="BF79" s="41"/>
    </row>
    <row r="80" ht="15.75" customHeight="1">
      <c r="A80" s="41" t="s">
        <v>632</v>
      </c>
      <c r="B80" s="41" t="s">
        <v>633</v>
      </c>
      <c r="C80" s="41" t="s">
        <v>458</v>
      </c>
      <c r="D80" s="41" t="s">
        <v>459</v>
      </c>
      <c r="E80" s="41" t="s">
        <v>460</v>
      </c>
      <c r="F80" s="41">
        <v>5.0</v>
      </c>
      <c r="G80" s="41" t="s">
        <v>461</v>
      </c>
      <c r="H80" s="41">
        <v>943.0</v>
      </c>
      <c r="I80" s="41">
        <v>2024.0</v>
      </c>
      <c r="J80" s="41">
        <v>1081.0</v>
      </c>
      <c r="K80" s="41">
        <v>50.0</v>
      </c>
      <c r="L80" s="41">
        <v>15.0</v>
      </c>
      <c r="M80" s="41">
        <v>24.0</v>
      </c>
      <c r="N80" s="41">
        <v>11.0</v>
      </c>
      <c r="O80" s="41">
        <v>30.0</v>
      </c>
      <c r="P80" s="41">
        <v>12.0</v>
      </c>
      <c r="Q80" s="41" t="s">
        <v>193</v>
      </c>
      <c r="R80" s="41" t="s">
        <v>164</v>
      </c>
      <c r="S80" s="42">
        <f>IFERROR(__xludf.DUMMYFUNCTION("""COMPUTED_VALUE"""),7.0)</f>
        <v>7</v>
      </c>
      <c r="T80" s="42">
        <f>IFERROR(__xludf.DUMMYFUNCTION("""COMPUTED_VALUE"""),11.0)</f>
        <v>11</v>
      </c>
      <c r="U80" s="43">
        <v>45261.0</v>
      </c>
      <c r="V80" s="43">
        <v>45396.0</v>
      </c>
      <c r="W80" s="41" t="s">
        <v>290</v>
      </c>
      <c r="X80" s="41">
        <v>135.0</v>
      </c>
      <c r="Y80" s="41">
        <v>55.0</v>
      </c>
      <c r="Z80" s="41">
        <v>44.0</v>
      </c>
      <c r="AA80" s="41">
        <v>33.0</v>
      </c>
      <c r="AB80" s="44">
        <f t="shared" si="1"/>
        <v>44</v>
      </c>
      <c r="AC80" s="41">
        <v>1100.0</v>
      </c>
      <c r="AD80" s="41" t="b">
        <v>1</v>
      </c>
      <c r="AE80" s="41" t="b">
        <v>1</v>
      </c>
      <c r="AF80" s="41" t="b">
        <v>0</v>
      </c>
      <c r="AG80" s="41">
        <v>24.0</v>
      </c>
      <c r="AH80" s="41">
        <v>4.3</v>
      </c>
      <c r="AI80" s="41">
        <v>4.5</v>
      </c>
      <c r="AJ80" s="41">
        <v>4.1</v>
      </c>
      <c r="AK80" s="41">
        <v>7000.0</v>
      </c>
      <c r="AL80" s="41">
        <v>200.0</v>
      </c>
      <c r="AM80" s="41">
        <v>100.0</v>
      </c>
      <c r="AN80" s="41" t="s">
        <v>106</v>
      </c>
      <c r="AO80" s="41" t="b">
        <v>1</v>
      </c>
      <c r="AP80" s="41" t="b">
        <v>1</v>
      </c>
      <c r="AQ80" s="41">
        <v>35.0</v>
      </c>
      <c r="AR80" s="41">
        <v>3.8</v>
      </c>
      <c r="AS80" s="41">
        <v>40.0</v>
      </c>
      <c r="AT80" s="41">
        <v>1949.0</v>
      </c>
      <c r="AU80" s="43">
        <v>44905.0</v>
      </c>
      <c r="AV80" s="41">
        <v>750000.0</v>
      </c>
      <c r="AW80" s="41">
        <v>-5.5</v>
      </c>
      <c r="AX80" s="41">
        <v>-7.0</v>
      </c>
      <c r="AY80" s="41">
        <v>-6.3</v>
      </c>
      <c r="AZ80" s="41">
        <v>-2.7</v>
      </c>
      <c r="BA80" s="41" t="s">
        <v>462</v>
      </c>
      <c r="BB80" s="41" t="s">
        <v>463</v>
      </c>
      <c r="BC80" s="41"/>
      <c r="BD80" s="41"/>
      <c r="BE80" s="41"/>
      <c r="BF80" s="41"/>
    </row>
    <row r="81" ht="15.75" customHeight="1">
      <c r="A81" s="41" t="s">
        <v>634</v>
      </c>
      <c r="B81" s="41" t="s">
        <v>635</v>
      </c>
      <c r="C81" s="41" t="s">
        <v>160</v>
      </c>
      <c r="D81" s="41" t="s">
        <v>270</v>
      </c>
      <c r="E81" s="41" t="s">
        <v>636</v>
      </c>
      <c r="F81" s="41">
        <v>0.0</v>
      </c>
      <c r="G81" s="41" t="s">
        <v>637</v>
      </c>
      <c r="H81" s="41">
        <v>1212.0</v>
      </c>
      <c r="I81" s="41">
        <v>3275.0</v>
      </c>
      <c r="J81" s="41">
        <v>2063.0</v>
      </c>
      <c r="K81" s="41">
        <v>180.0</v>
      </c>
      <c r="L81" s="41">
        <v>50.0</v>
      </c>
      <c r="M81" s="41">
        <v>100.0</v>
      </c>
      <c r="N81" s="41">
        <v>30.0</v>
      </c>
      <c r="O81" s="41">
        <v>35.0</v>
      </c>
      <c r="P81" s="41">
        <v>15.0</v>
      </c>
      <c r="Q81" s="41" t="s">
        <v>147</v>
      </c>
      <c r="R81" s="41" t="s">
        <v>180</v>
      </c>
      <c r="S81" s="42">
        <f>IFERROR(__xludf.DUMMYFUNCTION("""COMPUTED_VALUE"""),4.0)</f>
        <v>4</v>
      </c>
      <c r="T81" s="42">
        <f>IFERROR(__xludf.DUMMYFUNCTION("""COMPUTED_VALUE"""),16.0)</f>
        <v>16</v>
      </c>
      <c r="U81" s="43">
        <v>45260.0</v>
      </c>
      <c r="V81" s="43">
        <v>45396.0</v>
      </c>
      <c r="W81" s="41" t="s">
        <v>141</v>
      </c>
      <c r="X81" s="41">
        <v>136.0</v>
      </c>
      <c r="Y81" s="41">
        <v>58.0</v>
      </c>
      <c r="Z81" s="41">
        <v>46.0</v>
      </c>
      <c r="AA81" s="41">
        <v>35.0</v>
      </c>
      <c r="AB81" s="44">
        <f t="shared" si="1"/>
        <v>46.33333333</v>
      </c>
      <c r="AC81" s="41">
        <v>1300.0</v>
      </c>
      <c r="AD81" s="41" t="b">
        <v>0</v>
      </c>
      <c r="AE81" s="41" t="b">
        <v>1</v>
      </c>
      <c r="AF81" s="41" t="b">
        <v>1</v>
      </c>
      <c r="AG81" s="41">
        <v>15.0</v>
      </c>
      <c r="AH81" s="41">
        <v>4.6</v>
      </c>
      <c r="AI81" s="41">
        <v>4.4</v>
      </c>
      <c r="AJ81" s="41">
        <v>4.8</v>
      </c>
      <c r="AK81" s="41">
        <v>9000.0</v>
      </c>
      <c r="AL81" s="41">
        <v>150.0</v>
      </c>
      <c r="AM81" s="41">
        <v>100.0</v>
      </c>
      <c r="AN81" s="41" t="s">
        <v>249</v>
      </c>
      <c r="AO81" s="41" t="b">
        <v>1</v>
      </c>
      <c r="AP81" s="41" t="b">
        <v>1</v>
      </c>
      <c r="AQ81" s="41">
        <v>50.0</v>
      </c>
      <c r="AR81" s="41">
        <v>4.2</v>
      </c>
      <c r="AS81" s="41">
        <v>50.0</v>
      </c>
      <c r="AT81" s="41">
        <v>1965.0</v>
      </c>
      <c r="AU81" s="43">
        <v>45107.0</v>
      </c>
      <c r="AV81" s="41">
        <v>850000.0</v>
      </c>
      <c r="AW81" s="41">
        <v>-5.0</v>
      </c>
      <c r="AX81" s="41">
        <v>-6.4</v>
      </c>
      <c r="AY81" s="41">
        <v>-5.7</v>
      </c>
      <c r="AZ81" s="41">
        <v>-2.1</v>
      </c>
      <c r="BA81" s="41" t="s">
        <v>638</v>
      </c>
      <c r="BB81" s="41" t="s">
        <v>639</v>
      </c>
      <c r="BC81" s="41"/>
      <c r="BD81" s="41"/>
      <c r="BE81" s="41"/>
      <c r="BF81" s="41"/>
    </row>
    <row r="82" ht="15.75" customHeight="1">
      <c r="A82" s="41" t="s">
        <v>640</v>
      </c>
      <c r="B82" s="41" t="s">
        <v>641</v>
      </c>
      <c r="C82" s="41" t="s">
        <v>111</v>
      </c>
      <c r="D82" s="41" t="s">
        <v>112</v>
      </c>
      <c r="E82" s="41" t="s">
        <v>641</v>
      </c>
      <c r="F82" s="41">
        <v>5.9</v>
      </c>
      <c r="G82" s="41" t="s">
        <v>642</v>
      </c>
      <c r="H82" s="41">
        <v>1500.0</v>
      </c>
      <c r="I82" s="41">
        <v>3250.0</v>
      </c>
      <c r="J82" s="41">
        <v>1750.0</v>
      </c>
      <c r="K82" s="41">
        <v>60.0</v>
      </c>
      <c r="L82" s="41">
        <v>12.0</v>
      </c>
      <c r="M82" s="41">
        <v>33.0</v>
      </c>
      <c r="N82" s="41">
        <v>15.0</v>
      </c>
      <c r="O82" s="41">
        <v>21.0</v>
      </c>
      <c r="P82" s="41">
        <v>3.0</v>
      </c>
      <c r="Q82" s="41" t="s">
        <v>125</v>
      </c>
      <c r="R82" s="41" t="s">
        <v>643</v>
      </c>
      <c r="S82" s="42">
        <f>IFERROR(__xludf.DUMMYFUNCTION("""COMPUTED_VALUE"""),10.0)</f>
        <v>10</v>
      </c>
      <c r="T82" s="42">
        <f>IFERROR(__xludf.DUMMYFUNCTION("""COMPUTED_VALUE"""),8.0)</f>
        <v>8</v>
      </c>
      <c r="U82" s="43">
        <v>44927.0</v>
      </c>
      <c r="V82" s="43">
        <v>45291.0</v>
      </c>
      <c r="W82" s="41" t="s">
        <v>105</v>
      </c>
      <c r="X82" s="41">
        <v>365.0</v>
      </c>
      <c r="Y82" s="41">
        <v>65.0</v>
      </c>
      <c r="Z82" s="41">
        <v>52.0</v>
      </c>
      <c r="AA82" s="41">
        <v>39.0</v>
      </c>
      <c r="AB82" s="44">
        <f t="shared" si="1"/>
        <v>52</v>
      </c>
      <c r="AC82" s="41">
        <v>1450.0</v>
      </c>
      <c r="AD82" s="41" t="b">
        <v>0</v>
      </c>
      <c r="AE82" s="41" t="b">
        <v>1</v>
      </c>
      <c r="AF82" s="41" t="b">
        <v>1</v>
      </c>
      <c r="AG82" s="41">
        <v>0.0</v>
      </c>
      <c r="AH82" s="41">
        <v>4.7</v>
      </c>
      <c r="AI82" s="41">
        <v>4.3</v>
      </c>
      <c r="AJ82" s="41">
        <v>4.9</v>
      </c>
      <c r="AK82" s="41">
        <v>6000.0</v>
      </c>
      <c r="AL82" s="41">
        <v>100.0</v>
      </c>
      <c r="AM82" s="41">
        <v>50.0</v>
      </c>
      <c r="AN82" s="41" t="s">
        <v>234</v>
      </c>
      <c r="AO82" s="41" t="b">
        <v>1</v>
      </c>
      <c r="AP82" s="41" t="b">
        <v>1</v>
      </c>
      <c r="AQ82" s="41">
        <v>25.0</v>
      </c>
      <c r="AR82" s="41">
        <v>4.5</v>
      </c>
      <c r="AS82" s="41">
        <v>75.0</v>
      </c>
      <c r="AT82" s="41">
        <v>1969.0</v>
      </c>
      <c r="AU82" s="43">
        <v>44727.0</v>
      </c>
      <c r="AV82" s="41">
        <v>800000.0</v>
      </c>
      <c r="AW82" s="41">
        <v>-7.5</v>
      </c>
      <c r="AX82" s="41">
        <v>-9.0</v>
      </c>
      <c r="AY82" s="41">
        <v>-8.3</v>
      </c>
      <c r="AZ82" s="41">
        <v>-4.7</v>
      </c>
      <c r="BA82" s="41" t="s">
        <v>644</v>
      </c>
      <c r="BB82" s="41" t="s">
        <v>645</v>
      </c>
      <c r="BC82" s="41"/>
      <c r="BD82" s="41"/>
      <c r="BE82" s="41"/>
      <c r="BF82" s="41"/>
    </row>
    <row r="83" ht="15.75" customHeight="1">
      <c r="A83" s="41" t="s">
        <v>646</v>
      </c>
      <c r="B83" s="41" t="s">
        <v>417</v>
      </c>
      <c r="C83" s="41" t="s">
        <v>352</v>
      </c>
      <c r="D83" s="41" t="s">
        <v>353</v>
      </c>
      <c r="E83" s="41" t="s">
        <v>417</v>
      </c>
      <c r="F83" s="41">
        <v>0.0</v>
      </c>
      <c r="G83" s="41" t="s">
        <v>418</v>
      </c>
      <c r="H83" s="41">
        <v>180.0</v>
      </c>
      <c r="I83" s="41">
        <v>531.0</v>
      </c>
      <c r="J83" s="41">
        <v>351.0</v>
      </c>
      <c r="K83" s="41">
        <v>43.0</v>
      </c>
      <c r="L83" s="41">
        <v>17.0</v>
      </c>
      <c r="M83" s="41">
        <v>21.0</v>
      </c>
      <c r="N83" s="41">
        <v>5.0</v>
      </c>
      <c r="O83" s="41">
        <v>27.0</v>
      </c>
      <c r="P83" s="41">
        <v>6.0</v>
      </c>
      <c r="Q83" s="41" t="s">
        <v>419</v>
      </c>
      <c r="R83" s="41" t="s">
        <v>208</v>
      </c>
      <c r="S83" s="42">
        <f>IFERROR(__xludf.DUMMYFUNCTION("""COMPUTED_VALUE"""),1.0)</f>
        <v>1</v>
      </c>
      <c r="T83" s="42">
        <f>IFERROR(__xludf.DUMMYFUNCTION("""COMPUTED_VALUE"""),20.0)</f>
        <v>20</v>
      </c>
      <c r="U83" s="43">
        <v>45206.0</v>
      </c>
      <c r="V83" s="43">
        <v>45422.0</v>
      </c>
      <c r="W83" s="41" t="s">
        <v>312</v>
      </c>
      <c r="X83" s="41">
        <v>216.0</v>
      </c>
      <c r="Y83" s="41">
        <v>53.0</v>
      </c>
      <c r="Z83" s="41">
        <v>42.0</v>
      </c>
      <c r="AA83" s="41">
        <v>32.0</v>
      </c>
      <c r="AB83" s="44">
        <f t="shared" si="1"/>
        <v>42.33333333</v>
      </c>
      <c r="AC83" s="41">
        <v>950.0</v>
      </c>
      <c r="AD83" s="41" t="b">
        <v>1</v>
      </c>
      <c r="AE83" s="41" t="b">
        <v>1</v>
      </c>
      <c r="AF83" s="41" t="b">
        <v>0</v>
      </c>
      <c r="AG83" s="41">
        <v>230.0</v>
      </c>
      <c r="AH83" s="41">
        <v>4.2</v>
      </c>
      <c r="AI83" s="41">
        <v>4.7</v>
      </c>
      <c r="AJ83" s="41">
        <v>3.7</v>
      </c>
      <c r="AK83" s="41">
        <v>6500.0</v>
      </c>
      <c r="AL83" s="41">
        <v>150.0</v>
      </c>
      <c r="AM83" s="41">
        <v>50.0</v>
      </c>
      <c r="AN83" s="41" t="s">
        <v>258</v>
      </c>
      <c r="AO83" s="41" t="b">
        <v>1</v>
      </c>
      <c r="AP83" s="41" t="b">
        <v>1</v>
      </c>
      <c r="AQ83" s="41">
        <v>35.0</v>
      </c>
      <c r="AR83" s="41">
        <v>3.8</v>
      </c>
      <c r="AS83" s="41">
        <v>35.0</v>
      </c>
      <c r="AT83" s="41">
        <v>1964.0</v>
      </c>
      <c r="AU83" s="43">
        <v>44727.0</v>
      </c>
      <c r="AV83" s="41">
        <v>650000.0</v>
      </c>
      <c r="AW83" s="41">
        <v>-10.5</v>
      </c>
      <c r="AX83" s="41">
        <v>-12.0</v>
      </c>
      <c r="AY83" s="41">
        <v>-11.3</v>
      </c>
      <c r="AZ83" s="41">
        <v>-7.7</v>
      </c>
      <c r="BA83" s="41" t="s">
        <v>420</v>
      </c>
      <c r="BB83" s="41" t="s">
        <v>421</v>
      </c>
      <c r="BC83" s="41"/>
      <c r="BD83" s="41"/>
      <c r="BE83" s="41"/>
      <c r="BF83" s="41"/>
    </row>
    <row r="84" ht="15.75" customHeight="1">
      <c r="A84" s="41" t="s">
        <v>647</v>
      </c>
      <c r="B84" s="41" t="s">
        <v>648</v>
      </c>
      <c r="C84" s="41" t="s">
        <v>649</v>
      </c>
      <c r="D84" s="41" t="s">
        <v>650</v>
      </c>
      <c r="E84" s="41" t="s">
        <v>648</v>
      </c>
      <c r="F84" s="41">
        <v>16.9</v>
      </c>
      <c r="G84" s="41" t="s">
        <v>651</v>
      </c>
      <c r="H84" s="41">
        <v>900.0</v>
      </c>
      <c r="I84" s="41">
        <v>1987.0</v>
      </c>
      <c r="J84" s="41">
        <v>1087.0</v>
      </c>
      <c r="K84" s="41">
        <v>50.0</v>
      </c>
      <c r="L84" s="41">
        <v>20.0</v>
      </c>
      <c r="M84" s="41">
        <v>22.0</v>
      </c>
      <c r="N84" s="41">
        <v>8.0</v>
      </c>
      <c r="O84" s="41">
        <v>20.0</v>
      </c>
      <c r="P84" s="41">
        <v>8.0</v>
      </c>
      <c r="Q84" s="41" t="s">
        <v>224</v>
      </c>
      <c r="R84" s="41" t="s">
        <v>194</v>
      </c>
      <c r="S84" s="42">
        <f>IFERROR(__xludf.DUMMYFUNCTION("""COMPUTED_VALUE"""),2.0)</f>
        <v>2</v>
      </c>
      <c r="T84" s="42">
        <f>IFERROR(__xludf.DUMMYFUNCTION("""COMPUTED_VALUE"""),10.0)</f>
        <v>10</v>
      </c>
      <c r="U84" s="43">
        <v>45275.0</v>
      </c>
      <c r="V84" s="43">
        <v>45382.0</v>
      </c>
      <c r="W84" s="41" t="s">
        <v>141</v>
      </c>
      <c r="X84" s="41">
        <v>107.0</v>
      </c>
      <c r="Y84" s="41">
        <v>40.0</v>
      </c>
      <c r="Z84" s="41">
        <v>32.0</v>
      </c>
      <c r="AA84" s="41">
        <v>24.0</v>
      </c>
      <c r="AB84" s="44">
        <f t="shared" si="1"/>
        <v>32</v>
      </c>
      <c r="AC84" s="41">
        <v>800.0</v>
      </c>
      <c r="AD84" s="41" t="b">
        <v>1</v>
      </c>
      <c r="AE84" s="41" t="b">
        <v>1</v>
      </c>
      <c r="AF84" s="41" t="b">
        <v>0</v>
      </c>
      <c r="AG84" s="41">
        <v>70.0</v>
      </c>
      <c r="AH84" s="41">
        <v>3.9</v>
      </c>
      <c r="AI84" s="41">
        <v>4.3</v>
      </c>
      <c r="AJ84" s="41">
        <v>3.5</v>
      </c>
      <c r="AK84" s="41">
        <v>8000.0</v>
      </c>
      <c r="AL84" s="41">
        <v>100.0</v>
      </c>
      <c r="AM84" s="41">
        <v>0.0</v>
      </c>
      <c r="AN84" s="41" t="s">
        <v>118</v>
      </c>
      <c r="AO84" s="41" t="b">
        <v>1</v>
      </c>
      <c r="AP84" s="41" t="b">
        <v>1</v>
      </c>
      <c r="AQ84" s="41">
        <v>45.0</v>
      </c>
      <c r="AR84" s="41">
        <v>3.4</v>
      </c>
      <c r="AS84" s="41">
        <v>20.0</v>
      </c>
      <c r="AT84" s="41">
        <v>1938.0</v>
      </c>
      <c r="AU84" s="43">
        <v>44540.0</v>
      </c>
      <c r="AV84" s="41">
        <v>600000.0</v>
      </c>
      <c r="AW84" s="41">
        <v>-3.0</v>
      </c>
      <c r="AX84" s="41">
        <v>-4.4</v>
      </c>
      <c r="AY84" s="41">
        <v>-3.7</v>
      </c>
      <c r="AZ84" s="41">
        <v>-0.1</v>
      </c>
      <c r="BA84" s="41" t="s">
        <v>652</v>
      </c>
      <c r="BB84" s="41" t="s">
        <v>653</v>
      </c>
      <c r="BC84" s="41"/>
      <c r="BD84" s="41"/>
      <c r="BE84" s="41"/>
      <c r="BF84" s="41"/>
    </row>
    <row r="85" ht="15.75" customHeight="1">
      <c r="A85" s="41" t="s">
        <v>654</v>
      </c>
      <c r="B85" s="41" t="s">
        <v>655</v>
      </c>
      <c r="C85" s="41" t="s">
        <v>656</v>
      </c>
      <c r="D85" s="41" t="s">
        <v>657</v>
      </c>
      <c r="E85" s="41" t="s">
        <v>658</v>
      </c>
      <c r="F85" s="41">
        <v>25.0</v>
      </c>
      <c r="G85" s="41" t="s">
        <v>659</v>
      </c>
      <c r="H85" s="41">
        <v>1650.0</v>
      </c>
      <c r="I85" s="41">
        <v>2113.0</v>
      </c>
      <c r="J85" s="41">
        <v>463.0</v>
      </c>
      <c r="K85" s="41">
        <v>16.0</v>
      </c>
      <c r="L85" s="41">
        <v>5.0</v>
      </c>
      <c r="M85" s="41">
        <v>8.0</v>
      </c>
      <c r="N85" s="41">
        <v>3.0</v>
      </c>
      <c r="O85" s="41">
        <v>5.0</v>
      </c>
      <c r="P85" s="41">
        <v>2.0</v>
      </c>
      <c r="Q85" s="41" t="s">
        <v>225</v>
      </c>
      <c r="R85" s="41"/>
      <c r="S85" s="42">
        <f>IFERROR(__xludf.DUMMYFUNCTION("""COMPUTED_VALUE"""),3.0)</f>
        <v>3</v>
      </c>
      <c r="T85" s="42" t="str">
        <f>IFERROR(__xludf.DUMMYFUNCTION("""COMPUTED_VALUE"""),"")</f>
        <v/>
      </c>
      <c r="U85" s="43">
        <v>45282.0</v>
      </c>
      <c r="V85" s="43">
        <v>45375.0</v>
      </c>
      <c r="W85" s="41" t="s">
        <v>105</v>
      </c>
      <c r="X85" s="41">
        <v>93.0</v>
      </c>
      <c r="Y85" s="41">
        <v>32.0</v>
      </c>
      <c r="Z85" s="41">
        <v>26.0</v>
      </c>
      <c r="AA85" s="41">
        <v>19.0</v>
      </c>
      <c r="AB85" s="44">
        <f t="shared" si="1"/>
        <v>25.66666667</v>
      </c>
      <c r="AC85" s="41">
        <v>650.0</v>
      </c>
      <c r="AD85" s="41" t="b">
        <v>0</v>
      </c>
      <c r="AE85" s="41" t="b">
        <v>0</v>
      </c>
      <c r="AF85" s="41" t="b">
        <v>0</v>
      </c>
      <c r="AG85" s="41">
        <v>0.0</v>
      </c>
      <c r="AH85" s="41">
        <v>3.7</v>
      </c>
      <c r="AI85" s="41">
        <v>4.0</v>
      </c>
      <c r="AJ85" s="41">
        <v>3.4</v>
      </c>
      <c r="AK85" s="41">
        <v>2000.0</v>
      </c>
      <c r="AL85" s="41">
        <v>1000.0</v>
      </c>
      <c r="AM85" s="41">
        <v>500.0</v>
      </c>
      <c r="AN85" s="41" t="s">
        <v>660</v>
      </c>
      <c r="AO85" s="41" t="b">
        <v>1</v>
      </c>
      <c r="AP85" s="41" t="b">
        <v>1</v>
      </c>
      <c r="AQ85" s="41">
        <v>10.0</v>
      </c>
      <c r="AR85" s="41">
        <v>3.6</v>
      </c>
      <c r="AS85" s="41">
        <v>15.0</v>
      </c>
      <c r="AT85" s="41">
        <v>1975.0</v>
      </c>
      <c r="AU85" s="43">
        <v>44165.0</v>
      </c>
      <c r="AV85" s="41">
        <v>100000.0</v>
      </c>
      <c r="AW85" s="41">
        <v>-1.0</v>
      </c>
      <c r="AX85" s="41">
        <v>-2.4</v>
      </c>
      <c r="AY85" s="41">
        <v>-1.7</v>
      </c>
      <c r="AZ85" s="41">
        <v>2.3</v>
      </c>
      <c r="BA85" s="41" t="s">
        <v>661</v>
      </c>
      <c r="BB85" s="41" t="s">
        <v>662</v>
      </c>
      <c r="BC85" s="41"/>
      <c r="BD85" s="41"/>
      <c r="BE85" s="41"/>
      <c r="BF85" s="41"/>
    </row>
    <row r="86" ht="15.75" customHeight="1">
      <c r="A86" s="41" t="s">
        <v>663</v>
      </c>
      <c r="B86" s="41" t="s">
        <v>664</v>
      </c>
      <c r="C86" s="41" t="s">
        <v>472</v>
      </c>
      <c r="D86" s="41" t="s">
        <v>473</v>
      </c>
      <c r="E86" s="41" t="s">
        <v>665</v>
      </c>
      <c r="F86" s="41">
        <v>10.0</v>
      </c>
      <c r="G86" s="41" t="s">
        <v>666</v>
      </c>
      <c r="H86" s="41">
        <v>1450.0</v>
      </c>
      <c r="I86" s="41">
        <v>1971.0</v>
      </c>
      <c r="J86" s="41">
        <v>521.0</v>
      </c>
      <c r="K86" s="41">
        <v>30.0</v>
      </c>
      <c r="L86" s="41">
        <v>8.0</v>
      </c>
      <c r="M86" s="41">
        <v>16.0</v>
      </c>
      <c r="N86" s="41">
        <v>6.0</v>
      </c>
      <c r="O86" s="41">
        <v>8.0</v>
      </c>
      <c r="P86" s="41">
        <v>2.0</v>
      </c>
      <c r="Q86" s="41" t="s">
        <v>419</v>
      </c>
      <c r="R86" s="41" t="s">
        <v>375</v>
      </c>
      <c r="S86" s="42">
        <f>IFERROR(__xludf.DUMMYFUNCTION("""COMPUTED_VALUE"""),1.0)</f>
        <v>1</v>
      </c>
      <c r="T86" s="42">
        <f>IFERROR(__xludf.DUMMYFUNCTION("""COMPUTED_VALUE"""),5.0)</f>
        <v>5</v>
      </c>
      <c r="U86" s="43">
        <v>45268.0</v>
      </c>
      <c r="V86" s="43">
        <v>45389.0</v>
      </c>
      <c r="W86" s="41" t="s">
        <v>127</v>
      </c>
      <c r="X86" s="41">
        <v>121.0</v>
      </c>
      <c r="Y86" s="41">
        <v>37.0</v>
      </c>
      <c r="Z86" s="41">
        <v>30.0</v>
      </c>
      <c r="AA86" s="41">
        <v>22.0</v>
      </c>
      <c r="AB86" s="44">
        <f t="shared" si="1"/>
        <v>29.66666667</v>
      </c>
      <c r="AC86" s="41">
        <v>750.0</v>
      </c>
      <c r="AD86" s="41" t="b">
        <v>1</v>
      </c>
      <c r="AE86" s="41" t="b">
        <v>1</v>
      </c>
      <c r="AF86" s="41" t="b">
        <v>0</v>
      </c>
      <c r="AG86" s="41">
        <v>6.0</v>
      </c>
      <c r="AH86" s="41">
        <v>4.1</v>
      </c>
      <c r="AI86" s="41">
        <v>4.4</v>
      </c>
      <c r="AJ86" s="41">
        <v>3.8</v>
      </c>
      <c r="AK86" s="41">
        <v>3000.0</v>
      </c>
      <c r="AL86" s="41">
        <v>500.0</v>
      </c>
      <c r="AM86" s="41">
        <v>100.0</v>
      </c>
      <c r="AN86" s="41" t="s">
        <v>667</v>
      </c>
      <c r="AO86" s="41" t="b">
        <v>1</v>
      </c>
      <c r="AP86" s="41" t="b">
        <v>1</v>
      </c>
      <c r="AQ86" s="41">
        <v>15.0</v>
      </c>
      <c r="AR86" s="41">
        <v>4.2</v>
      </c>
      <c r="AS86" s="41">
        <v>55.0</v>
      </c>
      <c r="AT86" s="41">
        <v>1958.0</v>
      </c>
      <c r="AU86" s="43">
        <v>45107.0</v>
      </c>
      <c r="AV86" s="41">
        <v>300000.0</v>
      </c>
      <c r="AW86" s="41">
        <v>-3.5</v>
      </c>
      <c r="AX86" s="41">
        <v>-4.9</v>
      </c>
      <c r="AY86" s="41">
        <v>-4.2</v>
      </c>
      <c r="AZ86" s="41">
        <v>-0.6</v>
      </c>
      <c r="BA86" s="41" t="s">
        <v>668</v>
      </c>
      <c r="BB86" s="41" t="s">
        <v>669</v>
      </c>
      <c r="BC86" s="41"/>
      <c r="BD86" s="41"/>
      <c r="BE86" s="41"/>
      <c r="BF86" s="41"/>
    </row>
    <row r="87" ht="15.75" customHeight="1">
      <c r="A87" s="41" t="s">
        <v>670</v>
      </c>
      <c r="B87" s="41" t="s">
        <v>294</v>
      </c>
      <c r="C87" s="41" t="s">
        <v>295</v>
      </c>
      <c r="D87" s="41" t="s">
        <v>296</v>
      </c>
      <c r="E87" s="41" t="s">
        <v>296</v>
      </c>
      <c r="F87" s="41">
        <v>5.0</v>
      </c>
      <c r="G87" s="41" t="s">
        <v>297</v>
      </c>
      <c r="H87" s="41">
        <v>1710.0</v>
      </c>
      <c r="I87" s="41">
        <v>2640.0</v>
      </c>
      <c r="J87" s="41">
        <v>930.0</v>
      </c>
      <c r="K87" s="41">
        <v>210.0</v>
      </c>
      <c r="L87" s="41">
        <v>45.0</v>
      </c>
      <c r="M87" s="41">
        <v>110.0</v>
      </c>
      <c r="N87" s="41">
        <v>55.0</v>
      </c>
      <c r="O87" s="41">
        <v>64.0</v>
      </c>
      <c r="P87" s="41">
        <v>28.0</v>
      </c>
      <c r="Q87" s="41" t="s">
        <v>179</v>
      </c>
      <c r="R87" s="41" t="s">
        <v>148</v>
      </c>
      <c r="S87" s="42">
        <f>IFERROR(__xludf.DUMMYFUNCTION("""COMPUTED_VALUE"""),3.0)</f>
        <v>3</v>
      </c>
      <c r="T87" s="42">
        <f>IFERROR(__xludf.DUMMYFUNCTION("""COMPUTED_VALUE"""),33.0)</f>
        <v>33</v>
      </c>
      <c r="U87" s="43">
        <v>45261.0</v>
      </c>
      <c r="V87" s="43">
        <v>45396.0</v>
      </c>
      <c r="W87" s="41" t="s">
        <v>105</v>
      </c>
      <c r="X87" s="41">
        <v>135.0</v>
      </c>
      <c r="Y87" s="41">
        <v>53.0</v>
      </c>
      <c r="Z87" s="41">
        <v>42.0</v>
      </c>
      <c r="AA87" s="41">
        <v>32.0</v>
      </c>
      <c r="AB87" s="44">
        <f t="shared" si="1"/>
        <v>42.33333333</v>
      </c>
      <c r="AC87" s="41">
        <v>1150.0</v>
      </c>
      <c r="AD87" s="41" t="b">
        <v>1</v>
      </c>
      <c r="AE87" s="41" t="b">
        <v>1</v>
      </c>
      <c r="AF87" s="41" t="b">
        <v>0</v>
      </c>
      <c r="AG87" s="41">
        <v>10.0</v>
      </c>
      <c r="AH87" s="41">
        <v>4.4</v>
      </c>
      <c r="AI87" s="41">
        <v>4.6</v>
      </c>
      <c r="AJ87" s="41">
        <v>4.2</v>
      </c>
      <c r="AK87" s="41">
        <v>9500.0</v>
      </c>
      <c r="AL87" s="41">
        <v>150.0</v>
      </c>
      <c r="AM87" s="41">
        <v>100.0</v>
      </c>
      <c r="AN87" s="41" t="s">
        <v>234</v>
      </c>
      <c r="AO87" s="41" t="b">
        <v>1</v>
      </c>
      <c r="AP87" s="41" t="b">
        <v>1</v>
      </c>
      <c r="AQ87" s="41">
        <v>50.0</v>
      </c>
      <c r="AR87" s="41">
        <v>4.1</v>
      </c>
      <c r="AS87" s="41">
        <v>50.0</v>
      </c>
      <c r="AT87" s="41">
        <v>1956.0</v>
      </c>
      <c r="AU87" s="43">
        <v>45260.0</v>
      </c>
      <c r="AV87" s="41">
        <v>850000.0</v>
      </c>
      <c r="AW87" s="41">
        <v>-2.0</v>
      </c>
      <c r="AX87" s="41">
        <v>-3.4</v>
      </c>
      <c r="AY87" s="41">
        <v>-2.7</v>
      </c>
      <c r="AZ87" s="41">
        <v>0.9</v>
      </c>
      <c r="BA87" s="41" t="s">
        <v>299</v>
      </c>
      <c r="BB87" s="41" t="s">
        <v>300</v>
      </c>
      <c r="BC87" s="41"/>
      <c r="BD87" s="41"/>
      <c r="BE87" s="41"/>
      <c r="BF87" s="41"/>
    </row>
    <row r="88" ht="15.75" customHeight="1">
      <c r="A88" s="41" t="s">
        <v>671</v>
      </c>
      <c r="B88" s="41" t="s">
        <v>672</v>
      </c>
      <c r="C88" s="41" t="s">
        <v>673</v>
      </c>
      <c r="D88" s="41" t="s">
        <v>674</v>
      </c>
      <c r="E88" s="41" t="s">
        <v>672</v>
      </c>
      <c r="F88" s="41">
        <v>0.0</v>
      </c>
      <c r="G88" s="41" t="s">
        <v>675</v>
      </c>
      <c r="H88" s="41">
        <v>1650.0</v>
      </c>
      <c r="I88" s="41">
        <v>2017.0</v>
      </c>
      <c r="J88" s="41">
        <v>367.0</v>
      </c>
      <c r="K88" s="41">
        <v>55.0</v>
      </c>
      <c r="L88" s="41">
        <v>15.0</v>
      </c>
      <c r="M88" s="41">
        <v>30.0</v>
      </c>
      <c r="N88" s="41">
        <v>10.0</v>
      </c>
      <c r="O88" s="41">
        <v>23.0</v>
      </c>
      <c r="P88" s="41">
        <v>9.0</v>
      </c>
      <c r="Q88" s="41" t="s">
        <v>224</v>
      </c>
      <c r="R88" s="41" t="s">
        <v>389</v>
      </c>
      <c r="S88" s="42">
        <f>IFERROR(__xludf.DUMMYFUNCTION("""COMPUTED_VALUE"""),2.0)</f>
        <v>2</v>
      </c>
      <c r="T88" s="42">
        <f>IFERROR(__xludf.DUMMYFUNCTION("""COMPUTED_VALUE"""),12.0)</f>
        <v>12</v>
      </c>
      <c r="U88" s="43">
        <v>45261.0</v>
      </c>
      <c r="V88" s="43">
        <v>45389.0</v>
      </c>
      <c r="W88" s="41" t="s">
        <v>141</v>
      </c>
      <c r="X88" s="41">
        <v>128.0</v>
      </c>
      <c r="Y88" s="41">
        <v>38.0</v>
      </c>
      <c r="Z88" s="41">
        <v>30.0</v>
      </c>
      <c r="AA88" s="41">
        <v>23.0</v>
      </c>
      <c r="AB88" s="44">
        <f t="shared" si="1"/>
        <v>30.33333333</v>
      </c>
      <c r="AC88" s="41">
        <v>850.0</v>
      </c>
      <c r="AD88" s="41" t="b">
        <v>1</v>
      </c>
      <c r="AE88" s="41" t="b">
        <v>1</v>
      </c>
      <c r="AF88" s="41" t="b">
        <v>0</v>
      </c>
      <c r="AG88" s="41">
        <v>20.0</v>
      </c>
      <c r="AH88" s="41">
        <v>4.0</v>
      </c>
      <c r="AI88" s="41">
        <v>4.3</v>
      </c>
      <c r="AJ88" s="41">
        <v>3.7</v>
      </c>
      <c r="AK88" s="41">
        <v>6000.0</v>
      </c>
      <c r="AL88" s="41">
        <v>100.0</v>
      </c>
      <c r="AM88" s="41">
        <v>50.0</v>
      </c>
      <c r="AN88" s="41" t="s">
        <v>234</v>
      </c>
      <c r="AO88" s="41" t="b">
        <v>1</v>
      </c>
      <c r="AP88" s="41" t="b">
        <v>1</v>
      </c>
      <c r="AQ88" s="41">
        <v>30.0</v>
      </c>
      <c r="AR88" s="41">
        <v>3.7</v>
      </c>
      <c r="AS88" s="41">
        <v>30.0</v>
      </c>
      <c r="AT88" s="41">
        <v>1964.0</v>
      </c>
      <c r="AU88" s="43">
        <v>44896.0</v>
      </c>
      <c r="AV88" s="41">
        <v>500000.0</v>
      </c>
      <c r="AW88" s="41">
        <v>-4.5</v>
      </c>
      <c r="AX88" s="41">
        <v>-5.9</v>
      </c>
      <c r="AY88" s="41">
        <v>-5.2</v>
      </c>
      <c r="AZ88" s="41">
        <v>-1.6</v>
      </c>
      <c r="BA88" s="41" t="s">
        <v>676</v>
      </c>
      <c r="BB88" s="41" t="s">
        <v>677</v>
      </c>
      <c r="BC88" s="41"/>
      <c r="BD88" s="41"/>
      <c r="BE88" s="41"/>
      <c r="BF88" s="41"/>
    </row>
    <row r="89" ht="15.75" customHeight="1">
      <c r="A89" s="41" t="s">
        <v>678</v>
      </c>
      <c r="B89" s="41" t="s">
        <v>679</v>
      </c>
      <c r="C89" s="41" t="s">
        <v>254</v>
      </c>
      <c r="D89" s="41" t="s">
        <v>317</v>
      </c>
      <c r="E89" s="41" t="s">
        <v>680</v>
      </c>
      <c r="F89" s="41">
        <v>20.0</v>
      </c>
      <c r="G89" s="41" t="s">
        <v>681</v>
      </c>
      <c r="H89" s="41">
        <v>350.0</v>
      </c>
      <c r="I89" s="41">
        <v>655.0</v>
      </c>
      <c r="J89" s="41">
        <v>305.0</v>
      </c>
      <c r="K89" s="41">
        <v>30.0</v>
      </c>
      <c r="L89" s="41">
        <v>13.0</v>
      </c>
      <c r="M89" s="41">
        <v>13.0</v>
      </c>
      <c r="N89" s="41">
        <v>4.0</v>
      </c>
      <c r="O89" s="41">
        <v>12.0</v>
      </c>
      <c r="P89" s="41">
        <v>4.0</v>
      </c>
      <c r="Q89" s="41" t="s">
        <v>643</v>
      </c>
      <c r="R89" s="41"/>
      <c r="S89" s="42">
        <f>IFERROR(__xludf.DUMMYFUNCTION("""COMPUTED_VALUE"""),8.0)</f>
        <v>8</v>
      </c>
      <c r="T89" s="42" t="str">
        <f>IFERROR(__xludf.DUMMYFUNCTION("""COMPUTED_VALUE"""),"")</f>
        <v/>
      </c>
      <c r="U89" s="43">
        <v>45275.0</v>
      </c>
      <c r="V89" s="43">
        <v>45396.0</v>
      </c>
      <c r="W89" s="41" t="s">
        <v>141</v>
      </c>
      <c r="X89" s="41">
        <v>121.0</v>
      </c>
      <c r="Y89" s="41">
        <v>46.0</v>
      </c>
      <c r="Z89" s="41">
        <v>37.0</v>
      </c>
      <c r="AA89" s="41">
        <v>28.0</v>
      </c>
      <c r="AB89" s="44">
        <f t="shared" si="1"/>
        <v>37</v>
      </c>
      <c r="AC89" s="41">
        <v>900.0</v>
      </c>
      <c r="AD89" s="41" t="b">
        <v>1</v>
      </c>
      <c r="AE89" s="41" t="b">
        <v>1</v>
      </c>
      <c r="AF89" s="41" t="b">
        <v>0</v>
      </c>
      <c r="AG89" s="41">
        <v>5.0</v>
      </c>
      <c r="AH89" s="41">
        <v>4.0</v>
      </c>
      <c r="AI89" s="41">
        <v>4.5</v>
      </c>
      <c r="AJ89" s="41">
        <v>3.5</v>
      </c>
      <c r="AK89" s="41">
        <v>3000.0</v>
      </c>
      <c r="AL89" s="41">
        <v>500.0</v>
      </c>
      <c r="AM89" s="41">
        <v>100.0</v>
      </c>
      <c r="AN89" s="41" t="s">
        <v>682</v>
      </c>
      <c r="AO89" s="41" t="b">
        <v>1</v>
      </c>
      <c r="AP89" s="41" t="b">
        <v>1</v>
      </c>
      <c r="AQ89" s="41">
        <v>10.0</v>
      </c>
      <c r="AR89" s="41">
        <v>3.9</v>
      </c>
      <c r="AS89" s="41">
        <v>40.0</v>
      </c>
      <c r="AT89" s="41">
        <v>1987.0</v>
      </c>
      <c r="AU89" s="43">
        <v>44362.0</v>
      </c>
      <c r="AV89" s="41">
        <v>250000.0</v>
      </c>
      <c r="AW89" s="41">
        <v>-6.0</v>
      </c>
      <c r="AX89" s="41">
        <v>-7.4</v>
      </c>
      <c r="AY89" s="41">
        <v>-6.7</v>
      </c>
      <c r="AZ89" s="41">
        <v>-3.1</v>
      </c>
      <c r="BA89" s="41" t="s">
        <v>683</v>
      </c>
      <c r="BB89" s="41" t="s">
        <v>684</v>
      </c>
      <c r="BC89" s="41"/>
      <c r="BD89" s="41"/>
      <c r="BE89" s="41"/>
      <c r="BF89" s="41"/>
    </row>
    <row r="90" ht="15.75" customHeight="1">
      <c r="A90" s="41" t="s">
        <v>685</v>
      </c>
      <c r="B90" s="41" t="s">
        <v>686</v>
      </c>
      <c r="C90" s="41" t="s">
        <v>303</v>
      </c>
      <c r="D90" s="41" t="s">
        <v>304</v>
      </c>
      <c r="E90" s="41" t="s">
        <v>302</v>
      </c>
      <c r="F90" s="41">
        <v>0.0</v>
      </c>
      <c r="G90" s="41" t="s">
        <v>305</v>
      </c>
      <c r="H90" s="41">
        <v>700.0</v>
      </c>
      <c r="I90" s="41">
        <v>2050.0</v>
      </c>
      <c r="J90" s="41">
        <v>1350.0</v>
      </c>
      <c r="K90" s="41">
        <v>40.0</v>
      </c>
      <c r="L90" s="41">
        <v>10.0</v>
      </c>
      <c r="M90" s="41">
        <v>22.0</v>
      </c>
      <c r="N90" s="41">
        <v>8.0</v>
      </c>
      <c r="O90" s="41">
        <v>16.0</v>
      </c>
      <c r="P90" s="41">
        <v>6.0</v>
      </c>
      <c r="Q90" s="41" t="s">
        <v>179</v>
      </c>
      <c r="R90" s="41" t="s">
        <v>538</v>
      </c>
      <c r="S90" s="42">
        <f>IFERROR(__xludf.DUMMYFUNCTION("""COMPUTED_VALUE"""),3.0)</f>
        <v>3</v>
      </c>
      <c r="T90" s="42">
        <f>IFERROR(__xludf.DUMMYFUNCTION("""COMPUTED_VALUE"""),7.0)</f>
        <v>7</v>
      </c>
      <c r="U90" s="43">
        <v>45268.0</v>
      </c>
      <c r="V90" s="43">
        <v>45389.0</v>
      </c>
      <c r="W90" s="41" t="s">
        <v>105</v>
      </c>
      <c r="X90" s="41">
        <v>121.0</v>
      </c>
      <c r="Y90" s="41">
        <v>54.0</v>
      </c>
      <c r="Z90" s="41">
        <v>43.0</v>
      </c>
      <c r="AA90" s="41">
        <v>33.0</v>
      </c>
      <c r="AB90" s="44">
        <f t="shared" si="1"/>
        <v>43.33333333</v>
      </c>
      <c r="AC90" s="41">
        <v>1200.0</v>
      </c>
      <c r="AD90" s="41" t="b">
        <v>1</v>
      </c>
      <c r="AE90" s="41" t="b">
        <v>1</v>
      </c>
      <c r="AF90" s="41" t="b">
        <v>0</v>
      </c>
      <c r="AG90" s="41">
        <v>28.0</v>
      </c>
      <c r="AH90" s="41">
        <v>4.3</v>
      </c>
      <c r="AI90" s="41">
        <v>4.5</v>
      </c>
      <c r="AJ90" s="41">
        <v>4.1</v>
      </c>
      <c r="AK90" s="41">
        <v>8000.0</v>
      </c>
      <c r="AL90" s="41">
        <v>150.0</v>
      </c>
      <c r="AM90" s="41">
        <v>100.0</v>
      </c>
      <c r="AN90" s="41" t="s">
        <v>118</v>
      </c>
      <c r="AO90" s="41" t="b">
        <v>1</v>
      </c>
      <c r="AP90" s="41" t="b">
        <v>1</v>
      </c>
      <c r="AQ90" s="41">
        <v>40.0</v>
      </c>
      <c r="AR90" s="41">
        <v>3.9</v>
      </c>
      <c r="AS90" s="41">
        <v>35.0</v>
      </c>
      <c r="AT90" s="41">
        <v>1936.0</v>
      </c>
      <c r="AU90" s="43">
        <v>44732.0</v>
      </c>
      <c r="AV90" s="41">
        <v>700000.0</v>
      </c>
      <c r="AW90" s="41">
        <v>-2.5</v>
      </c>
      <c r="AX90" s="41">
        <v>-3.9</v>
      </c>
      <c r="AY90" s="41">
        <v>-3.2</v>
      </c>
      <c r="AZ90" s="41">
        <v>0.5</v>
      </c>
      <c r="BA90" s="41" t="s">
        <v>306</v>
      </c>
      <c r="BB90" s="41" t="s">
        <v>307</v>
      </c>
      <c r="BC90" s="41"/>
      <c r="BD90" s="41"/>
      <c r="BE90" s="41"/>
      <c r="BF90" s="41"/>
    </row>
    <row r="91" ht="15.75" customHeight="1">
      <c r="A91" s="41" t="s">
        <v>687</v>
      </c>
      <c r="B91" s="41" t="s">
        <v>688</v>
      </c>
      <c r="C91" s="41" t="s">
        <v>295</v>
      </c>
      <c r="D91" s="41" t="s">
        <v>689</v>
      </c>
      <c r="E91" s="41" t="s">
        <v>690</v>
      </c>
      <c r="F91" s="41">
        <v>0.0</v>
      </c>
      <c r="G91" s="41" t="s">
        <v>691</v>
      </c>
      <c r="H91" s="41">
        <v>1550.0</v>
      </c>
      <c r="I91" s="41">
        <v>2560.0</v>
      </c>
      <c r="J91" s="41">
        <v>1010.0</v>
      </c>
      <c r="K91" s="41">
        <v>63.0</v>
      </c>
      <c r="L91" s="41">
        <v>15.0</v>
      </c>
      <c r="M91" s="41">
        <v>33.0</v>
      </c>
      <c r="N91" s="41">
        <v>15.0</v>
      </c>
      <c r="O91" s="41">
        <v>26.0</v>
      </c>
      <c r="P91" s="41">
        <v>7.0</v>
      </c>
      <c r="Q91" s="41" t="s">
        <v>179</v>
      </c>
      <c r="R91" s="41" t="s">
        <v>180</v>
      </c>
      <c r="S91" s="42">
        <f>IFERROR(__xludf.DUMMYFUNCTION("""COMPUTED_VALUE"""),3.0)</f>
        <v>3</v>
      </c>
      <c r="T91" s="42">
        <f>IFERROR(__xludf.DUMMYFUNCTION("""COMPUTED_VALUE"""),16.0)</f>
        <v>16</v>
      </c>
      <c r="U91" s="43">
        <v>45261.0</v>
      </c>
      <c r="V91" s="43">
        <v>45396.0</v>
      </c>
      <c r="W91" s="41" t="s">
        <v>141</v>
      </c>
      <c r="X91" s="41">
        <v>135.0</v>
      </c>
      <c r="Y91" s="41">
        <v>45.0</v>
      </c>
      <c r="Z91" s="41">
        <v>36.0</v>
      </c>
      <c r="AA91" s="41">
        <v>27.0</v>
      </c>
      <c r="AB91" s="44">
        <f t="shared" si="1"/>
        <v>36</v>
      </c>
      <c r="AC91" s="41">
        <v>950.0</v>
      </c>
      <c r="AD91" s="41" t="b">
        <v>1</v>
      </c>
      <c r="AE91" s="41" t="b">
        <v>1</v>
      </c>
      <c r="AF91" s="41" t="b">
        <v>0</v>
      </c>
      <c r="AG91" s="41">
        <v>5.0</v>
      </c>
      <c r="AH91" s="41">
        <v>4.2</v>
      </c>
      <c r="AI91" s="41">
        <v>4.5</v>
      </c>
      <c r="AJ91" s="41">
        <v>3.9</v>
      </c>
      <c r="AK91" s="41">
        <v>6000.0</v>
      </c>
      <c r="AL91" s="41">
        <v>100.0</v>
      </c>
      <c r="AM91" s="41">
        <v>50.0</v>
      </c>
      <c r="AN91" s="41" t="s">
        <v>234</v>
      </c>
      <c r="AO91" s="41" t="b">
        <v>1</v>
      </c>
      <c r="AP91" s="41" t="b">
        <v>1</v>
      </c>
      <c r="AQ91" s="41">
        <v>30.0</v>
      </c>
      <c r="AR91" s="41">
        <v>4.0</v>
      </c>
      <c r="AS91" s="41">
        <v>45.0</v>
      </c>
      <c r="AT91" s="41">
        <v>1973.0</v>
      </c>
      <c r="AU91" s="43">
        <v>45260.0</v>
      </c>
      <c r="AV91" s="41">
        <v>600000.0</v>
      </c>
      <c r="AW91" s="41">
        <v>-1.5</v>
      </c>
      <c r="AX91" s="41">
        <v>-2.9</v>
      </c>
      <c r="AY91" s="41">
        <v>-2.2</v>
      </c>
      <c r="AZ91" s="41">
        <v>1.4</v>
      </c>
      <c r="BA91" s="41" t="s">
        <v>692</v>
      </c>
      <c r="BB91" s="41" t="s">
        <v>693</v>
      </c>
      <c r="BC91" s="41"/>
      <c r="BD91" s="41"/>
      <c r="BE91" s="41"/>
      <c r="BF91" s="41"/>
    </row>
    <row r="92" ht="15.75" customHeight="1">
      <c r="A92" s="41" t="s">
        <v>694</v>
      </c>
      <c r="B92" s="41" t="s">
        <v>695</v>
      </c>
      <c r="C92" s="41" t="s">
        <v>696</v>
      </c>
      <c r="D92" s="41" t="s">
        <v>697</v>
      </c>
      <c r="E92" s="41" t="s">
        <v>698</v>
      </c>
      <c r="F92" s="41">
        <v>13.4</v>
      </c>
      <c r="G92" s="41" t="s">
        <v>699</v>
      </c>
      <c r="H92" s="41">
        <v>715.0</v>
      </c>
      <c r="I92" s="41">
        <v>1310.0</v>
      </c>
      <c r="J92" s="41">
        <v>595.0</v>
      </c>
      <c r="K92" s="41">
        <v>41.0</v>
      </c>
      <c r="L92" s="41">
        <v>12.0</v>
      </c>
      <c r="M92" s="41">
        <v>22.0</v>
      </c>
      <c r="N92" s="41">
        <v>7.0</v>
      </c>
      <c r="O92" s="41">
        <v>16.0</v>
      </c>
      <c r="P92" s="41">
        <v>5.0</v>
      </c>
      <c r="Q92" s="41" t="s">
        <v>224</v>
      </c>
      <c r="R92" s="41" t="s">
        <v>700</v>
      </c>
      <c r="S92" s="42">
        <f>IFERROR(__xludf.DUMMYFUNCTION("""COMPUTED_VALUE"""),2.0)</f>
        <v>2</v>
      </c>
      <c r="T92" s="42">
        <f>IFERROR(__xludf.DUMMYFUNCTION("""COMPUTED_VALUE"""),9.0)</f>
        <v>9</v>
      </c>
      <c r="U92" s="43">
        <v>45275.0</v>
      </c>
      <c r="V92" s="43">
        <v>45382.0</v>
      </c>
      <c r="W92" s="41" t="s">
        <v>105</v>
      </c>
      <c r="X92" s="41">
        <v>107.0</v>
      </c>
      <c r="Y92" s="41">
        <v>48.0</v>
      </c>
      <c r="Z92" s="41">
        <v>38.0</v>
      </c>
      <c r="AA92" s="41">
        <v>29.0</v>
      </c>
      <c r="AB92" s="44">
        <f t="shared" si="1"/>
        <v>38.33333333</v>
      </c>
      <c r="AC92" s="41">
        <v>950.0</v>
      </c>
      <c r="AD92" s="41" t="b">
        <v>1</v>
      </c>
      <c r="AE92" s="41" t="b">
        <v>1</v>
      </c>
      <c r="AF92" s="41" t="b">
        <v>0</v>
      </c>
      <c r="AG92" s="41">
        <v>85.0</v>
      </c>
      <c r="AH92" s="41">
        <v>4.1</v>
      </c>
      <c r="AI92" s="41">
        <v>4.4</v>
      </c>
      <c r="AJ92" s="41">
        <v>3.8</v>
      </c>
      <c r="AK92" s="41">
        <v>7000.0</v>
      </c>
      <c r="AL92" s="41">
        <v>100.0</v>
      </c>
      <c r="AM92" s="41">
        <v>50.0</v>
      </c>
      <c r="AN92" s="41" t="s">
        <v>106</v>
      </c>
      <c r="AO92" s="41" t="b">
        <v>1</v>
      </c>
      <c r="AP92" s="41" t="b">
        <v>1</v>
      </c>
      <c r="AQ92" s="41">
        <v>35.0</v>
      </c>
      <c r="AR92" s="41">
        <v>3.8</v>
      </c>
      <c r="AS92" s="41">
        <v>25.0</v>
      </c>
      <c r="AT92" s="41">
        <v>1933.0</v>
      </c>
      <c r="AU92" s="43">
        <v>44742.0</v>
      </c>
      <c r="AV92" s="41">
        <v>600000.0</v>
      </c>
      <c r="AW92" s="41">
        <v>-3.5</v>
      </c>
      <c r="AX92" s="41">
        <v>-4.9</v>
      </c>
      <c r="AY92" s="41">
        <v>-4.2</v>
      </c>
      <c r="AZ92" s="41">
        <v>-0.6</v>
      </c>
      <c r="BA92" s="41" t="s">
        <v>701</v>
      </c>
      <c r="BB92" s="41" t="s">
        <v>702</v>
      </c>
      <c r="BC92" s="41"/>
      <c r="BD92" s="41"/>
      <c r="BE92" s="41"/>
      <c r="BF92" s="41"/>
    </row>
    <row r="93" ht="15.75" customHeight="1">
      <c r="A93" s="41" t="s">
        <v>703</v>
      </c>
      <c r="B93" s="41" t="s">
        <v>386</v>
      </c>
      <c r="C93" s="41" t="s">
        <v>361</v>
      </c>
      <c r="D93" s="41" t="s">
        <v>387</v>
      </c>
      <c r="E93" s="41" t="s">
        <v>386</v>
      </c>
      <c r="F93" s="41">
        <v>0.0</v>
      </c>
      <c r="G93" s="41" t="s">
        <v>388</v>
      </c>
      <c r="H93" s="41">
        <v>640.0</v>
      </c>
      <c r="I93" s="41">
        <v>1450.0</v>
      </c>
      <c r="J93" s="41">
        <v>810.0</v>
      </c>
      <c r="K93" s="41">
        <v>52.0</v>
      </c>
      <c r="L93" s="41">
        <v>20.0</v>
      </c>
      <c r="M93" s="41">
        <v>24.0</v>
      </c>
      <c r="N93" s="41">
        <v>8.0</v>
      </c>
      <c r="O93" s="41">
        <v>20.0</v>
      </c>
      <c r="P93" s="41">
        <v>6.0</v>
      </c>
      <c r="Q93" s="41" t="s">
        <v>224</v>
      </c>
      <c r="R93" s="41" t="s">
        <v>389</v>
      </c>
      <c r="S93" s="42">
        <f>IFERROR(__xludf.DUMMYFUNCTION("""COMPUTED_VALUE"""),2.0)</f>
        <v>2</v>
      </c>
      <c r="T93" s="42">
        <f>IFERROR(__xludf.DUMMYFUNCTION("""COMPUTED_VALUE"""),12.0)</f>
        <v>12</v>
      </c>
      <c r="U93" s="43">
        <v>45260.0</v>
      </c>
      <c r="V93" s="43">
        <v>45413.0</v>
      </c>
      <c r="W93" s="41" t="s">
        <v>105</v>
      </c>
      <c r="X93" s="41">
        <v>153.0</v>
      </c>
      <c r="Y93" s="41">
        <v>60.0</v>
      </c>
      <c r="Z93" s="41">
        <v>48.0</v>
      </c>
      <c r="AA93" s="41">
        <v>36.0</v>
      </c>
      <c r="AB93" s="44">
        <f t="shared" si="1"/>
        <v>48</v>
      </c>
      <c r="AC93" s="41">
        <v>1150.0</v>
      </c>
      <c r="AD93" s="41" t="b">
        <v>1</v>
      </c>
      <c r="AE93" s="41" t="b">
        <v>1</v>
      </c>
      <c r="AF93" s="41" t="b">
        <v>0</v>
      </c>
      <c r="AG93" s="41">
        <v>220.0</v>
      </c>
      <c r="AH93" s="41">
        <v>4.2</v>
      </c>
      <c r="AI93" s="41">
        <v>4.8</v>
      </c>
      <c r="AJ93" s="41">
        <v>3.7</v>
      </c>
      <c r="AK93" s="41">
        <v>6500.0</v>
      </c>
      <c r="AL93" s="41">
        <v>200.0</v>
      </c>
      <c r="AM93" s="41">
        <v>50.0</v>
      </c>
      <c r="AN93" s="41" t="s">
        <v>258</v>
      </c>
      <c r="AO93" s="41" t="b">
        <v>1</v>
      </c>
      <c r="AP93" s="41" t="b">
        <v>1</v>
      </c>
      <c r="AQ93" s="41">
        <v>30.0</v>
      </c>
      <c r="AR93" s="41">
        <v>3.9</v>
      </c>
      <c r="AS93" s="41">
        <v>35.0</v>
      </c>
      <c r="AT93" s="41">
        <v>1961.0</v>
      </c>
      <c r="AU93" s="43">
        <v>44515.0</v>
      </c>
      <c r="AV93" s="41">
        <v>700000.0</v>
      </c>
      <c r="AW93" s="41">
        <v>-7.0</v>
      </c>
      <c r="AX93" s="41">
        <v>-8.5</v>
      </c>
      <c r="AY93" s="41">
        <v>-7.8</v>
      </c>
      <c r="AZ93" s="41">
        <v>-4.2</v>
      </c>
      <c r="BA93" s="41" t="s">
        <v>390</v>
      </c>
      <c r="BB93" s="41" t="s">
        <v>391</v>
      </c>
      <c r="BC93" s="41"/>
      <c r="BD93" s="41"/>
      <c r="BE93" s="41"/>
      <c r="BF93" s="41"/>
    </row>
    <row r="94" ht="15.75" customHeight="1">
      <c r="A94" s="41" t="s">
        <v>704</v>
      </c>
      <c r="B94" s="41" t="s">
        <v>486</v>
      </c>
      <c r="C94" s="41" t="s">
        <v>487</v>
      </c>
      <c r="D94" s="41" t="s">
        <v>488</v>
      </c>
      <c r="E94" s="41" t="s">
        <v>486</v>
      </c>
      <c r="F94" s="41">
        <v>2.4</v>
      </c>
      <c r="G94" s="41" t="s">
        <v>489</v>
      </c>
      <c r="H94" s="41">
        <v>990.0</v>
      </c>
      <c r="I94" s="41">
        <v>2600.0</v>
      </c>
      <c r="J94" s="41">
        <v>1610.0</v>
      </c>
      <c r="K94" s="41">
        <v>75.0</v>
      </c>
      <c r="L94" s="41">
        <v>18.0</v>
      </c>
      <c r="M94" s="41">
        <v>38.0</v>
      </c>
      <c r="N94" s="41">
        <v>19.0</v>
      </c>
      <c r="O94" s="41">
        <v>14.0</v>
      </c>
      <c r="P94" s="41">
        <v>8.0</v>
      </c>
      <c r="Q94" s="41" t="s">
        <v>419</v>
      </c>
      <c r="R94" s="41" t="s">
        <v>375</v>
      </c>
      <c r="S94" s="42">
        <f>IFERROR(__xludf.DUMMYFUNCTION("""COMPUTED_VALUE"""),1.0)</f>
        <v>1</v>
      </c>
      <c r="T94" s="42">
        <f>IFERROR(__xludf.DUMMYFUNCTION("""COMPUTED_VALUE"""),5.0)</f>
        <v>5</v>
      </c>
      <c r="U94" s="43">
        <v>45275.0</v>
      </c>
      <c r="V94" s="43">
        <v>45397.0</v>
      </c>
      <c r="W94" s="41" t="s">
        <v>290</v>
      </c>
      <c r="X94" s="41">
        <v>122.0</v>
      </c>
      <c r="Y94" s="41">
        <v>45.0</v>
      </c>
      <c r="Z94" s="41">
        <v>36.0</v>
      </c>
      <c r="AA94" s="41">
        <v>27.0</v>
      </c>
      <c r="AB94" s="44">
        <f t="shared" si="1"/>
        <v>36</v>
      </c>
      <c r="AC94" s="41">
        <v>950.0</v>
      </c>
      <c r="AD94" s="41" t="b">
        <v>1</v>
      </c>
      <c r="AE94" s="41" t="b">
        <v>1</v>
      </c>
      <c r="AF94" s="41" t="b">
        <v>0</v>
      </c>
      <c r="AG94" s="41">
        <v>5.0</v>
      </c>
      <c r="AH94" s="41">
        <v>4.0</v>
      </c>
      <c r="AI94" s="41">
        <v>4.2</v>
      </c>
      <c r="AJ94" s="41">
        <v>3.8</v>
      </c>
      <c r="AK94" s="41">
        <v>6500.0</v>
      </c>
      <c r="AL94" s="41">
        <v>150.0</v>
      </c>
      <c r="AM94" s="41">
        <v>50.0</v>
      </c>
      <c r="AN94" s="41" t="s">
        <v>106</v>
      </c>
      <c r="AO94" s="41" t="b">
        <v>1</v>
      </c>
      <c r="AP94" s="41" t="b">
        <v>1</v>
      </c>
      <c r="AQ94" s="41">
        <v>40.0</v>
      </c>
      <c r="AR94" s="41">
        <v>3.6</v>
      </c>
      <c r="AS94" s="41">
        <v>30.0</v>
      </c>
      <c r="AT94" s="41">
        <v>1967.0</v>
      </c>
      <c r="AU94" s="43">
        <v>44531.0</v>
      </c>
      <c r="AV94" s="41">
        <v>700000.0</v>
      </c>
      <c r="AW94" s="41">
        <v>-3.0</v>
      </c>
      <c r="AX94" s="41">
        <v>-4.4</v>
      </c>
      <c r="AY94" s="41">
        <v>-3.7</v>
      </c>
      <c r="AZ94" s="41">
        <v>-0.1</v>
      </c>
      <c r="BA94" s="41" t="s">
        <v>490</v>
      </c>
      <c r="BB94" s="41" t="s">
        <v>491</v>
      </c>
      <c r="BC94" s="41"/>
      <c r="BD94" s="41"/>
      <c r="BE94" s="41"/>
      <c r="BF94" s="41"/>
    </row>
    <row r="95" ht="15.75" customHeight="1">
      <c r="A95" s="41" t="s">
        <v>705</v>
      </c>
      <c r="B95" s="41" t="s">
        <v>527</v>
      </c>
      <c r="C95" s="41" t="s">
        <v>451</v>
      </c>
      <c r="D95" s="41" t="s">
        <v>528</v>
      </c>
      <c r="E95" s="41" t="s">
        <v>529</v>
      </c>
      <c r="F95" s="41">
        <v>0.0</v>
      </c>
      <c r="G95" s="41" t="s">
        <v>530</v>
      </c>
      <c r="H95" s="41">
        <v>1500.0</v>
      </c>
      <c r="I95" s="41">
        <v>2610.0</v>
      </c>
      <c r="J95" s="41">
        <v>1110.0</v>
      </c>
      <c r="K95" s="41">
        <v>167.0</v>
      </c>
      <c r="L95" s="41">
        <v>42.0</v>
      </c>
      <c r="M95" s="41">
        <v>84.0</v>
      </c>
      <c r="N95" s="41">
        <v>41.0</v>
      </c>
      <c r="O95" s="41">
        <v>35.0</v>
      </c>
      <c r="P95" s="41">
        <v>19.0</v>
      </c>
      <c r="Q95" s="41" t="s">
        <v>419</v>
      </c>
      <c r="R95" s="41" t="s">
        <v>531</v>
      </c>
      <c r="S95" s="42">
        <f>IFERROR(__xludf.DUMMYFUNCTION("""COMPUTED_VALUE"""),1.0)</f>
        <v>1</v>
      </c>
      <c r="T95" s="42">
        <f>IFERROR(__xludf.DUMMYFUNCTION("""COMPUTED_VALUE"""),15.0)</f>
        <v>15</v>
      </c>
      <c r="U95" s="43">
        <v>45260.0</v>
      </c>
      <c r="V95" s="43">
        <v>45396.0</v>
      </c>
      <c r="W95" s="41" t="s">
        <v>141</v>
      </c>
      <c r="X95" s="41">
        <v>136.0</v>
      </c>
      <c r="Y95" s="41">
        <v>57.0</v>
      </c>
      <c r="Z95" s="41">
        <v>46.0</v>
      </c>
      <c r="AA95" s="41">
        <v>34.0</v>
      </c>
      <c r="AB95" s="44">
        <f t="shared" si="1"/>
        <v>45.66666667</v>
      </c>
      <c r="AC95" s="41">
        <v>1200.0</v>
      </c>
      <c r="AD95" s="41" t="b">
        <v>0</v>
      </c>
      <c r="AE95" s="41" t="b">
        <v>1</v>
      </c>
      <c r="AF95" s="41" t="b">
        <v>0</v>
      </c>
      <c r="AG95" s="41">
        <v>7.0</v>
      </c>
      <c r="AH95" s="41">
        <v>4.5</v>
      </c>
      <c r="AI95" s="41">
        <v>4.6</v>
      </c>
      <c r="AJ95" s="41">
        <v>4.4</v>
      </c>
      <c r="AK95" s="41">
        <v>9000.0</v>
      </c>
      <c r="AL95" s="41">
        <v>150.0</v>
      </c>
      <c r="AM95" s="41">
        <v>100.0</v>
      </c>
      <c r="AN95" s="41" t="s">
        <v>106</v>
      </c>
      <c r="AO95" s="41" t="b">
        <v>1</v>
      </c>
      <c r="AP95" s="41" t="b">
        <v>1</v>
      </c>
      <c r="AQ95" s="41">
        <v>50.0</v>
      </c>
      <c r="AR95" s="41">
        <v>4.3</v>
      </c>
      <c r="AS95" s="41">
        <v>45.0</v>
      </c>
      <c r="AT95" s="41">
        <v>1964.0</v>
      </c>
      <c r="AU95" s="43">
        <v>44515.0</v>
      </c>
      <c r="AV95" s="41">
        <v>850000.0</v>
      </c>
      <c r="AW95" s="41">
        <v>-1.5</v>
      </c>
      <c r="AX95" s="41">
        <v>-2.9</v>
      </c>
      <c r="AY95" s="41">
        <v>-2.2</v>
      </c>
      <c r="AZ95" s="41">
        <v>1.4</v>
      </c>
      <c r="BA95" s="41" t="s">
        <v>532</v>
      </c>
      <c r="BB95" s="41" t="s">
        <v>533</v>
      </c>
      <c r="BC95" s="41"/>
      <c r="BD95" s="41"/>
      <c r="BE95" s="41"/>
      <c r="BF95" s="41"/>
    </row>
    <row r="96" ht="15.75" customHeight="1">
      <c r="A96" s="41" t="s">
        <v>706</v>
      </c>
      <c r="B96" s="41" t="s">
        <v>633</v>
      </c>
      <c r="C96" s="41" t="s">
        <v>458</v>
      </c>
      <c r="D96" s="41" t="s">
        <v>459</v>
      </c>
      <c r="E96" s="41" t="s">
        <v>460</v>
      </c>
      <c r="F96" s="41">
        <v>5.0</v>
      </c>
      <c r="G96" s="41" t="s">
        <v>461</v>
      </c>
      <c r="H96" s="41">
        <v>943.0</v>
      </c>
      <c r="I96" s="41">
        <v>2024.0</v>
      </c>
      <c r="J96" s="41">
        <v>1081.0</v>
      </c>
      <c r="K96" s="41">
        <v>50.0</v>
      </c>
      <c r="L96" s="41">
        <v>15.0</v>
      </c>
      <c r="M96" s="41">
        <v>24.0</v>
      </c>
      <c r="N96" s="41">
        <v>11.0</v>
      </c>
      <c r="O96" s="41">
        <v>30.0</v>
      </c>
      <c r="P96" s="41">
        <v>12.0</v>
      </c>
      <c r="Q96" s="41" t="s">
        <v>193</v>
      </c>
      <c r="R96" s="41" t="s">
        <v>164</v>
      </c>
      <c r="S96" s="42">
        <f>IFERROR(__xludf.DUMMYFUNCTION("""COMPUTED_VALUE"""),7.0)</f>
        <v>7</v>
      </c>
      <c r="T96" s="42">
        <f>IFERROR(__xludf.DUMMYFUNCTION("""COMPUTED_VALUE"""),11.0)</f>
        <v>11</v>
      </c>
      <c r="U96" s="43">
        <v>45261.0</v>
      </c>
      <c r="V96" s="43">
        <v>45396.0</v>
      </c>
      <c r="W96" s="41" t="s">
        <v>105</v>
      </c>
      <c r="X96" s="41">
        <v>135.0</v>
      </c>
      <c r="Y96" s="41">
        <v>55.0</v>
      </c>
      <c r="Z96" s="41">
        <v>44.0</v>
      </c>
      <c r="AA96" s="41">
        <v>33.0</v>
      </c>
      <c r="AB96" s="44">
        <f t="shared" si="1"/>
        <v>44</v>
      </c>
      <c r="AC96" s="41">
        <v>1100.0</v>
      </c>
      <c r="AD96" s="41" t="b">
        <v>1</v>
      </c>
      <c r="AE96" s="41" t="b">
        <v>1</v>
      </c>
      <c r="AF96" s="41" t="b">
        <v>0</v>
      </c>
      <c r="AG96" s="41">
        <v>24.0</v>
      </c>
      <c r="AH96" s="41">
        <v>4.3</v>
      </c>
      <c r="AI96" s="41">
        <v>4.5</v>
      </c>
      <c r="AJ96" s="41">
        <v>4.1</v>
      </c>
      <c r="AK96" s="41">
        <v>7000.0</v>
      </c>
      <c r="AL96" s="41">
        <v>200.0</v>
      </c>
      <c r="AM96" s="41">
        <v>100.0</v>
      </c>
      <c r="AN96" s="41" t="s">
        <v>106</v>
      </c>
      <c r="AO96" s="41" t="b">
        <v>1</v>
      </c>
      <c r="AP96" s="41" t="b">
        <v>1</v>
      </c>
      <c r="AQ96" s="41">
        <v>35.0</v>
      </c>
      <c r="AR96" s="41">
        <v>3.8</v>
      </c>
      <c r="AS96" s="41">
        <v>40.0</v>
      </c>
      <c r="AT96" s="41">
        <v>1949.0</v>
      </c>
      <c r="AU96" s="43">
        <v>44905.0</v>
      </c>
      <c r="AV96" s="41">
        <v>750000.0</v>
      </c>
      <c r="AW96" s="41">
        <v>-5.5</v>
      </c>
      <c r="AX96" s="41">
        <v>-7.0</v>
      </c>
      <c r="AY96" s="41">
        <v>-6.3</v>
      </c>
      <c r="AZ96" s="41">
        <v>-2.7</v>
      </c>
      <c r="BA96" s="41" t="s">
        <v>462</v>
      </c>
      <c r="BB96" s="41" t="s">
        <v>463</v>
      </c>
      <c r="BC96" s="41"/>
      <c r="BD96" s="41"/>
      <c r="BE96" s="41"/>
      <c r="BF96" s="41"/>
    </row>
    <row r="97" ht="15.75" customHeight="1">
      <c r="A97" s="41" t="s">
        <v>707</v>
      </c>
      <c r="B97" s="41" t="s">
        <v>708</v>
      </c>
      <c r="C97" s="41" t="s">
        <v>709</v>
      </c>
      <c r="D97" s="41" t="s">
        <v>710</v>
      </c>
      <c r="E97" s="41" t="s">
        <v>708</v>
      </c>
      <c r="F97" s="41">
        <v>8.0</v>
      </c>
      <c r="G97" s="41" t="s">
        <v>711</v>
      </c>
      <c r="H97" s="41">
        <v>1725.0</v>
      </c>
      <c r="I97" s="41">
        <v>1951.0</v>
      </c>
      <c r="J97" s="41">
        <v>226.0</v>
      </c>
      <c r="K97" s="41">
        <v>4.0</v>
      </c>
      <c r="L97" s="41">
        <v>1.0</v>
      </c>
      <c r="M97" s="41">
        <v>2.0</v>
      </c>
      <c r="N97" s="41">
        <v>1.0</v>
      </c>
      <c r="O97" s="41">
        <v>4.0</v>
      </c>
      <c r="P97" s="41" t="s">
        <v>482</v>
      </c>
      <c r="Q97" s="41"/>
      <c r="R97" s="41"/>
      <c r="S97" s="42" t="str">
        <f>IFERROR(__xludf.DUMMYFUNCTION("""COMPUTED_VALUE"""),"")</f>
        <v/>
      </c>
      <c r="T97" s="42" t="str">
        <f>IFERROR(__xludf.DUMMYFUNCTION("""COMPUTED_VALUE"""),"")</f>
        <v/>
      </c>
      <c r="U97" s="43">
        <v>45296.0</v>
      </c>
      <c r="V97" s="43">
        <v>45366.0</v>
      </c>
      <c r="W97" s="41" t="s">
        <v>312</v>
      </c>
      <c r="X97" s="41">
        <v>70.0</v>
      </c>
      <c r="Y97" s="41">
        <v>25.0</v>
      </c>
      <c r="Z97" s="41">
        <v>20.0</v>
      </c>
      <c r="AA97" s="41">
        <v>15.0</v>
      </c>
      <c r="AB97" s="44">
        <f t="shared" si="1"/>
        <v>20</v>
      </c>
      <c r="AC97" s="41">
        <v>400.0</v>
      </c>
      <c r="AD97" s="41" t="b">
        <v>0</v>
      </c>
      <c r="AE97" s="41" t="b">
        <v>0</v>
      </c>
      <c r="AF97" s="41" t="b">
        <v>0</v>
      </c>
      <c r="AG97" s="41">
        <v>0.0</v>
      </c>
      <c r="AH97" s="41">
        <v>3.5</v>
      </c>
      <c r="AI97" s="41">
        <v>3.8</v>
      </c>
      <c r="AJ97" s="41">
        <v>3.2</v>
      </c>
      <c r="AK97" s="41">
        <v>1000.0</v>
      </c>
      <c r="AL97" s="41">
        <v>500.0</v>
      </c>
      <c r="AM97" s="41">
        <v>100.0</v>
      </c>
      <c r="AN97" s="41" t="s">
        <v>712</v>
      </c>
      <c r="AO97" s="41" t="b">
        <v>1</v>
      </c>
      <c r="AP97" s="41" t="b">
        <v>0</v>
      </c>
      <c r="AQ97" s="41">
        <v>5.0</v>
      </c>
      <c r="AR97" s="41">
        <v>3.3</v>
      </c>
      <c r="AS97" s="41">
        <v>10.0</v>
      </c>
      <c r="AT97" s="41">
        <v>1950.0</v>
      </c>
      <c r="AU97" s="43">
        <v>43435.0</v>
      </c>
      <c r="AV97" s="41">
        <v>30000.0</v>
      </c>
      <c r="AW97" s="41">
        <v>3.0</v>
      </c>
      <c r="AX97" s="41">
        <v>1.6</v>
      </c>
      <c r="AY97" s="41">
        <v>2.3</v>
      </c>
      <c r="AZ97" s="41">
        <v>5.9</v>
      </c>
      <c r="BA97" s="41" t="s">
        <v>713</v>
      </c>
      <c r="BB97" s="41" t="s">
        <v>714</v>
      </c>
      <c r="BC97" s="41"/>
      <c r="BD97" s="41"/>
      <c r="BE97" s="41"/>
      <c r="BF97" s="41"/>
    </row>
    <row r="98" ht="15.75" customHeight="1">
      <c r="A98" s="41" t="s">
        <v>715</v>
      </c>
      <c r="B98" s="41" t="s">
        <v>716</v>
      </c>
      <c r="C98" s="41" t="s">
        <v>717</v>
      </c>
      <c r="D98" s="41" t="s">
        <v>718</v>
      </c>
      <c r="E98" s="41" t="s">
        <v>719</v>
      </c>
      <c r="F98" s="41">
        <v>25.0</v>
      </c>
      <c r="G98" s="41" t="s">
        <v>720</v>
      </c>
      <c r="H98" s="41">
        <v>550.0</v>
      </c>
      <c r="I98" s="41">
        <v>700.0</v>
      </c>
      <c r="J98" s="41">
        <v>150.0</v>
      </c>
      <c r="K98" s="41">
        <v>14.0</v>
      </c>
      <c r="L98" s="41">
        <v>5.0</v>
      </c>
      <c r="M98" s="41">
        <v>7.0</v>
      </c>
      <c r="N98" s="41">
        <v>2.0</v>
      </c>
      <c r="O98" s="41">
        <v>15.0</v>
      </c>
      <c r="P98" s="41">
        <v>3.0</v>
      </c>
      <c r="Q98" s="41" t="s">
        <v>389</v>
      </c>
      <c r="R98" s="41"/>
      <c r="S98" s="42">
        <f>IFERROR(__xludf.DUMMYFUNCTION("""COMPUTED_VALUE"""),12.0)</f>
        <v>12</v>
      </c>
      <c r="T98" s="42" t="str">
        <f>IFERROR(__xludf.DUMMYFUNCTION("""COMPUTED_VALUE"""),"")</f>
        <v/>
      </c>
      <c r="U98" s="43">
        <v>45245.0</v>
      </c>
      <c r="V98" s="43">
        <v>45412.0</v>
      </c>
      <c r="W98" s="41" t="s">
        <v>141</v>
      </c>
      <c r="X98" s="41">
        <v>167.0</v>
      </c>
      <c r="Y98" s="41">
        <v>45.0</v>
      </c>
      <c r="Z98" s="41">
        <v>36.0</v>
      </c>
      <c r="AA98" s="41">
        <v>27.0</v>
      </c>
      <c r="AB98" s="44">
        <f t="shared" si="1"/>
        <v>36</v>
      </c>
      <c r="AC98" s="41">
        <v>800.0</v>
      </c>
      <c r="AD98" s="41" t="b">
        <v>1</v>
      </c>
      <c r="AE98" s="41" t="b">
        <v>1</v>
      </c>
      <c r="AF98" s="41" t="b">
        <v>0</v>
      </c>
      <c r="AG98" s="41">
        <v>15.0</v>
      </c>
      <c r="AH98" s="41">
        <v>3.9</v>
      </c>
      <c r="AI98" s="41">
        <v>4.2</v>
      </c>
      <c r="AJ98" s="41">
        <v>3.6</v>
      </c>
      <c r="AK98" s="41">
        <v>2000.0</v>
      </c>
      <c r="AL98" s="41">
        <v>25000.0</v>
      </c>
      <c r="AM98" s="41">
        <v>25000.0</v>
      </c>
      <c r="AN98" s="41" t="s">
        <v>721</v>
      </c>
      <c r="AO98" s="41" t="b">
        <v>1</v>
      </c>
      <c r="AP98" s="41" t="b">
        <v>1</v>
      </c>
      <c r="AQ98" s="41">
        <v>2.0</v>
      </c>
      <c r="AR98" s="41">
        <v>4.1</v>
      </c>
      <c r="AS98" s="41">
        <v>100.0</v>
      </c>
      <c r="AT98" s="41">
        <v>1968.0</v>
      </c>
      <c r="AU98" s="43">
        <v>44727.0</v>
      </c>
      <c r="AV98" s="41">
        <v>200000.0</v>
      </c>
      <c r="AW98" s="41">
        <v>-2.5</v>
      </c>
      <c r="AX98" s="41">
        <v>-3.9</v>
      </c>
      <c r="AY98" s="41">
        <v>-3.2</v>
      </c>
      <c r="AZ98" s="41">
        <v>0.5</v>
      </c>
      <c r="BA98" s="41" t="s">
        <v>722</v>
      </c>
      <c r="BB98" s="41" t="s">
        <v>723</v>
      </c>
      <c r="BC98" s="41"/>
      <c r="BD98" s="41"/>
      <c r="BE98" s="41"/>
      <c r="BF98" s="41"/>
    </row>
    <row r="99" ht="15.75" customHeight="1">
      <c r="A99" s="41" t="s">
        <v>724</v>
      </c>
      <c r="B99" s="41" t="s">
        <v>725</v>
      </c>
      <c r="C99" s="41" t="s">
        <v>726</v>
      </c>
      <c r="D99" s="41" t="s">
        <v>727</v>
      </c>
      <c r="E99" s="41" t="s">
        <v>728</v>
      </c>
      <c r="F99" s="41">
        <v>15.0</v>
      </c>
      <c r="G99" s="41" t="s">
        <v>729</v>
      </c>
      <c r="H99" s="41">
        <v>1300.0</v>
      </c>
      <c r="I99" s="41">
        <v>1880.0</v>
      </c>
      <c r="J99" s="41">
        <v>580.0</v>
      </c>
      <c r="K99" s="41">
        <v>45.0</v>
      </c>
      <c r="L99" s="41">
        <v>14.0</v>
      </c>
      <c r="M99" s="41">
        <v>22.0</v>
      </c>
      <c r="N99" s="41">
        <v>9.0</v>
      </c>
      <c r="O99" s="41">
        <v>10.0</v>
      </c>
      <c r="P99" s="41">
        <v>7.0</v>
      </c>
      <c r="Q99" s="41" t="s">
        <v>224</v>
      </c>
      <c r="R99" s="41" t="s">
        <v>730</v>
      </c>
      <c r="S99" s="42">
        <f>IFERROR(__xludf.DUMMYFUNCTION("""COMPUTED_VALUE"""),2.0)</f>
        <v>2</v>
      </c>
      <c r="T99" s="42">
        <f>IFERROR(__xludf.DUMMYFUNCTION("""COMPUTED_VALUE"""),1.0)</f>
        <v>1</v>
      </c>
      <c r="U99" s="43">
        <v>45261.0</v>
      </c>
      <c r="V99" s="43">
        <v>45382.0</v>
      </c>
      <c r="W99" s="41" t="s">
        <v>105</v>
      </c>
      <c r="X99" s="41">
        <v>121.0</v>
      </c>
      <c r="Y99" s="41">
        <v>35.0</v>
      </c>
      <c r="Z99" s="41">
        <v>28.0</v>
      </c>
      <c r="AA99" s="41">
        <v>21.0</v>
      </c>
      <c r="AB99" s="44">
        <f t="shared" si="1"/>
        <v>28</v>
      </c>
      <c r="AC99" s="41">
        <v>750.0</v>
      </c>
      <c r="AD99" s="41" t="b">
        <v>1</v>
      </c>
      <c r="AE99" s="41" t="b">
        <v>1</v>
      </c>
      <c r="AF99" s="41" t="b">
        <v>0</v>
      </c>
      <c r="AG99" s="41">
        <v>10.0</v>
      </c>
      <c r="AH99" s="41">
        <v>4.0</v>
      </c>
      <c r="AI99" s="41">
        <v>4.3</v>
      </c>
      <c r="AJ99" s="41">
        <v>3.7</v>
      </c>
      <c r="AK99" s="41">
        <v>5000.0</v>
      </c>
      <c r="AL99" s="41">
        <v>100.0</v>
      </c>
      <c r="AM99" s="41">
        <v>50.0</v>
      </c>
      <c r="AN99" s="41" t="s">
        <v>234</v>
      </c>
      <c r="AO99" s="41" t="b">
        <v>1</v>
      </c>
      <c r="AP99" s="41" t="b">
        <v>1</v>
      </c>
      <c r="AQ99" s="41">
        <v>25.0</v>
      </c>
      <c r="AR99" s="41">
        <v>3.5</v>
      </c>
      <c r="AS99" s="41">
        <v>25.0</v>
      </c>
      <c r="AT99" s="41">
        <v>1937.0</v>
      </c>
      <c r="AU99" s="43">
        <v>45260.0</v>
      </c>
      <c r="AV99" s="41">
        <v>400000.0</v>
      </c>
      <c r="AW99" s="41">
        <v>-4.0</v>
      </c>
      <c r="AX99" s="41">
        <v>-5.4</v>
      </c>
      <c r="AY99" s="41">
        <v>-4.7</v>
      </c>
      <c r="AZ99" s="41">
        <v>-1.1</v>
      </c>
      <c r="BA99" s="41" t="s">
        <v>731</v>
      </c>
      <c r="BB99" s="41" t="s">
        <v>732</v>
      </c>
      <c r="BC99" s="41"/>
      <c r="BD99" s="41"/>
      <c r="BE99" s="41"/>
      <c r="BF99" s="41"/>
    </row>
    <row r="100" ht="15.75" customHeight="1">
      <c r="A100" s="41" t="s">
        <v>733</v>
      </c>
      <c r="B100" s="41" t="s">
        <v>734</v>
      </c>
      <c r="C100" s="41" t="s">
        <v>735</v>
      </c>
      <c r="D100" s="41" t="s">
        <v>736</v>
      </c>
      <c r="E100" s="41" t="s">
        <v>737</v>
      </c>
      <c r="F100" s="41">
        <v>30.0</v>
      </c>
      <c r="G100" s="41" t="s">
        <v>738</v>
      </c>
      <c r="H100" s="41">
        <v>305.0</v>
      </c>
      <c r="I100" s="41">
        <v>1108.0</v>
      </c>
      <c r="J100" s="41">
        <v>803.0</v>
      </c>
      <c r="K100" s="41">
        <v>20.0</v>
      </c>
      <c r="L100" s="41">
        <v>5.0</v>
      </c>
      <c r="M100" s="41">
        <v>11.0</v>
      </c>
      <c r="N100" s="41">
        <v>4.0</v>
      </c>
      <c r="O100" s="41">
        <v>8.0</v>
      </c>
      <c r="P100" s="41" t="s">
        <v>739</v>
      </c>
      <c r="Q100" s="41" t="s">
        <v>538</v>
      </c>
      <c r="R100" s="41"/>
      <c r="S100" s="42">
        <f>IFERROR(__xludf.DUMMYFUNCTION("""COMPUTED_VALUE"""),7.0)</f>
        <v>7</v>
      </c>
      <c r="T100" s="42" t="str">
        <f>IFERROR(__xludf.DUMMYFUNCTION("""COMPUTED_VALUE"""),"")</f>
        <v/>
      </c>
      <c r="U100" s="43">
        <v>45275.0</v>
      </c>
      <c r="V100" s="43">
        <v>45397.0</v>
      </c>
      <c r="W100" s="41" t="s">
        <v>127</v>
      </c>
      <c r="X100" s="41">
        <v>122.0</v>
      </c>
      <c r="Y100" s="41">
        <v>40.0</v>
      </c>
      <c r="Z100" s="41">
        <v>32.0</v>
      </c>
      <c r="AA100" s="41">
        <v>24.0</v>
      </c>
      <c r="AB100" s="44">
        <f t="shared" si="1"/>
        <v>32</v>
      </c>
      <c r="AC100" s="41">
        <v>650.0</v>
      </c>
      <c r="AD100" s="41" t="b">
        <v>0</v>
      </c>
      <c r="AE100" s="41" t="b">
        <v>0</v>
      </c>
      <c r="AF100" s="41" t="b">
        <v>0</v>
      </c>
      <c r="AG100" s="41">
        <v>0.0</v>
      </c>
      <c r="AH100" s="41">
        <v>3.8</v>
      </c>
      <c r="AI100" s="41">
        <v>4.0</v>
      </c>
      <c r="AJ100" s="41">
        <v>3.6</v>
      </c>
      <c r="AK100" s="41">
        <v>1000.0</v>
      </c>
      <c r="AL100" s="41">
        <v>0.0</v>
      </c>
      <c r="AM100" s="41">
        <v>0.0</v>
      </c>
      <c r="AN100" s="41" t="s">
        <v>740</v>
      </c>
      <c r="AO100" s="41" t="b">
        <v>1</v>
      </c>
      <c r="AP100" s="41" t="b">
        <v>1</v>
      </c>
      <c r="AQ100" s="41">
        <v>2.0</v>
      </c>
      <c r="AR100" s="41">
        <v>3.7</v>
      </c>
      <c r="AS100" s="41">
        <v>60.0</v>
      </c>
      <c r="AT100" s="41">
        <v>1956.0</v>
      </c>
      <c r="AU100" s="43">
        <v>44377.0</v>
      </c>
      <c r="AV100" s="41">
        <v>120000.0</v>
      </c>
      <c r="AW100" s="41">
        <v>1.0</v>
      </c>
      <c r="AX100" s="41">
        <v>-0.4</v>
      </c>
      <c r="AY100" s="41">
        <v>0.3</v>
      </c>
      <c r="AZ100" s="41">
        <v>3.9</v>
      </c>
      <c r="BA100" s="41" t="s">
        <v>741</v>
      </c>
      <c r="BB100" s="41" t="s">
        <v>742</v>
      </c>
      <c r="BC100" s="41"/>
      <c r="BD100" s="41"/>
      <c r="BE100" s="41"/>
      <c r="BF100" s="41"/>
    </row>
    <row r="101" ht="15.75" customHeight="1">
      <c r="A101" s="41" t="s">
        <v>743</v>
      </c>
      <c r="B101" s="41" t="s">
        <v>744</v>
      </c>
      <c r="C101" s="41" t="s">
        <v>458</v>
      </c>
      <c r="D101" s="41" t="s">
        <v>459</v>
      </c>
      <c r="E101" s="41" t="s">
        <v>745</v>
      </c>
      <c r="F101" s="41">
        <v>5.0</v>
      </c>
      <c r="G101" s="41" t="s">
        <v>746</v>
      </c>
      <c r="H101" s="41">
        <v>600.0</v>
      </c>
      <c r="I101" s="41">
        <v>1709.0</v>
      </c>
      <c r="J101" s="41">
        <v>1109.0</v>
      </c>
      <c r="K101" s="41">
        <v>14.0</v>
      </c>
      <c r="L101" s="41">
        <v>4.0</v>
      </c>
      <c r="M101" s="41">
        <v>7.0</v>
      </c>
      <c r="N101" s="41">
        <v>3.0</v>
      </c>
      <c r="O101" s="41">
        <v>13.0</v>
      </c>
      <c r="P101" s="41">
        <v>4.0</v>
      </c>
      <c r="Q101" s="41" t="s">
        <v>224</v>
      </c>
      <c r="R101" s="41" t="s">
        <v>538</v>
      </c>
      <c r="S101" s="42">
        <f>IFERROR(__xludf.DUMMYFUNCTION("""COMPUTED_VALUE"""),2.0)</f>
        <v>2</v>
      </c>
      <c r="T101" s="42">
        <f>IFERROR(__xludf.DUMMYFUNCTION("""COMPUTED_VALUE"""),7.0)</f>
        <v>7</v>
      </c>
      <c r="U101" s="43">
        <v>45268.0</v>
      </c>
      <c r="V101" s="43">
        <v>45382.0</v>
      </c>
      <c r="W101" s="41" t="s">
        <v>105</v>
      </c>
      <c r="X101" s="41">
        <v>114.0</v>
      </c>
      <c r="Y101" s="41">
        <v>39.0</v>
      </c>
      <c r="Z101" s="41">
        <v>31.0</v>
      </c>
      <c r="AA101" s="41">
        <v>23.0</v>
      </c>
      <c r="AB101" s="44">
        <f t="shared" si="1"/>
        <v>31</v>
      </c>
      <c r="AC101" s="41">
        <v>850.0</v>
      </c>
      <c r="AD101" s="41" t="b">
        <v>1</v>
      </c>
      <c r="AE101" s="41" t="b">
        <v>1</v>
      </c>
      <c r="AF101" s="41" t="b">
        <v>0</v>
      </c>
      <c r="AG101" s="41">
        <v>25.0</v>
      </c>
      <c r="AH101" s="41">
        <v>4.1</v>
      </c>
      <c r="AI101" s="41">
        <v>4.4</v>
      </c>
      <c r="AJ101" s="41">
        <v>3.8</v>
      </c>
      <c r="AK101" s="41">
        <v>4000.0</v>
      </c>
      <c r="AL101" s="41">
        <v>500.0</v>
      </c>
      <c r="AM101" s="41">
        <v>100.0</v>
      </c>
      <c r="AN101" s="41" t="s">
        <v>106</v>
      </c>
      <c r="AO101" s="41" t="b">
        <v>1</v>
      </c>
      <c r="AP101" s="41" t="b">
        <v>1</v>
      </c>
      <c r="AQ101" s="41">
        <v>15.0</v>
      </c>
      <c r="AR101" s="41">
        <v>3.6</v>
      </c>
      <c r="AS101" s="41">
        <v>30.0</v>
      </c>
      <c r="AT101" s="41">
        <v>1964.0</v>
      </c>
      <c r="AU101" s="43">
        <v>44905.0</v>
      </c>
      <c r="AV101" s="41">
        <v>300000.0</v>
      </c>
      <c r="AW101" s="41">
        <v>-4.5</v>
      </c>
      <c r="AX101" s="41">
        <v>-5.9</v>
      </c>
      <c r="AY101" s="41">
        <v>-5.2</v>
      </c>
      <c r="AZ101" s="41">
        <v>-1.6</v>
      </c>
      <c r="BA101" s="41" t="s">
        <v>747</v>
      </c>
      <c r="BB101" s="41" t="s">
        <v>748</v>
      </c>
      <c r="BC101" s="41"/>
      <c r="BD101" s="41"/>
      <c r="BE101" s="41"/>
      <c r="BF101" s="41"/>
    </row>
    <row r="102" ht="15.75" customHeight="1">
      <c r="S102" s="45" t="str">
        <f>IFERROR(__xludf.DUMMYFUNCTION("""COMPUTED_VALUE"""),"")</f>
        <v/>
      </c>
      <c r="T102" s="45" t="str">
        <f>IFERROR(__xludf.DUMMYFUNCTION("""COMPUTED_VALUE"""),"")</f>
        <v/>
      </c>
      <c r="U102" s="43"/>
      <c r="V102" s="43"/>
      <c r="AU102" s="43"/>
    </row>
    <row r="103" ht="15.75" customHeight="1">
      <c r="S103" s="45" t="str">
        <f>IFERROR(__xludf.DUMMYFUNCTION("""COMPUTED_VALUE"""),"")</f>
        <v/>
      </c>
      <c r="T103" s="45" t="str">
        <f>IFERROR(__xludf.DUMMYFUNCTION("""COMPUTED_VALUE"""),"")</f>
        <v/>
      </c>
      <c r="U103" s="43"/>
      <c r="V103" s="43"/>
      <c r="AU103" s="43"/>
    </row>
    <row r="104" ht="15.75" customHeight="1">
      <c r="S104" s="46" t="str">
        <f>IFERROR(__xludf.DUMMYFUNCTION("""COMPUTED_VALUE"""),"")</f>
        <v/>
      </c>
      <c r="T104" s="46" t="str">
        <f>IFERROR(__xludf.DUMMYFUNCTION("""COMPUTED_VALUE"""),"")</f>
        <v/>
      </c>
    </row>
    <row r="105" ht="15.75" customHeight="1">
      <c r="S105" s="46" t="str">
        <f>IFERROR(__xludf.DUMMYFUNCTION("""COMPUTED_VALUE"""),"")</f>
        <v/>
      </c>
      <c r="T105" s="46" t="str">
        <f>IFERROR(__xludf.DUMMYFUNCTION("""COMPUTED_VALUE"""),"")</f>
        <v/>
      </c>
    </row>
    <row r="106" ht="15.75" customHeight="1">
      <c r="S106" s="46" t="str">
        <f>IFERROR(__xludf.DUMMYFUNCTION("""COMPUTED_VALUE"""),"")</f>
        <v/>
      </c>
      <c r="T106" s="46" t="str">
        <f>IFERROR(__xludf.DUMMYFUNCTION("""COMPUTED_VALUE"""),"")</f>
        <v/>
      </c>
    </row>
    <row r="107" ht="15.75" customHeight="1">
      <c r="S107" s="46" t="str">
        <f>IFERROR(__xludf.DUMMYFUNCTION("""COMPUTED_VALUE"""),"")</f>
        <v/>
      </c>
      <c r="T107" s="46" t="str">
        <f>IFERROR(__xludf.DUMMYFUNCTION("""COMPUTED_VALUE"""),"")</f>
        <v/>
      </c>
    </row>
    <row r="108" ht="15.75" customHeight="1">
      <c r="S108" s="46" t="str">
        <f>IFERROR(__xludf.DUMMYFUNCTION("""COMPUTED_VALUE"""),"")</f>
        <v/>
      </c>
      <c r="T108" s="46" t="str">
        <f>IFERROR(__xludf.DUMMYFUNCTION("""COMPUTED_VALUE"""),"")</f>
        <v/>
      </c>
    </row>
    <row r="109" ht="15.75" customHeight="1">
      <c r="S109" s="46" t="str">
        <f>IFERROR(__xludf.DUMMYFUNCTION("""COMPUTED_VALUE"""),"")</f>
        <v/>
      </c>
      <c r="T109" s="46" t="str">
        <f>IFERROR(__xludf.DUMMYFUNCTION("""COMPUTED_VALUE"""),"")</f>
        <v/>
      </c>
    </row>
    <row r="110" ht="15.75" customHeight="1">
      <c r="S110" s="46" t="str">
        <f>IFERROR(__xludf.DUMMYFUNCTION("""COMPUTED_VALUE"""),"")</f>
        <v/>
      </c>
      <c r="T110" s="46" t="str">
        <f>IFERROR(__xludf.DUMMYFUNCTION("""COMPUTED_VALUE"""),"")</f>
        <v/>
      </c>
    </row>
    <row r="111" ht="15.75" customHeight="1">
      <c r="S111" s="46" t="str">
        <f>IFERROR(__xludf.DUMMYFUNCTION("""COMPUTED_VALUE"""),"")</f>
        <v/>
      </c>
      <c r="T111" s="46" t="str">
        <f>IFERROR(__xludf.DUMMYFUNCTION("""COMPUTED_VALUE"""),"")</f>
        <v/>
      </c>
    </row>
    <row r="112" ht="15.75" customHeight="1">
      <c r="S112" s="46" t="str">
        <f>IFERROR(__xludf.DUMMYFUNCTION("""COMPUTED_VALUE"""),"")</f>
        <v/>
      </c>
      <c r="T112" s="46" t="str">
        <f>IFERROR(__xludf.DUMMYFUNCTION("""COMPUTED_VALUE"""),"")</f>
        <v/>
      </c>
    </row>
    <row r="113" ht="15.75" customHeight="1">
      <c r="S113" s="46" t="str">
        <f>IFERROR(__xludf.DUMMYFUNCTION("""COMPUTED_VALUE"""),"")</f>
        <v/>
      </c>
      <c r="T113" s="46" t="str">
        <f>IFERROR(__xludf.DUMMYFUNCTION("""COMPUTED_VALUE"""),"")</f>
        <v/>
      </c>
    </row>
    <row r="114" ht="15.75" customHeight="1">
      <c r="S114" s="46" t="str">
        <f>IFERROR(__xludf.DUMMYFUNCTION("""COMPUTED_VALUE"""),"")</f>
        <v/>
      </c>
      <c r="T114" s="46" t="str">
        <f>IFERROR(__xludf.DUMMYFUNCTION("""COMPUTED_VALUE"""),"")</f>
        <v/>
      </c>
    </row>
    <row r="115" ht="15.75" customHeight="1">
      <c r="S115" s="46" t="str">
        <f>IFERROR(__xludf.DUMMYFUNCTION("""COMPUTED_VALUE"""),"")</f>
        <v/>
      </c>
      <c r="T115" s="46" t="str">
        <f>IFERROR(__xludf.DUMMYFUNCTION("""COMPUTED_VALUE"""),"")</f>
        <v/>
      </c>
    </row>
    <row r="116" ht="15.75" customHeight="1">
      <c r="S116" s="46" t="str">
        <f>IFERROR(__xludf.DUMMYFUNCTION("""COMPUTED_VALUE"""),"")</f>
        <v/>
      </c>
      <c r="T116" s="46" t="str">
        <f>IFERROR(__xludf.DUMMYFUNCTION("""COMPUTED_VALUE"""),"")</f>
        <v/>
      </c>
    </row>
    <row r="117" ht="15.75" customHeight="1">
      <c r="S117" s="46" t="str">
        <f>IFERROR(__xludf.DUMMYFUNCTION("""COMPUTED_VALUE"""),"")</f>
        <v/>
      </c>
      <c r="T117" s="46" t="str">
        <f>IFERROR(__xludf.DUMMYFUNCTION("""COMPUTED_VALUE"""),"")</f>
        <v/>
      </c>
    </row>
    <row r="118" ht="15.75" customHeight="1">
      <c r="S118" s="46" t="str">
        <f>IFERROR(__xludf.DUMMYFUNCTION("""COMPUTED_VALUE"""),"")</f>
        <v/>
      </c>
      <c r="T118" s="46" t="str">
        <f>IFERROR(__xludf.DUMMYFUNCTION("""COMPUTED_VALUE"""),"")</f>
        <v/>
      </c>
    </row>
    <row r="119" ht="15.75" customHeight="1">
      <c r="S119" s="46" t="str">
        <f>IFERROR(__xludf.DUMMYFUNCTION("""COMPUTED_VALUE"""),"")</f>
        <v/>
      </c>
      <c r="T119" s="46" t="str">
        <f>IFERROR(__xludf.DUMMYFUNCTION("""COMPUTED_VALUE"""),"")</f>
        <v/>
      </c>
    </row>
    <row r="120" ht="15.75" customHeight="1">
      <c r="S120" s="46" t="str">
        <f>IFERROR(__xludf.DUMMYFUNCTION("""COMPUTED_VALUE"""),"")</f>
        <v/>
      </c>
      <c r="T120" s="46" t="str">
        <f>IFERROR(__xludf.DUMMYFUNCTION("""COMPUTED_VALUE"""),"")</f>
        <v/>
      </c>
    </row>
    <row r="121" ht="15.75" customHeight="1">
      <c r="S121" s="46" t="str">
        <f>IFERROR(__xludf.DUMMYFUNCTION("""COMPUTED_VALUE"""),"")</f>
        <v/>
      </c>
      <c r="T121" s="46" t="str">
        <f>IFERROR(__xludf.DUMMYFUNCTION("""COMPUTED_VALUE"""),"")</f>
        <v/>
      </c>
    </row>
    <row r="122" ht="15.75" customHeight="1">
      <c r="S122" s="46" t="str">
        <f>IFERROR(__xludf.DUMMYFUNCTION("""COMPUTED_VALUE"""),"")</f>
        <v/>
      </c>
      <c r="T122" s="46" t="str">
        <f>IFERROR(__xludf.DUMMYFUNCTION("""COMPUTED_VALUE"""),"")</f>
        <v/>
      </c>
    </row>
    <row r="123" ht="15.75" customHeight="1">
      <c r="S123" s="46" t="str">
        <f>IFERROR(__xludf.DUMMYFUNCTION("""COMPUTED_VALUE"""),"")</f>
        <v/>
      </c>
      <c r="T123" s="46" t="str">
        <f>IFERROR(__xludf.DUMMYFUNCTION("""COMPUTED_VALUE"""),"")</f>
        <v/>
      </c>
    </row>
    <row r="124" ht="15.75" customHeight="1">
      <c r="S124" s="46" t="str">
        <f>IFERROR(__xludf.DUMMYFUNCTION("""COMPUTED_VALUE"""),"")</f>
        <v/>
      </c>
      <c r="T124" s="46" t="str">
        <f>IFERROR(__xludf.DUMMYFUNCTION("""COMPUTED_VALUE"""),"")</f>
        <v/>
      </c>
    </row>
    <row r="125" ht="15.75" customHeight="1">
      <c r="S125" s="46" t="str">
        <f>IFERROR(__xludf.DUMMYFUNCTION("""COMPUTED_VALUE"""),"")</f>
        <v/>
      </c>
      <c r="T125" s="46" t="str">
        <f>IFERROR(__xludf.DUMMYFUNCTION("""COMPUTED_VALUE"""),"")</f>
        <v/>
      </c>
    </row>
    <row r="126" ht="15.75" customHeight="1">
      <c r="S126" s="46" t="str">
        <f>IFERROR(__xludf.DUMMYFUNCTION("""COMPUTED_VALUE"""),"")</f>
        <v/>
      </c>
      <c r="T126" s="46" t="str">
        <f>IFERROR(__xludf.DUMMYFUNCTION("""COMPUTED_VALUE"""),"")</f>
        <v/>
      </c>
    </row>
    <row r="127" ht="15.75" customHeight="1">
      <c r="S127" s="46" t="str">
        <f>IFERROR(__xludf.DUMMYFUNCTION("""COMPUTED_VALUE"""),"")</f>
        <v/>
      </c>
      <c r="T127" s="46" t="str">
        <f>IFERROR(__xludf.DUMMYFUNCTION("""COMPUTED_VALUE"""),"")</f>
        <v/>
      </c>
    </row>
    <row r="128" ht="15.75" customHeight="1">
      <c r="S128" s="46" t="str">
        <f>IFERROR(__xludf.DUMMYFUNCTION("""COMPUTED_VALUE"""),"")</f>
        <v/>
      </c>
      <c r="T128" s="46" t="str">
        <f>IFERROR(__xludf.DUMMYFUNCTION("""COMPUTED_VALUE"""),"")</f>
        <v/>
      </c>
    </row>
    <row r="129" ht="15.75" customHeight="1">
      <c r="S129" s="46" t="str">
        <f>IFERROR(__xludf.DUMMYFUNCTION("""COMPUTED_VALUE"""),"")</f>
        <v/>
      </c>
      <c r="T129" s="46" t="str">
        <f>IFERROR(__xludf.DUMMYFUNCTION("""COMPUTED_VALUE"""),"")</f>
        <v/>
      </c>
    </row>
    <row r="130" ht="15.75" customHeight="1">
      <c r="S130" s="46" t="str">
        <f>IFERROR(__xludf.DUMMYFUNCTION("""COMPUTED_VALUE"""),"")</f>
        <v/>
      </c>
      <c r="T130" s="46" t="str">
        <f>IFERROR(__xludf.DUMMYFUNCTION("""COMPUTED_VALUE"""),"")</f>
        <v/>
      </c>
    </row>
    <row r="131" ht="15.75" customHeight="1">
      <c r="S131" s="46" t="str">
        <f>IFERROR(__xludf.DUMMYFUNCTION("""COMPUTED_VALUE"""),"")</f>
        <v/>
      </c>
      <c r="T131" s="46" t="str">
        <f>IFERROR(__xludf.DUMMYFUNCTION("""COMPUTED_VALUE"""),"")</f>
        <v/>
      </c>
    </row>
    <row r="132" ht="15.75" customHeight="1">
      <c r="S132" s="46" t="str">
        <f>IFERROR(__xludf.DUMMYFUNCTION("""COMPUTED_VALUE"""),"")</f>
        <v/>
      </c>
      <c r="T132" s="46" t="str">
        <f>IFERROR(__xludf.DUMMYFUNCTION("""COMPUTED_VALUE"""),"")</f>
        <v/>
      </c>
    </row>
    <row r="133" ht="15.75" customHeight="1">
      <c r="S133" s="46" t="str">
        <f>IFERROR(__xludf.DUMMYFUNCTION("""COMPUTED_VALUE"""),"")</f>
        <v/>
      </c>
      <c r="T133" s="46" t="str">
        <f>IFERROR(__xludf.DUMMYFUNCTION("""COMPUTED_VALUE"""),"")</f>
        <v/>
      </c>
    </row>
    <row r="134" ht="15.75" customHeight="1">
      <c r="S134" s="46" t="str">
        <f>IFERROR(__xludf.DUMMYFUNCTION("""COMPUTED_VALUE"""),"")</f>
        <v/>
      </c>
      <c r="T134" s="46" t="str">
        <f>IFERROR(__xludf.DUMMYFUNCTION("""COMPUTED_VALUE"""),"")</f>
        <v/>
      </c>
    </row>
    <row r="135" ht="15.75" customHeight="1">
      <c r="S135" s="46" t="str">
        <f>IFERROR(__xludf.DUMMYFUNCTION("""COMPUTED_VALUE"""),"")</f>
        <v/>
      </c>
      <c r="T135" s="46" t="str">
        <f>IFERROR(__xludf.DUMMYFUNCTION("""COMPUTED_VALUE"""),"")</f>
        <v/>
      </c>
    </row>
    <row r="136" ht="15.75" customHeight="1">
      <c r="S136" s="46" t="str">
        <f>IFERROR(__xludf.DUMMYFUNCTION("""COMPUTED_VALUE"""),"")</f>
        <v/>
      </c>
      <c r="T136" s="46" t="str">
        <f>IFERROR(__xludf.DUMMYFUNCTION("""COMPUTED_VALUE"""),"")</f>
        <v/>
      </c>
    </row>
    <row r="137" ht="15.75" customHeight="1">
      <c r="S137" s="46" t="str">
        <f>IFERROR(__xludf.DUMMYFUNCTION("""COMPUTED_VALUE"""),"")</f>
        <v/>
      </c>
      <c r="T137" s="46" t="str">
        <f>IFERROR(__xludf.DUMMYFUNCTION("""COMPUTED_VALUE"""),"")</f>
        <v/>
      </c>
    </row>
    <row r="138" ht="15.75" customHeight="1">
      <c r="S138" s="46" t="str">
        <f>IFERROR(__xludf.DUMMYFUNCTION("""COMPUTED_VALUE"""),"")</f>
        <v/>
      </c>
      <c r="T138" s="46" t="str">
        <f>IFERROR(__xludf.DUMMYFUNCTION("""COMPUTED_VALUE"""),"")</f>
        <v/>
      </c>
    </row>
    <row r="139" ht="15.75" customHeight="1">
      <c r="S139" s="46" t="str">
        <f>IFERROR(__xludf.DUMMYFUNCTION("""COMPUTED_VALUE"""),"")</f>
        <v/>
      </c>
      <c r="T139" s="46" t="str">
        <f>IFERROR(__xludf.DUMMYFUNCTION("""COMPUTED_VALUE"""),"")</f>
        <v/>
      </c>
    </row>
    <row r="140" ht="15.75" customHeight="1">
      <c r="S140" s="46" t="str">
        <f>IFERROR(__xludf.DUMMYFUNCTION("""COMPUTED_VALUE"""),"")</f>
        <v/>
      </c>
      <c r="T140" s="46" t="str">
        <f>IFERROR(__xludf.DUMMYFUNCTION("""COMPUTED_VALUE"""),"")</f>
        <v/>
      </c>
    </row>
    <row r="141" ht="15.75" customHeight="1">
      <c r="S141" s="46" t="str">
        <f>IFERROR(__xludf.DUMMYFUNCTION("""COMPUTED_VALUE"""),"")</f>
        <v/>
      </c>
      <c r="T141" s="46" t="str">
        <f>IFERROR(__xludf.DUMMYFUNCTION("""COMPUTED_VALUE"""),"")</f>
        <v/>
      </c>
    </row>
    <row r="142" ht="15.75" customHeight="1">
      <c r="S142" s="46" t="str">
        <f>IFERROR(__xludf.DUMMYFUNCTION("""COMPUTED_VALUE"""),"")</f>
        <v/>
      </c>
      <c r="T142" s="46" t="str">
        <f>IFERROR(__xludf.DUMMYFUNCTION("""COMPUTED_VALUE"""),"")</f>
        <v/>
      </c>
    </row>
    <row r="143" ht="15.75" customHeight="1">
      <c r="S143" s="46" t="str">
        <f>IFERROR(__xludf.DUMMYFUNCTION("""COMPUTED_VALUE"""),"")</f>
        <v/>
      </c>
      <c r="T143" s="46" t="str">
        <f>IFERROR(__xludf.DUMMYFUNCTION("""COMPUTED_VALUE"""),"")</f>
        <v/>
      </c>
    </row>
    <row r="144" ht="15.75" customHeight="1">
      <c r="S144" s="46" t="str">
        <f>IFERROR(__xludf.DUMMYFUNCTION("""COMPUTED_VALUE"""),"")</f>
        <v/>
      </c>
      <c r="T144" s="46" t="str">
        <f>IFERROR(__xludf.DUMMYFUNCTION("""COMPUTED_VALUE"""),"")</f>
        <v/>
      </c>
    </row>
    <row r="145" ht="15.75" customHeight="1">
      <c r="S145" s="46" t="str">
        <f>IFERROR(__xludf.DUMMYFUNCTION("""COMPUTED_VALUE"""),"")</f>
        <v/>
      </c>
      <c r="T145" s="46" t="str">
        <f>IFERROR(__xludf.DUMMYFUNCTION("""COMPUTED_VALUE"""),"")</f>
        <v/>
      </c>
    </row>
    <row r="146" ht="15.75" customHeight="1">
      <c r="S146" s="46" t="str">
        <f>IFERROR(__xludf.DUMMYFUNCTION("""COMPUTED_VALUE"""),"")</f>
        <v/>
      </c>
      <c r="T146" s="46" t="str">
        <f>IFERROR(__xludf.DUMMYFUNCTION("""COMPUTED_VALUE"""),"")</f>
        <v/>
      </c>
    </row>
    <row r="147" ht="15.75" customHeight="1">
      <c r="S147" s="46" t="str">
        <f>IFERROR(__xludf.DUMMYFUNCTION("""COMPUTED_VALUE"""),"")</f>
        <v/>
      </c>
      <c r="T147" s="46" t="str">
        <f>IFERROR(__xludf.DUMMYFUNCTION("""COMPUTED_VALUE"""),"")</f>
        <v/>
      </c>
    </row>
    <row r="148" ht="15.75" customHeight="1">
      <c r="S148" s="46" t="str">
        <f>IFERROR(__xludf.DUMMYFUNCTION("""COMPUTED_VALUE"""),"")</f>
        <v/>
      </c>
      <c r="T148" s="46" t="str">
        <f>IFERROR(__xludf.DUMMYFUNCTION("""COMPUTED_VALUE"""),"")</f>
        <v/>
      </c>
    </row>
    <row r="149" ht="15.75" customHeight="1">
      <c r="S149" s="46" t="str">
        <f>IFERROR(__xludf.DUMMYFUNCTION("""COMPUTED_VALUE"""),"")</f>
        <v/>
      </c>
      <c r="T149" s="46" t="str">
        <f>IFERROR(__xludf.DUMMYFUNCTION("""COMPUTED_VALUE"""),"")</f>
        <v/>
      </c>
    </row>
    <row r="150" ht="15.75" customHeight="1">
      <c r="S150" s="46" t="str">
        <f>IFERROR(__xludf.DUMMYFUNCTION("""COMPUTED_VALUE"""),"")</f>
        <v/>
      </c>
      <c r="T150" s="46" t="str">
        <f>IFERROR(__xludf.DUMMYFUNCTION("""COMPUTED_VALUE"""),"")</f>
        <v/>
      </c>
    </row>
    <row r="151" ht="15.75" customHeight="1">
      <c r="S151" s="46" t="str">
        <f>IFERROR(__xludf.DUMMYFUNCTION("""COMPUTED_VALUE"""),"")</f>
        <v/>
      </c>
      <c r="T151" s="46" t="str">
        <f>IFERROR(__xludf.DUMMYFUNCTION("""COMPUTED_VALUE"""),"")</f>
        <v/>
      </c>
    </row>
    <row r="152" ht="15.75" customHeight="1">
      <c r="S152" s="46" t="str">
        <f>IFERROR(__xludf.DUMMYFUNCTION("""COMPUTED_VALUE"""),"")</f>
        <v/>
      </c>
      <c r="T152" s="46" t="str">
        <f>IFERROR(__xludf.DUMMYFUNCTION("""COMPUTED_VALUE"""),"")</f>
        <v/>
      </c>
    </row>
    <row r="153" ht="15.75" customHeight="1">
      <c r="S153" s="46" t="str">
        <f>IFERROR(__xludf.DUMMYFUNCTION("""COMPUTED_VALUE"""),"")</f>
        <v/>
      </c>
      <c r="T153" s="46" t="str">
        <f>IFERROR(__xludf.DUMMYFUNCTION("""COMPUTED_VALUE"""),"")</f>
        <v/>
      </c>
    </row>
    <row r="154" ht="15.75" customHeight="1">
      <c r="S154" s="46" t="str">
        <f>IFERROR(__xludf.DUMMYFUNCTION("""COMPUTED_VALUE"""),"")</f>
        <v/>
      </c>
      <c r="T154" s="46" t="str">
        <f>IFERROR(__xludf.DUMMYFUNCTION("""COMPUTED_VALUE"""),"")</f>
        <v/>
      </c>
    </row>
    <row r="155" ht="15.75" customHeight="1">
      <c r="S155" s="46" t="str">
        <f>IFERROR(__xludf.DUMMYFUNCTION("""COMPUTED_VALUE"""),"")</f>
        <v/>
      </c>
      <c r="T155" s="46" t="str">
        <f>IFERROR(__xludf.DUMMYFUNCTION("""COMPUTED_VALUE"""),"")</f>
        <v/>
      </c>
    </row>
    <row r="156" ht="15.75" customHeight="1">
      <c r="S156" s="46" t="str">
        <f>IFERROR(__xludf.DUMMYFUNCTION("""COMPUTED_VALUE"""),"")</f>
        <v/>
      </c>
      <c r="T156" s="46" t="str">
        <f>IFERROR(__xludf.DUMMYFUNCTION("""COMPUTED_VALUE"""),"")</f>
        <v/>
      </c>
    </row>
    <row r="157" ht="15.75" customHeight="1">
      <c r="S157" s="46" t="str">
        <f>IFERROR(__xludf.DUMMYFUNCTION("""COMPUTED_VALUE"""),"")</f>
        <v/>
      </c>
      <c r="T157" s="46" t="str">
        <f>IFERROR(__xludf.DUMMYFUNCTION("""COMPUTED_VALUE"""),"")</f>
        <v/>
      </c>
    </row>
    <row r="158" ht="15.75" customHeight="1">
      <c r="S158" s="46" t="str">
        <f>IFERROR(__xludf.DUMMYFUNCTION("""COMPUTED_VALUE"""),"")</f>
        <v/>
      </c>
      <c r="T158" s="46" t="str">
        <f>IFERROR(__xludf.DUMMYFUNCTION("""COMPUTED_VALUE"""),"")</f>
        <v/>
      </c>
    </row>
    <row r="159" ht="15.75" customHeight="1">
      <c r="S159" s="46" t="str">
        <f>IFERROR(__xludf.DUMMYFUNCTION("""COMPUTED_VALUE"""),"")</f>
        <v/>
      </c>
      <c r="T159" s="46" t="str">
        <f>IFERROR(__xludf.DUMMYFUNCTION("""COMPUTED_VALUE"""),"")</f>
        <v/>
      </c>
    </row>
    <row r="160" ht="15.75" customHeight="1">
      <c r="S160" s="46" t="str">
        <f>IFERROR(__xludf.DUMMYFUNCTION("""COMPUTED_VALUE"""),"")</f>
        <v/>
      </c>
      <c r="T160" s="46" t="str">
        <f>IFERROR(__xludf.DUMMYFUNCTION("""COMPUTED_VALUE"""),"")</f>
        <v/>
      </c>
    </row>
    <row r="161" ht="15.75" customHeight="1">
      <c r="S161" s="46" t="str">
        <f>IFERROR(__xludf.DUMMYFUNCTION("""COMPUTED_VALUE"""),"")</f>
        <v/>
      </c>
      <c r="T161" s="46" t="str">
        <f>IFERROR(__xludf.DUMMYFUNCTION("""COMPUTED_VALUE"""),"")</f>
        <v/>
      </c>
    </row>
    <row r="162" ht="15.75" customHeight="1">
      <c r="S162" s="46" t="str">
        <f>IFERROR(__xludf.DUMMYFUNCTION("""COMPUTED_VALUE"""),"")</f>
        <v/>
      </c>
      <c r="T162" s="46" t="str">
        <f>IFERROR(__xludf.DUMMYFUNCTION("""COMPUTED_VALUE"""),"")</f>
        <v/>
      </c>
    </row>
    <row r="163" ht="15.75" customHeight="1">
      <c r="S163" s="46" t="str">
        <f>IFERROR(__xludf.DUMMYFUNCTION("""COMPUTED_VALUE"""),"")</f>
        <v/>
      </c>
      <c r="T163" s="46" t="str">
        <f>IFERROR(__xludf.DUMMYFUNCTION("""COMPUTED_VALUE"""),"")</f>
        <v/>
      </c>
    </row>
    <row r="164" ht="15.75" customHeight="1">
      <c r="S164" s="46" t="str">
        <f>IFERROR(__xludf.DUMMYFUNCTION("""COMPUTED_VALUE"""),"")</f>
        <v/>
      </c>
      <c r="T164" s="46" t="str">
        <f>IFERROR(__xludf.DUMMYFUNCTION("""COMPUTED_VALUE"""),"")</f>
        <v/>
      </c>
    </row>
    <row r="165" ht="15.75" customHeight="1">
      <c r="S165" s="46" t="str">
        <f>IFERROR(__xludf.DUMMYFUNCTION("""COMPUTED_VALUE"""),"")</f>
        <v/>
      </c>
      <c r="T165" s="46" t="str">
        <f>IFERROR(__xludf.DUMMYFUNCTION("""COMPUTED_VALUE"""),"")</f>
        <v/>
      </c>
    </row>
    <row r="166" ht="15.75" customHeight="1">
      <c r="S166" s="46" t="str">
        <f>IFERROR(__xludf.DUMMYFUNCTION("""COMPUTED_VALUE"""),"")</f>
        <v/>
      </c>
      <c r="T166" s="46" t="str">
        <f>IFERROR(__xludf.DUMMYFUNCTION("""COMPUTED_VALUE"""),"")</f>
        <v/>
      </c>
    </row>
    <row r="167" ht="15.75" customHeight="1">
      <c r="S167" s="46" t="str">
        <f>IFERROR(__xludf.DUMMYFUNCTION("""COMPUTED_VALUE"""),"")</f>
        <v/>
      </c>
      <c r="T167" s="46" t="str">
        <f>IFERROR(__xludf.DUMMYFUNCTION("""COMPUTED_VALUE"""),"")</f>
        <v/>
      </c>
    </row>
    <row r="168" ht="15.75" customHeight="1">
      <c r="S168" s="46" t="str">
        <f>IFERROR(__xludf.DUMMYFUNCTION("""COMPUTED_VALUE"""),"")</f>
        <v/>
      </c>
      <c r="T168" s="46" t="str">
        <f>IFERROR(__xludf.DUMMYFUNCTION("""COMPUTED_VALUE"""),"")</f>
        <v/>
      </c>
    </row>
    <row r="169" ht="15.75" customHeight="1">
      <c r="S169" s="46" t="str">
        <f>IFERROR(__xludf.DUMMYFUNCTION("""COMPUTED_VALUE"""),"")</f>
        <v/>
      </c>
      <c r="T169" s="46" t="str">
        <f>IFERROR(__xludf.DUMMYFUNCTION("""COMPUTED_VALUE"""),"")</f>
        <v/>
      </c>
    </row>
    <row r="170" ht="15.75" customHeight="1">
      <c r="S170" s="46" t="str">
        <f>IFERROR(__xludf.DUMMYFUNCTION("""COMPUTED_VALUE"""),"")</f>
        <v/>
      </c>
      <c r="T170" s="46" t="str">
        <f>IFERROR(__xludf.DUMMYFUNCTION("""COMPUTED_VALUE"""),"")</f>
        <v/>
      </c>
    </row>
    <row r="171" ht="15.75" customHeight="1">
      <c r="S171" s="46" t="str">
        <f>IFERROR(__xludf.DUMMYFUNCTION("""COMPUTED_VALUE"""),"")</f>
        <v/>
      </c>
      <c r="T171" s="46" t="str">
        <f>IFERROR(__xludf.DUMMYFUNCTION("""COMPUTED_VALUE"""),"")</f>
        <v/>
      </c>
    </row>
    <row r="172" ht="15.75" customHeight="1">
      <c r="S172" s="46" t="str">
        <f>IFERROR(__xludf.DUMMYFUNCTION("""COMPUTED_VALUE"""),"")</f>
        <v/>
      </c>
      <c r="T172" s="46" t="str">
        <f>IFERROR(__xludf.DUMMYFUNCTION("""COMPUTED_VALUE"""),"")</f>
        <v/>
      </c>
    </row>
    <row r="173" ht="15.75" customHeight="1">
      <c r="S173" s="46" t="str">
        <f>IFERROR(__xludf.DUMMYFUNCTION("""COMPUTED_VALUE"""),"")</f>
        <v/>
      </c>
      <c r="T173" s="46" t="str">
        <f>IFERROR(__xludf.DUMMYFUNCTION("""COMPUTED_VALUE"""),"")</f>
        <v/>
      </c>
    </row>
    <row r="174" ht="15.75" customHeight="1">
      <c r="S174" s="46" t="str">
        <f>IFERROR(__xludf.DUMMYFUNCTION("""COMPUTED_VALUE"""),"")</f>
        <v/>
      </c>
      <c r="T174" s="46" t="str">
        <f>IFERROR(__xludf.DUMMYFUNCTION("""COMPUTED_VALUE"""),"")</f>
        <v/>
      </c>
    </row>
    <row r="175" ht="15.75" customHeight="1">
      <c r="S175" s="46" t="str">
        <f>IFERROR(__xludf.DUMMYFUNCTION("""COMPUTED_VALUE"""),"")</f>
        <v/>
      </c>
      <c r="T175" s="46" t="str">
        <f>IFERROR(__xludf.DUMMYFUNCTION("""COMPUTED_VALUE"""),"")</f>
        <v/>
      </c>
    </row>
    <row r="176" ht="15.75" customHeight="1">
      <c r="S176" s="46" t="str">
        <f>IFERROR(__xludf.DUMMYFUNCTION("""COMPUTED_VALUE"""),"")</f>
        <v/>
      </c>
      <c r="T176" s="46" t="str">
        <f>IFERROR(__xludf.DUMMYFUNCTION("""COMPUTED_VALUE"""),"")</f>
        <v/>
      </c>
    </row>
    <row r="177" ht="15.75" customHeight="1">
      <c r="S177" s="46" t="str">
        <f>IFERROR(__xludf.DUMMYFUNCTION("""COMPUTED_VALUE"""),"")</f>
        <v/>
      </c>
      <c r="T177" s="46" t="str">
        <f>IFERROR(__xludf.DUMMYFUNCTION("""COMPUTED_VALUE"""),"")</f>
        <v/>
      </c>
    </row>
    <row r="178" ht="15.75" customHeight="1">
      <c r="S178" s="46" t="str">
        <f>IFERROR(__xludf.DUMMYFUNCTION("""COMPUTED_VALUE"""),"")</f>
        <v/>
      </c>
      <c r="T178" s="46" t="str">
        <f>IFERROR(__xludf.DUMMYFUNCTION("""COMPUTED_VALUE"""),"")</f>
        <v/>
      </c>
    </row>
    <row r="179" ht="15.75" customHeight="1">
      <c r="S179" s="46" t="str">
        <f>IFERROR(__xludf.DUMMYFUNCTION("""COMPUTED_VALUE"""),"")</f>
        <v/>
      </c>
      <c r="T179" s="46" t="str">
        <f>IFERROR(__xludf.DUMMYFUNCTION("""COMPUTED_VALUE"""),"")</f>
        <v/>
      </c>
    </row>
    <row r="180" ht="15.75" customHeight="1">
      <c r="S180" s="46" t="str">
        <f>IFERROR(__xludf.DUMMYFUNCTION("""COMPUTED_VALUE"""),"")</f>
        <v/>
      </c>
      <c r="T180" s="46" t="str">
        <f>IFERROR(__xludf.DUMMYFUNCTION("""COMPUTED_VALUE"""),"")</f>
        <v/>
      </c>
    </row>
    <row r="181" ht="15.75" customHeight="1">
      <c r="S181" s="46" t="str">
        <f>IFERROR(__xludf.DUMMYFUNCTION("""COMPUTED_VALUE"""),"")</f>
        <v/>
      </c>
      <c r="T181" s="46" t="str">
        <f>IFERROR(__xludf.DUMMYFUNCTION("""COMPUTED_VALUE"""),"")</f>
        <v/>
      </c>
    </row>
    <row r="182" ht="15.75" customHeight="1">
      <c r="S182" s="46" t="str">
        <f>IFERROR(__xludf.DUMMYFUNCTION("""COMPUTED_VALUE"""),"")</f>
        <v/>
      </c>
      <c r="T182" s="46" t="str">
        <f>IFERROR(__xludf.DUMMYFUNCTION("""COMPUTED_VALUE"""),"")</f>
        <v/>
      </c>
    </row>
    <row r="183" ht="15.75" customHeight="1">
      <c r="S183" s="46" t="str">
        <f>IFERROR(__xludf.DUMMYFUNCTION("""COMPUTED_VALUE"""),"")</f>
        <v/>
      </c>
      <c r="T183" s="46" t="str">
        <f>IFERROR(__xludf.DUMMYFUNCTION("""COMPUTED_VALUE"""),"")</f>
        <v/>
      </c>
    </row>
    <row r="184" ht="15.75" customHeight="1">
      <c r="S184" s="46" t="str">
        <f>IFERROR(__xludf.DUMMYFUNCTION("""COMPUTED_VALUE"""),"")</f>
        <v/>
      </c>
      <c r="T184" s="46" t="str">
        <f>IFERROR(__xludf.DUMMYFUNCTION("""COMPUTED_VALUE"""),"")</f>
        <v/>
      </c>
    </row>
    <row r="185" ht="15.75" customHeight="1">
      <c r="S185" s="46" t="str">
        <f>IFERROR(__xludf.DUMMYFUNCTION("""COMPUTED_VALUE"""),"")</f>
        <v/>
      </c>
      <c r="T185" s="46" t="str">
        <f>IFERROR(__xludf.DUMMYFUNCTION("""COMPUTED_VALUE"""),"")</f>
        <v/>
      </c>
    </row>
    <row r="186" ht="15.75" customHeight="1">
      <c r="S186" s="46" t="str">
        <f>IFERROR(__xludf.DUMMYFUNCTION("""COMPUTED_VALUE"""),"")</f>
        <v/>
      </c>
      <c r="T186" s="46" t="str">
        <f>IFERROR(__xludf.DUMMYFUNCTION("""COMPUTED_VALUE"""),"")</f>
        <v/>
      </c>
    </row>
    <row r="187" ht="15.75" customHeight="1">
      <c r="S187" s="46" t="str">
        <f>IFERROR(__xludf.DUMMYFUNCTION("""COMPUTED_VALUE"""),"")</f>
        <v/>
      </c>
      <c r="T187" s="46" t="str">
        <f>IFERROR(__xludf.DUMMYFUNCTION("""COMPUTED_VALUE"""),"")</f>
        <v/>
      </c>
    </row>
    <row r="188" ht="15.75" customHeight="1">
      <c r="S188" s="46" t="str">
        <f>IFERROR(__xludf.DUMMYFUNCTION("""COMPUTED_VALUE"""),"")</f>
        <v/>
      </c>
      <c r="T188" s="46" t="str">
        <f>IFERROR(__xludf.DUMMYFUNCTION("""COMPUTED_VALUE"""),"")</f>
        <v/>
      </c>
    </row>
    <row r="189" ht="15.75" customHeight="1">
      <c r="S189" s="46" t="str">
        <f>IFERROR(__xludf.DUMMYFUNCTION("""COMPUTED_VALUE"""),"")</f>
        <v/>
      </c>
      <c r="T189" s="46" t="str">
        <f>IFERROR(__xludf.DUMMYFUNCTION("""COMPUTED_VALUE"""),"")</f>
        <v/>
      </c>
    </row>
    <row r="190" ht="15.75" customHeight="1">
      <c r="S190" s="46" t="str">
        <f>IFERROR(__xludf.DUMMYFUNCTION("""COMPUTED_VALUE"""),"")</f>
        <v/>
      </c>
      <c r="T190" s="46" t="str">
        <f>IFERROR(__xludf.DUMMYFUNCTION("""COMPUTED_VALUE"""),"")</f>
        <v/>
      </c>
    </row>
    <row r="191" ht="15.75" customHeight="1">
      <c r="S191" s="46" t="str">
        <f>IFERROR(__xludf.DUMMYFUNCTION("""COMPUTED_VALUE"""),"")</f>
        <v/>
      </c>
      <c r="T191" s="46" t="str">
        <f>IFERROR(__xludf.DUMMYFUNCTION("""COMPUTED_VALUE"""),"")</f>
        <v/>
      </c>
    </row>
    <row r="192" ht="15.75" customHeight="1">
      <c r="S192" s="46" t="str">
        <f>IFERROR(__xludf.DUMMYFUNCTION("""COMPUTED_VALUE"""),"")</f>
        <v/>
      </c>
      <c r="T192" s="46" t="str">
        <f>IFERROR(__xludf.DUMMYFUNCTION("""COMPUTED_VALUE"""),"")</f>
        <v/>
      </c>
    </row>
    <row r="193" ht="15.75" customHeight="1">
      <c r="S193" s="46" t="str">
        <f>IFERROR(__xludf.DUMMYFUNCTION("""COMPUTED_VALUE"""),"")</f>
        <v/>
      </c>
      <c r="T193" s="46" t="str">
        <f>IFERROR(__xludf.DUMMYFUNCTION("""COMPUTED_VALUE"""),"")</f>
        <v/>
      </c>
    </row>
    <row r="194" ht="15.75" customHeight="1">
      <c r="S194" s="46" t="str">
        <f>IFERROR(__xludf.DUMMYFUNCTION("""COMPUTED_VALUE"""),"")</f>
        <v/>
      </c>
      <c r="T194" s="46" t="str">
        <f>IFERROR(__xludf.DUMMYFUNCTION("""COMPUTED_VALUE"""),"")</f>
        <v/>
      </c>
    </row>
    <row r="195" ht="15.75" customHeight="1">
      <c r="S195" s="46" t="str">
        <f>IFERROR(__xludf.DUMMYFUNCTION("""COMPUTED_VALUE"""),"")</f>
        <v/>
      </c>
      <c r="T195" s="46" t="str">
        <f>IFERROR(__xludf.DUMMYFUNCTION("""COMPUTED_VALUE"""),"")</f>
        <v/>
      </c>
    </row>
    <row r="196" ht="15.75" customHeight="1">
      <c r="S196" s="46" t="str">
        <f>IFERROR(__xludf.DUMMYFUNCTION("""COMPUTED_VALUE"""),"")</f>
        <v/>
      </c>
      <c r="T196" s="46" t="str">
        <f>IFERROR(__xludf.DUMMYFUNCTION("""COMPUTED_VALUE"""),"")</f>
        <v/>
      </c>
    </row>
    <row r="197" ht="15.75" customHeight="1">
      <c r="S197" s="46" t="str">
        <f>IFERROR(__xludf.DUMMYFUNCTION("""COMPUTED_VALUE"""),"")</f>
        <v/>
      </c>
      <c r="T197" s="46" t="str">
        <f>IFERROR(__xludf.DUMMYFUNCTION("""COMPUTED_VALUE"""),"")</f>
        <v/>
      </c>
    </row>
    <row r="198" ht="15.75" customHeight="1">
      <c r="S198" s="46" t="str">
        <f>IFERROR(__xludf.DUMMYFUNCTION("""COMPUTED_VALUE"""),"")</f>
        <v/>
      </c>
      <c r="T198" s="46" t="str">
        <f>IFERROR(__xludf.DUMMYFUNCTION("""COMPUTED_VALUE"""),"")</f>
        <v/>
      </c>
    </row>
    <row r="199" ht="15.75" customHeight="1">
      <c r="S199" s="46" t="str">
        <f>IFERROR(__xludf.DUMMYFUNCTION("""COMPUTED_VALUE"""),"")</f>
        <v/>
      </c>
      <c r="T199" s="46" t="str">
        <f>IFERROR(__xludf.DUMMYFUNCTION("""COMPUTED_VALUE"""),"")</f>
        <v/>
      </c>
    </row>
    <row r="200" ht="15.75" customHeight="1">
      <c r="S200" s="46" t="str">
        <f>IFERROR(__xludf.DUMMYFUNCTION("""COMPUTED_VALUE"""),"")</f>
        <v/>
      </c>
      <c r="T200" s="46" t="str">
        <f>IFERROR(__xludf.DUMMYFUNCTION("""COMPUTED_VALUE"""),"")</f>
        <v/>
      </c>
    </row>
    <row r="201" ht="15.75" customHeight="1">
      <c r="S201" s="46" t="str">
        <f>IFERROR(__xludf.DUMMYFUNCTION("""COMPUTED_VALUE"""),"")</f>
        <v/>
      </c>
      <c r="T201" s="46" t="str">
        <f>IFERROR(__xludf.DUMMYFUNCTION("""COMPUTED_VALUE"""),"")</f>
        <v/>
      </c>
    </row>
    <row r="202" ht="15.75" customHeight="1">
      <c r="S202" s="46" t="str">
        <f>IFERROR(__xludf.DUMMYFUNCTION("""COMPUTED_VALUE"""),"")</f>
        <v/>
      </c>
      <c r="T202" s="46" t="str">
        <f>IFERROR(__xludf.DUMMYFUNCTION("""COMPUTED_VALUE"""),"")</f>
        <v/>
      </c>
    </row>
    <row r="203" ht="15.75" customHeight="1">
      <c r="S203" s="46" t="str">
        <f>IFERROR(__xludf.DUMMYFUNCTION("""COMPUTED_VALUE"""),"")</f>
        <v/>
      </c>
      <c r="T203" s="46" t="str">
        <f>IFERROR(__xludf.DUMMYFUNCTION("""COMPUTED_VALUE"""),"")</f>
        <v/>
      </c>
    </row>
    <row r="204" ht="15.75" customHeight="1">
      <c r="S204" s="46" t="str">
        <f>IFERROR(__xludf.DUMMYFUNCTION("""COMPUTED_VALUE"""),"")</f>
        <v/>
      </c>
      <c r="T204" s="46" t="str">
        <f>IFERROR(__xludf.DUMMYFUNCTION("""COMPUTED_VALUE"""),"")</f>
        <v/>
      </c>
    </row>
    <row r="205" ht="15.75" customHeight="1">
      <c r="S205" s="46" t="str">
        <f>IFERROR(__xludf.DUMMYFUNCTION("""COMPUTED_VALUE"""),"")</f>
        <v/>
      </c>
      <c r="T205" s="46" t="str">
        <f>IFERROR(__xludf.DUMMYFUNCTION("""COMPUTED_VALUE"""),"")</f>
        <v/>
      </c>
    </row>
    <row r="206" ht="15.75" customHeight="1">
      <c r="S206" s="46" t="str">
        <f>IFERROR(__xludf.DUMMYFUNCTION("""COMPUTED_VALUE"""),"")</f>
        <v/>
      </c>
      <c r="T206" s="46" t="str">
        <f>IFERROR(__xludf.DUMMYFUNCTION("""COMPUTED_VALUE"""),"")</f>
        <v/>
      </c>
    </row>
    <row r="207" ht="15.75" customHeight="1">
      <c r="S207" s="46" t="str">
        <f>IFERROR(__xludf.DUMMYFUNCTION("""COMPUTED_VALUE"""),"")</f>
        <v/>
      </c>
      <c r="T207" s="46" t="str">
        <f>IFERROR(__xludf.DUMMYFUNCTION("""COMPUTED_VALUE"""),"")</f>
        <v/>
      </c>
    </row>
    <row r="208" ht="15.75" customHeight="1">
      <c r="S208" s="46" t="str">
        <f>IFERROR(__xludf.DUMMYFUNCTION("""COMPUTED_VALUE"""),"")</f>
        <v/>
      </c>
      <c r="T208" s="46" t="str">
        <f>IFERROR(__xludf.DUMMYFUNCTION("""COMPUTED_VALUE"""),"")</f>
        <v/>
      </c>
    </row>
    <row r="209" ht="15.75" customHeight="1">
      <c r="S209" s="46" t="str">
        <f>IFERROR(__xludf.DUMMYFUNCTION("""COMPUTED_VALUE"""),"")</f>
        <v/>
      </c>
      <c r="T209" s="46" t="str">
        <f>IFERROR(__xludf.DUMMYFUNCTION("""COMPUTED_VALUE"""),"")</f>
        <v/>
      </c>
    </row>
    <row r="210" ht="15.75" customHeight="1">
      <c r="S210" s="46" t="str">
        <f>IFERROR(__xludf.DUMMYFUNCTION("""COMPUTED_VALUE"""),"")</f>
        <v/>
      </c>
      <c r="T210" s="46" t="str">
        <f>IFERROR(__xludf.DUMMYFUNCTION("""COMPUTED_VALUE"""),"")</f>
        <v/>
      </c>
    </row>
    <row r="211" ht="15.75" customHeight="1">
      <c r="S211" s="46" t="str">
        <f>IFERROR(__xludf.DUMMYFUNCTION("""COMPUTED_VALUE"""),"")</f>
        <v/>
      </c>
      <c r="T211" s="46" t="str">
        <f>IFERROR(__xludf.DUMMYFUNCTION("""COMPUTED_VALUE"""),"")</f>
        <v/>
      </c>
    </row>
    <row r="212" ht="15.75" customHeight="1">
      <c r="S212" s="46" t="str">
        <f>IFERROR(__xludf.DUMMYFUNCTION("""COMPUTED_VALUE"""),"")</f>
        <v/>
      </c>
      <c r="T212" s="46" t="str">
        <f>IFERROR(__xludf.DUMMYFUNCTION("""COMPUTED_VALUE"""),"")</f>
        <v/>
      </c>
    </row>
    <row r="213" ht="15.75" customHeight="1">
      <c r="S213" s="46" t="str">
        <f>IFERROR(__xludf.DUMMYFUNCTION("""COMPUTED_VALUE"""),"")</f>
        <v/>
      </c>
      <c r="T213" s="46" t="str">
        <f>IFERROR(__xludf.DUMMYFUNCTION("""COMPUTED_VALUE"""),"")</f>
        <v/>
      </c>
    </row>
    <row r="214" ht="15.75" customHeight="1">
      <c r="S214" s="46" t="str">
        <f>IFERROR(__xludf.DUMMYFUNCTION("""COMPUTED_VALUE"""),"")</f>
        <v/>
      </c>
      <c r="T214" s="46" t="str">
        <f>IFERROR(__xludf.DUMMYFUNCTION("""COMPUTED_VALUE"""),"")</f>
        <v/>
      </c>
    </row>
    <row r="215" ht="15.75" customHeight="1">
      <c r="S215" s="46" t="str">
        <f>IFERROR(__xludf.DUMMYFUNCTION("""COMPUTED_VALUE"""),"")</f>
        <v/>
      </c>
      <c r="T215" s="46" t="str">
        <f>IFERROR(__xludf.DUMMYFUNCTION("""COMPUTED_VALUE"""),"")</f>
        <v/>
      </c>
    </row>
    <row r="216" ht="15.75" customHeight="1">
      <c r="S216" s="46" t="str">
        <f>IFERROR(__xludf.DUMMYFUNCTION("""COMPUTED_VALUE"""),"")</f>
        <v/>
      </c>
      <c r="T216" s="46" t="str">
        <f>IFERROR(__xludf.DUMMYFUNCTION("""COMPUTED_VALUE"""),"")</f>
        <v/>
      </c>
    </row>
    <row r="217" ht="15.75" customHeight="1">
      <c r="S217" s="46" t="str">
        <f>IFERROR(__xludf.DUMMYFUNCTION("""COMPUTED_VALUE"""),"")</f>
        <v/>
      </c>
      <c r="T217" s="46" t="str">
        <f>IFERROR(__xludf.DUMMYFUNCTION("""COMPUTED_VALUE"""),"")</f>
        <v/>
      </c>
    </row>
    <row r="218" ht="15.75" customHeight="1">
      <c r="S218" s="46" t="str">
        <f>IFERROR(__xludf.DUMMYFUNCTION("""COMPUTED_VALUE"""),"")</f>
        <v/>
      </c>
      <c r="T218" s="46" t="str">
        <f>IFERROR(__xludf.DUMMYFUNCTION("""COMPUTED_VALUE"""),"")</f>
        <v/>
      </c>
    </row>
    <row r="219" ht="15.75" customHeight="1">
      <c r="S219" s="46" t="str">
        <f>IFERROR(__xludf.DUMMYFUNCTION("""COMPUTED_VALUE"""),"")</f>
        <v/>
      </c>
      <c r="T219" s="46" t="str">
        <f>IFERROR(__xludf.DUMMYFUNCTION("""COMPUTED_VALUE"""),"")</f>
        <v/>
      </c>
    </row>
    <row r="220" ht="15.75" customHeight="1">
      <c r="S220" s="46" t="str">
        <f>IFERROR(__xludf.DUMMYFUNCTION("""COMPUTED_VALUE"""),"")</f>
        <v/>
      </c>
      <c r="T220" s="46" t="str">
        <f>IFERROR(__xludf.DUMMYFUNCTION("""COMPUTED_VALUE"""),"")</f>
        <v/>
      </c>
    </row>
    <row r="221" ht="15.75" customHeight="1">
      <c r="S221" s="46" t="str">
        <f>IFERROR(__xludf.DUMMYFUNCTION("""COMPUTED_VALUE"""),"")</f>
        <v/>
      </c>
      <c r="T221" s="46" t="str">
        <f>IFERROR(__xludf.DUMMYFUNCTION("""COMPUTED_VALUE"""),"")</f>
        <v/>
      </c>
    </row>
    <row r="222" ht="15.75" customHeight="1">
      <c r="S222" s="46" t="str">
        <f>IFERROR(__xludf.DUMMYFUNCTION("""COMPUTED_VALUE"""),"")</f>
        <v/>
      </c>
      <c r="T222" s="46" t="str">
        <f>IFERROR(__xludf.DUMMYFUNCTION("""COMPUTED_VALUE"""),"")</f>
        <v/>
      </c>
    </row>
    <row r="223" ht="15.75" customHeight="1">
      <c r="S223" s="46" t="str">
        <f>IFERROR(__xludf.DUMMYFUNCTION("""COMPUTED_VALUE"""),"")</f>
        <v/>
      </c>
      <c r="T223" s="46" t="str">
        <f>IFERROR(__xludf.DUMMYFUNCTION("""COMPUTED_VALUE"""),"")</f>
        <v/>
      </c>
    </row>
    <row r="224" ht="15.75" customHeight="1">
      <c r="S224" s="46" t="str">
        <f>IFERROR(__xludf.DUMMYFUNCTION("""COMPUTED_VALUE"""),"")</f>
        <v/>
      </c>
      <c r="T224" s="46" t="str">
        <f>IFERROR(__xludf.DUMMYFUNCTION("""COMPUTED_VALUE"""),"")</f>
        <v/>
      </c>
    </row>
    <row r="225" ht="15.75" customHeight="1">
      <c r="S225" s="46" t="str">
        <f>IFERROR(__xludf.DUMMYFUNCTION("""COMPUTED_VALUE"""),"")</f>
        <v/>
      </c>
      <c r="T225" s="46" t="str">
        <f>IFERROR(__xludf.DUMMYFUNCTION("""COMPUTED_VALUE"""),"")</f>
        <v/>
      </c>
    </row>
    <row r="226" ht="15.75" customHeight="1">
      <c r="S226" s="46" t="str">
        <f>IFERROR(__xludf.DUMMYFUNCTION("""COMPUTED_VALUE"""),"")</f>
        <v/>
      </c>
      <c r="T226" s="46" t="str">
        <f>IFERROR(__xludf.DUMMYFUNCTION("""COMPUTED_VALUE"""),"")</f>
        <v/>
      </c>
    </row>
    <row r="227" ht="15.75" customHeight="1">
      <c r="S227" s="46" t="str">
        <f>IFERROR(__xludf.DUMMYFUNCTION("""COMPUTED_VALUE"""),"")</f>
        <v/>
      </c>
      <c r="T227" s="46" t="str">
        <f>IFERROR(__xludf.DUMMYFUNCTION("""COMPUTED_VALUE"""),"")</f>
        <v/>
      </c>
    </row>
    <row r="228" ht="15.75" customHeight="1">
      <c r="S228" s="46" t="str">
        <f>IFERROR(__xludf.DUMMYFUNCTION("""COMPUTED_VALUE"""),"")</f>
        <v/>
      </c>
      <c r="T228" s="46" t="str">
        <f>IFERROR(__xludf.DUMMYFUNCTION("""COMPUTED_VALUE"""),"")</f>
        <v/>
      </c>
    </row>
    <row r="229" ht="15.75" customHeight="1">
      <c r="S229" s="46" t="str">
        <f>IFERROR(__xludf.DUMMYFUNCTION("""COMPUTED_VALUE"""),"")</f>
        <v/>
      </c>
      <c r="T229" s="46" t="str">
        <f>IFERROR(__xludf.DUMMYFUNCTION("""COMPUTED_VALUE"""),"")</f>
        <v/>
      </c>
    </row>
    <row r="230" ht="15.75" customHeight="1">
      <c r="S230" s="46" t="str">
        <f>IFERROR(__xludf.DUMMYFUNCTION("""COMPUTED_VALUE"""),"")</f>
        <v/>
      </c>
      <c r="T230" s="46" t="str">
        <f>IFERROR(__xludf.DUMMYFUNCTION("""COMPUTED_VALUE"""),"")</f>
        <v/>
      </c>
    </row>
    <row r="231" ht="15.75" customHeight="1">
      <c r="S231" s="46" t="str">
        <f>IFERROR(__xludf.DUMMYFUNCTION("""COMPUTED_VALUE"""),"")</f>
        <v/>
      </c>
      <c r="T231" s="46" t="str">
        <f>IFERROR(__xludf.DUMMYFUNCTION("""COMPUTED_VALUE"""),"")</f>
        <v/>
      </c>
    </row>
    <row r="232" ht="15.75" customHeight="1">
      <c r="S232" s="46" t="str">
        <f>IFERROR(__xludf.DUMMYFUNCTION("""COMPUTED_VALUE"""),"")</f>
        <v/>
      </c>
      <c r="T232" s="46" t="str">
        <f>IFERROR(__xludf.DUMMYFUNCTION("""COMPUTED_VALUE"""),"")</f>
        <v/>
      </c>
    </row>
    <row r="233" ht="15.75" customHeight="1">
      <c r="S233" s="46" t="str">
        <f>IFERROR(__xludf.DUMMYFUNCTION("""COMPUTED_VALUE"""),"")</f>
        <v/>
      </c>
      <c r="T233" s="46" t="str">
        <f>IFERROR(__xludf.DUMMYFUNCTION("""COMPUTED_VALUE"""),"")</f>
        <v/>
      </c>
    </row>
    <row r="234" ht="15.75" customHeight="1">
      <c r="S234" s="46" t="str">
        <f>IFERROR(__xludf.DUMMYFUNCTION("""COMPUTED_VALUE"""),"")</f>
        <v/>
      </c>
      <c r="T234" s="46" t="str">
        <f>IFERROR(__xludf.DUMMYFUNCTION("""COMPUTED_VALUE"""),"")</f>
        <v/>
      </c>
    </row>
    <row r="235" ht="15.75" customHeight="1">
      <c r="S235" s="46" t="str">
        <f>IFERROR(__xludf.DUMMYFUNCTION("""COMPUTED_VALUE"""),"")</f>
        <v/>
      </c>
      <c r="T235" s="46" t="str">
        <f>IFERROR(__xludf.DUMMYFUNCTION("""COMPUTED_VALUE"""),"")</f>
        <v/>
      </c>
    </row>
    <row r="236" ht="15.75" customHeight="1">
      <c r="S236" s="46" t="str">
        <f>IFERROR(__xludf.DUMMYFUNCTION("""COMPUTED_VALUE"""),"")</f>
        <v/>
      </c>
      <c r="T236" s="46" t="str">
        <f>IFERROR(__xludf.DUMMYFUNCTION("""COMPUTED_VALUE"""),"")</f>
        <v/>
      </c>
    </row>
    <row r="237" ht="15.75" customHeight="1">
      <c r="S237" s="46" t="str">
        <f>IFERROR(__xludf.DUMMYFUNCTION("""COMPUTED_VALUE"""),"")</f>
        <v/>
      </c>
      <c r="T237" s="46" t="str">
        <f>IFERROR(__xludf.DUMMYFUNCTION("""COMPUTED_VALUE"""),"")</f>
        <v/>
      </c>
    </row>
    <row r="238" ht="15.75" customHeight="1">
      <c r="S238" s="46" t="str">
        <f>IFERROR(__xludf.DUMMYFUNCTION("""COMPUTED_VALUE"""),"")</f>
        <v/>
      </c>
      <c r="T238" s="46" t="str">
        <f>IFERROR(__xludf.DUMMYFUNCTION("""COMPUTED_VALUE"""),"")</f>
        <v/>
      </c>
    </row>
    <row r="239" ht="15.75" customHeight="1">
      <c r="S239" s="46" t="str">
        <f>IFERROR(__xludf.DUMMYFUNCTION("""COMPUTED_VALUE"""),"")</f>
        <v/>
      </c>
      <c r="T239" s="46" t="str">
        <f>IFERROR(__xludf.DUMMYFUNCTION("""COMPUTED_VALUE"""),"")</f>
        <v/>
      </c>
    </row>
    <row r="240" ht="15.75" customHeight="1">
      <c r="S240" s="46" t="str">
        <f>IFERROR(__xludf.DUMMYFUNCTION("""COMPUTED_VALUE"""),"")</f>
        <v/>
      </c>
      <c r="T240" s="46" t="str">
        <f>IFERROR(__xludf.DUMMYFUNCTION("""COMPUTED_VALUE"""),"")</f>
        <v/>
      </c>
    </row>
    <row r="241" ht="15.75" customHeight="1">
      <c r="S241" s="46" t="str">
        <f>IFERROR(__xludf.DUMMYFUNCTION("""COMPUTED_VALUE"""),"")</f>
        <v/>
      </c>
      <c r="T241" s="46" t="str">
        <f>IFERROR(__xludf.DUMMYFUNCTION("""COMPUTED_VALUE"""),"")</f>
        <v/>
      </c>
    </row>
    <row r="242" ht="15.75" customHeight="1">
      <c r="S242" s="46" t="str">
        <f>IFERROR(__xludf.DUMMYFUNCTION("""COMPUTED_VALUE"""),"")</f>
        <v/>
      </c>
      <c r="T242" s="46" t="str">
        <f>IFERROR(__xludf.DUMMYFUNCTION("""COMPUTED_VALUE"""),"")</f>
        <v/>
      </c>
    </row>
    <row r="243" ht="15.75" customHeight="1">
      <c r="S243" s="46" t="str">
        <f>IFERROR(__xludf.DUMMYFUNCTION("""COMPUTED_VALUE"""),"")</f>
        <v/>
      </c>
      <c r="T243" s="46" t="str">
        <f>IFERROR(__xludf.DUMMYFUNCTION("""COMPUTED_VALUE"""),"")</f>
        <v/>
      </c>
    </row>
    <row r="244" ht="15.75" customHeight="1">
      <c r="S244" s="46" t="str">
        <f>IFERROR(__xludf.DUMMYFUNCTION("""COMPUTED_VALUE"""),"")</f>
        <v/>
      </c>
      <c r="T244" s="46" t="str">
        <f>IFERROR(__xludf.DUMMYFUNCTION("""COMPUTED_VALUE"""),"")</f>
        <v/>
      </c>
    </row>
    <row r="245" ht="15.75" customHeight="1">
      <c r="S245" s="46" t="str">
        <f>IFERROR(__xludf.DUMMYFUNCTION("""COMPUTED_VALUE"""),"")</f>
        <v/>
      </c>
      <c r="T245" s="46" t="str">
        <f>IFERROR(__xludf.DUMMYFUNCTION("""COMPUTED_VALUE"""),"")</f>
        <v/>
      </c>
    </row>
    <row r="246" ht="15.75" customHeight="1">
      <c r="S246" s="46" t="str">
        <f>IFERROR(__xludf.DUMMYFUNCTION("""COMPUTED_VALUE"""),"")</f>
        <v/>
      </c>
      <c r="T246" s="46" t="str">
        <f>IFERROR(__xludf.DUMMYFUNCTION("""COMPUTED_VALUE"""),"")</f>
        <v/>
      </c>
    </row>
    <row r="247" ht="15.75" customHeight="1">
      <c r="S247" s="46" t="str">
        <f>IFERROR(__xludf.DUMMYFUNCTION("""COMPUTED_VALUE"""),"")</f>
        <v/>
      </c>
      <c r="T247" s="46" t="str">
        <f>IFERROR(__xludf.DUMMYFUNCTION("""COMPUTED_VALUE"""),"")</f>
        <v/>
      </c>
    </row>
    <row r="248" ht="15.75" customHeight="1">
      <c r="S248" s="46" t="str">
        <f>IFERROR(__xludf.DUMMYFUNCTION("""COMPUTED_VALUE"""),"")</f>
        <v/>
      </c>
      <c r="T248" s="46" t="str">
        <f>IFERROR(__xludf.DUMMYFUNCTION("""COMPUTED_VALUE"""),"")</f>
        <v/>
      </c>
    </row>
    <row r="249" ht="15.75" customHeight="1">
      <c r="S249" s="46" t="str">
        <f>IFERROR(__xludf.DUMMYFUNCTION("""COMPUTED_VALUE"""),"")</f>
        <v/>
      </c>
      <c r="T249" s="46" t="str">
        <f>IFERROR(__xludf.DUMMYFUNCTION("""COMPUTED_VALUE"""),"")</f>
        <v/>
      </c>
    </row>
    <row r="250" ht="15.75" customHeight="1">
      <c r="S250" s="46" t="str">
        <f>IFERROR(__xludf.DUMMYFUNCTION("""COMPUTED_VALUE"""),"")</f>
        <v/>
      </c>
      <c r="T250" s="46" t="str">
        <f>IFERROR(__xludf.DUMMYFUNCTION("""COMPUTED_VALUE"""),"")</f>
        <v/>
      </c>
    </row>
    <row r="251" ht="15.75" customHeight="1">
      <c r="S251" s="46" t="str">
        <f>IFERROR(__xludf.DUMMYFUNCTION("""COMPUTED_VALUE"""),"")</f>
        <v/>
      </c>
      <c r="T251" s="46" t="str">
        <f>IFERROR(__xludf.DUMMYFUNCTION("""COMPUTED_VALUE"""),"")</f>
        <v/>
      </c>
    </row>
    <row r="252" ht="15.75" customHeight="1">
      <c r="S252" s="46" t="str">
        <f>IFERROR(__xludf.DUMMYFUNCTION("""COMPUTED_VALUE"""),"")</f>
        <v/>
      </c>
      <c r="T252" s="46" t="str">
        <f>IFERROR(__xludf.DUMMYFUNCTION("""COMPUTED_VALUE"""),"")</f>
        <v/>
      </c>
    </row>
    <row r="253" ht="15.75" customHeight="1">
      <c r="S253" s="46" t="str">
        <f>IFERROR(__xludf.DUMMYFUNCTION("""COMPUTED_VALUE"""),"")</f>
        <v/>
      </c>
      <c r="T253" s="46" t="str">
        <f>IFERROR(__xludf.DUMMYFUNCTION("""COMPUTED_VALUE"""),"")</f>
        <v/>
      </c>
    </row>
    <row r="254" ht="15.75" customHeight="1">
      <c r="S254" s="46" t="str">
        <f>IFERROR(__xludf.DUMMYFUNCTION("""COMPUTED_VALUE"""),"")</f>
        <v/>
      </c>
      <c r="T254" s="46" t="str">
        <f>IFERROR(__xludf.DUMMYFUNCTION("""COMPUTED_VALUE"""),"")</f>
        <v/>
      </c>
    </row>
    <row r="255" ht="15.75" customHeight="1">
      <c r="S255" s="46" t="str">
        <f>IFERROR(__xludf.DUMMYFUNCTION("""COMPUTED_VALUE"""),"")</f>
        <v/>
      </c>
      <c r="T255" s="46" t="str">
        <f>IFERROR(__xludf.DUMMYFUNCTION("""COMPUTED_VALUE"""),"")</f>
        <v/>
      </c>
    </row>
    <row r="256" ht="15.75" customHeight="1">
      <c r="S256" s="46" t="str">
        <f>IFERROR(__xludf.DUMMYFUNCTION("""COMPUTED_VALUE"""),"")</f>
        <v/>
      </c>
      <c r="T256" s="46" t="str">
        <f>IFERROR(__xludf.DUMMYFUNCTION("""COMPUTED_VALUE"""),"")</f>
        <v/>
      </c>
    </row>
    <row r="257" ht="15.75" customHeight="1">
      <c r="S257" s="46" t="str">
        <f>IFERROR(__xludf.DUMMYFUNCTION("""COMPUTED_VALUE"""),"")</f>
        <v/>
      </c>
      <c r="T257" s="46" t="str">
        <f>IFERROR(__xludf.DUMMYFUNCTION("""COMPUTED_VALUE"""),"")</f>
        <v/>
      </c>
    </row>
    <row r="258" ht="15.75" customHeight="1">
      <c r="S258" s="46" t="str">
        <f>IFERROR(__xludf.DUMMYFUNCTION("""COMPUTED_VALUE"""),"")</f>
        <v/>
      </c>
      <c r="T258" s="46" t="str">
        <f>IFERROR(__xludf.DUMMYFUNCTION("""COMPUTED_VALUE"""),"")</f>
        <v/>
      </c>
    </row>
    <row r="259" ht="15.75" customHeight="1">
      <c r="S259" s="46" t="str">
        <f>IFERROR(__xludf.DUMMYFUNCTION("""COMPUTED_VALUE"""),"")</f>
        <v/>
      </c>
      <c r="T259" s="46" t="str">
        <f>IFERROR(__xludf.DUMMYFUNCTION("""COMPUTED_VALUE"""),"")</f>
        <v/>
      </c>
    </row>
    <row r="260" ht="15.75" customHeight="1">
      <c r="S260" s="46" t="str">
        <f>IFERROR(__xludf.DUMMYFUNCTION("""COMPUTED_VALUE"""),"")</f>
        <v/>
      </c>
      <c r="T260" s="46" t="str">
        <f>IFERROR(__xludf.DUMMYFUNCTION("""COMPUTED_VALUE"""),"")</f>
        <v/>
      </c>
    </row>
    <row r="261" ht="15.75" customHeight="1">
      <c r="S261" s="46" t="str">
        <f>IFERROR(__xludf.DUMMYFUNCTION("""COMPUTED_VALUE"""),"")</f>
        <v/>
      </c>
      <c r="T261" s="46" t="str">
        <f>IFERROR(__xludf.DUMMYFUNCTION("""COMPUTED_VALUE"""),"")</f>
        <v/>
      </c>
    </row>
    <row r="262" ht="15.75" customHeight="1">
      <c r="S262" s="46" t="str">
        <f>IFERROR(__xludf.DUMMYFUNCTION("""COMPUTED_VALUE"""),"")</f>
        <v/>
      </c>
      <c r="T262" s="46" t="str">
        <f>IFERROR(__xludf.DUMMYFUNCTION("""COMPUTED_VALUE"""),"")</f>
        <v/>
      </c>
    </row>
    <row r="263" ht="15.75" customHeight="1">
      <c r="S263" s="46" t="str">
        <f>IFERROR(__xludf.DUMMYFUNCTION("""COMPUTED_VALUE"""),"")</f>
        <v/>
      </c>
      <c r="T263" s="46" t="str">
        <f>IFERROR(__xludf.DUMMYFUNCTION("""COMPUTED_VALUE"""),"")</f>
        <v/>
      </c>
    </row>
    <row r="264" ht="15.75" customHeight="1">
      <c r="S264" s="46" t="str">
        <f>IFERROR(__xludf.DUMMYFUNCTION("""COMPUTED_VALUE"""),"")</f>
        <v/>
      </c>
      <c r="T264" s="46" t="str">
        <f>IFERROR(__xludf.DUMMYFUNCTION("""COMPUTED_VALUE"""),"")</f>
        <v/>
      </c>
    </row>
    <row r="265" ht="15.75" customHeight="1">
      <c r="S265" s="46" t="str">
        <f>IFERROR(__xludf.DUMMYFUNCTION("""COMPUTED_VALUE"""),"")</f>
        <v/>
      </c>
      <c r="T265" s="46" t="str">
        <f>IFERROR(__xludf.DUMMYFUNCTION("""COMPUTED_VALUE"""),"")</f>
        <v/>
      </c>
    </row>
    <row r="266" ht="15.75" customHeight="1">
      <c r="S266" s="46" t="str">
        <f>IFERROR(__xludf.DUMMYFUNCTION("""COMPUTED_VALUE"""),"")</f>
        <v/>
      </c>
      <c r="T266" s="46" t="str">
        <f>IFERROR(__xludf.DUMMYFUNCTION("""COMPUTED_VALUE"""),"")</f>
        <v/>
      </c>
    </row>
    <row r="267" ht="15.75" customHeight="1">
      <c r="S267" s="46" t="str">
        <f>IFERROR(__xludf.DUMMYFUNCTION("""COMPUTED_VALUE"""),"")</f>
        <v/>
      </c>
      <c r="T267" s="46" t="str">
        <f>IFERROR(__xludf.DUMMYFUNCTION("""COMPUTED_VALUE"""),"")</f>
        <v/>
      </c>
    </row>
    <row r="268" ht="15.75" customHeight="1">
      <c r="S268" s="46" t="str">
        <f>IFERROR(__xludf.DUMMYFUNCTION("""COMPUTED_VALUE"""),"")</f>
        <v/>
      </c>
      <c r="T268" s="46" t="str">
        <f>IFERROR(__xludf.DUMMYFUNCTION("""COMPUTED_VALUE"""),"")</f>
        <v/>
      </c>
    </row>
    <row r="269" ht="15.75" customHeight="1">
      <c r="S269" s="46" t="str">
        <f>IFERROR(__xludf.DUMMYFUNCTION("""COMPUTED_VALUE"""),"")</f>
        <v/>
      </c>
      <c r="T269" s="46" t="str">
        <f>IFERROR(__xludf.DUMMYFUNCTION("""COMPUTED_VALUE"""),"")</f>
        <v/>
      </c>
    </row>
    <row r="270" ht="15.75" customHeight="1">
      <c r="S270" s="46" t="str">
        <f>IFERROR(__xludf.DUMMYFUNCTION("""COMPUTED_VALUE"""),"")</f>
        <v/>
      </c>
      <c r="T270" s="46" t="str">
        <f>IFERROR(__xludf.DUMMYFUNCTION("""COMPUTED_VALUE"""),"")</f>
        <v/>
      </c>
    </row>
    <row r="271" ht="15.75" customHeight="1">
      <c r="S271" s="46" t="str">
        <f>IFERROR(__xludf.DUMMYFUNCTION("""COMPUTED_VALUE"""),"")</f>
        <v/>
      </c>
      <c r="T271" s="46" t="str">
        <f>IFERROR(__xludf.DUMMYFUNCTION("""COMPUTED_VALUE"""),"")</f>
        <v/>
      </c>
    </row>
    <row r="272" ht="15.75" customHeight="1">
      <c r="S272" s="46" t="str">
        <f>IFERROR(__xludf.DUMMYFUNCTION("""COMPUTED_VALUE"""),"")</f>
        <v/>
      </c>
      <c r="T272" s="46" t="str">
        <f>IFERROR(__xludf.DUMMYFUNCTION("""COMPUTED_VALUE"""),"")</f>
        <v/>
      </c>
    </row>
    <row r="273" ht="15.75" customHeight="1">
      <c r="S273" s="46" t="str">
        <f>IFERROR(__xludf.DUMMYFUNCTION("""COMPUTED_VALUE"""),"")</f>
        <v/>
      </c>
      <c r="T273" s="46" t="str">
        <f>IFERROR(__xludf.DUMMYFUNCTION("""COMPUTED_VALUE"""),"")</f>
        <v/>
      </c>
    </row>
    <row r="274" ht="15.75" customHeight="1">
      <c r="S274" s="46" t="str">
        <f>IFERROR(__xludf.DUMMYFUNCTION("""COMPUTED_VALUE"""),"")</f>
        <v/>
      </c>
      <c r="T274" s="46" t="str">
        <f>IFERROR(__xludf.DUMMYFUNCTION("""COMPUTED_VALUE"""),"")</f>
        <v/>
      </c>
    </row>
    <row r="275" ht="15.75" customHeight="1">
      <c r="S275" s="46" t="str">
        <f>IFERROR(__xludf.DUMMYFUNCTION("""COMPUTED_VALUE"""),"")</f>
        <v/>
      </c>
      <c r="T275" s="46" t="str">
        <f>IFERROR(__xludf.DUMMYFUNCTION("""COMPUTED_VALUE"""),"")</f>
        <v/>
      </c>
    </row>
    <row r="276" ht="15.75" customHeight="1">
      <c r="S276" s="46" t="str">
        <f>IFERROR(__xludf.DUMMYFUNCTION("""COMPUTED_VALUE"""),"")</f>
        <v/>
      </c>
      <c r="T276" s="46" t="str">
        <f>IFERROR(__xludf.DUMMYFUNCTION("""COMPUTED_VALUE"""),"")</f>
        <v/>
      </c>
    </row>
    <row r="277" ht="15.75" customHeight="1">
      <c r="S277" s="46" t="str">
        <f>IFERROR(__xludf.DUMMYFUNCTION("""COMPUTED_VALUE"""),"")</f>
        <v/>
      </c>
      <c r="T277" s="46" t="str">
        <f>IFERROR(__xludf.DUMMYFUNCTION("""COMPUTED_VALUE"""),"")</f>
        <v/>
      </c>
    </row>
    <row r="278" ht="15.75" customHeight="1">
      <c r="S278" s="46" t="str">
        <f>IFERROR(__xludf.DUMMYFUNCTION("""COMPUTED_VALUE"""),"")</f>
        <v/>
      </c>
      <c r="T278" s="46" t="str">
        <f>IFERROR(__xludf.DUMMYFUNCTION("""COMPUTED_VALUE"""),"")</f>
        <v/>
      </c>
    </row>
    <row r="279" ht="15.75" customHeight="1">
      <c r="S279" s="46" t="str">
        <f>IFERROR(__xludf.DUMMYFUNCTION("""COMPUTED_VALUE"""),"")</f>
        <v/>
      </c>
      <c r="T279" s="46" t="str">
        <f>IFERROR(__xludf.DUMMYFUNCTION("""COMPUTED_VALUE"""),"")</f>
        <v/>
      </c>
    </row>
    <row r="280" ht="15.75" customHeight="1">
      <c r="S280" s="46" t="str">
        <f>IFERROR(__xludf.DUMMYFUNCTION("""COMPUTED_VALUE"""),"")</f>
        <v/>
      </c>
      <c r="T280" s="46" t="str">
        <f>IFERROR(__xludf.DUMMYFUNCTION("""COMPUTED_VALUE"""),"")</f>
        <v/>
      </c>
    </row>
    <row r="281" ht="15.75" customHeight="1">
      <c r="S281" s="46" t="str">
        <f>IFERROR(__xludf.DUMMYFUNCTION("""COMPUTED_VALUE"""),"")</f>
        <v/>
      </c>
      <c r="T281" s="46" t="str">
        <f>IFERROR(__xludf.DUMMYFUNCTION("""COMPUTED_VALUE"""),"")</f>
        <v/>
      </c>
    </row>
    <row r="282" ht="15.75" customHeight="1">
      <c r="S282" s="46" t="str">
        <f>IFERROR(__xludf.DUMMYFUNCTION("""COMPUTED_VALUE"""),"")</f>
        <v/>
      </c>
      <c r="T282" s="46" t="str">
        <f>IFERROR(__xludf.DUMMYFUNCTION("""COMPUTED_VALUE"""),"")</f>
        <v/>
      </c>
    </row>
    <row r="283" ht="15.75" customHeight="1">
      <c r="S283" s="46" t="str">
        <f>IFERROR(__xludf.DUMMYFUNCTION("""COMPUTED_VALUE"""),"")</f>
        <v/>
      </c>
      <c r="T283" s="46" t="str">
        <f>IFERROR(__xludf.DUMMYFUNCTION("""COMPUTED_VALUE"""),"")</f>
        <v/>
      </c>
    </row>
    <row r="284" ht="15.75" customHeight="1">
      <c r="S284" s="46" t="str">
        <f>IFERROR(__xludf.DUMMYFUNCTION("""COMPUTED_VALUE"""),"")</f>
        <v/>
      </c>
      <c r="T284" s="46" t="str">
        <f>IFERROR(__xludf.DUMMYFUNCTION("""COMPUTED_VALUE"""),"")</f>
        <v/>
      </c>
    </row>
    <row r="285" ht="15.75" customHeight="1">
      <c r="S285" s="46" t="str">
        <f>IFERROR(__xludf.DUMMYFUNCTION("""COMPUTED_VALUE"""),"")</f>
        <v/>
      </c>
      <c r="T285" s="46" t="str">
        <f>IFERROR(__xludf.DUMMYFUNCTION("""COMPUTED_VALUE"""),"")</f>
        <v/>
      </c>
    </row>
    <row r="286" ht="15.75" customHeight="1">
      <c r="S286" s="46" t="str">
        <f>IFERROR(__xludf.DUMMYFUNCTION("""COMPUTED_VALUE"""),"")</f>
        <v/>
      </c>
      <c r="T286" s="46" t="str">
        <f>IFERROR(__xludf.DUMMYFUNCTION("""COMPUTED_VALUE"""),"")</f>
        <v/>
      </c>
    </row>
    <row r="287" ht="15.75" customHeight="1">
      <c r="S287" s="46" t="str">
        <f>IFERROR(__xludf.DUMMYFUNCTION("""COMPUTED_VALUE"""),"")</f>
        <v/>
      </c>
      <c r="T287" s="46" t="str">
        <f>IFERROR(__xludf.DUMMYFUNCTION("""COMPUTED_VALUE"""),"")</f>
        <v/>
      </c>
    </row>
    <row r="288" ht="15.75" customHeight="1">
      <c r="S288" s="46" t="str">
        <f>IFERROR(__xludf.DUMMYFUNCTION("""COMPUTED_VALUE"""),"")</f>
        <v/>
      </c>
      <c r="T288" s="46" t="str">
        <f>IFERROR(__xludf.DUMMYFUNCTION("""COMPUTED_VALUE"""),"")</f>
        <v/>
      </c>
    </row>
    <row r="289" ht="15.75" customHeight="1">
      <c r="S289" s="46" t="str">
        <f>IFERROR(__xludf.DUMMYFUNCTION("""COMPUTED_VALUE"""),"")</f>
        <v/>
      </c>
      <c r="T289" s="46" t="str">
        <f>IFERROR(__xludf.DUMMYFUNCTION("""COMPUTED_VALUE"""),"")</f>
        <v/>
      </c>
    </row>
    <row r="290" ht="15.75" customHeight="1">
      <c r="S290" s="46" t="str">
        <f>IFERROR(__xludf.DUMMYFUNCTION("""COMPUTED_VALUE"""),"")</f>
        <v/>
      </c>
      <c r="T290" s="46" t="str">
        <f>IFERROR(__xludf.DUMMYFUNCTION("""COMPUTED_VALUE"""),"")</f>
        <v/>
      </c>
    </row>
    <row r="291" ht="15.75" customHeight="1">
      <c r="S291" s="46" t="str">
        <f>IFERROR(__xludf.DUMMYFUNCTION("""COMPUTED_VALUE"""),"")</f>
        <v/>
      </c>
      <c r="T291" s="46" t="str">
        <f>IFERROR(__xludf.DUMMYFUNCTION("""COMPUTED_VALUE"""),"")</f>
        <v/>
      </c>
    </row>
    <row r="292" ht="15.75" customHeight="1">
      <c r="S292" s="46" t="str">
        <f>IFERROR(__xludf.DUMMYFUNCTION("""COMPUTED_VALUE"""),"")</f>
        <v/>
      </c>
      <c r="T292" s="46" t="str">
        <f>IFERROR(__xludf.DUMMYFUNCTION("""COMPUTED_VALUE"""),"")</f>
        <v/>
      </c>
    </row>
    <row r="293" ht="15.75" customHeight="1">
      <c r="S293" s="46" t="str">
        <f>IFERROR(__xludf.DUMMYFUNCTION("""COMPUTED_VALUE"""),"")</f>
        <v/>
      </c>
      <c r="T293" s="46" t="str">
        <f>IFERROR(__xludf.DUMMYFUNCTION("""COMPUTED_VALUE"""),"")</f>
        <v/>
      </c>
    </row>
    <row r="294" ht="15.75" customHeight="1">
      <c r="S294" s="46" t="str">
        <f>IFERROR(__xludf.DUMMYFUNCTION("""COMPUTED_VALUE"""),"")</f>
        <v/>
      </c>
      <c r="T294" s="46" t="str">
        <f>IFERROR(__xludf.DUMMYFUNCTION("""COMPUTED_VALUE"""),"")</f>
        <v/>
      </c>
    </row>
    <row r="295" ht="15.75" customHeight="1">
      <c r="S295" s="46" t="str">
        <f>IFERROR(__xludf.DUMMYFUNCTION("""COMPUTED_VALUE"""),"")</f>
        <v/>
      </c>
      <c r="T295" s="46" t="str">
        <f>IFERROR(__xludf.DUMMYFUNCTION("""COMPUTED_VALUE"""),"")</f>
        <v/>
      </c>
    </row>
    <row r="296" ht="15.75" customHeight="1">
      <c r="S296" s="46" t="str">
        <f>IFERROR(__xludf.DUMMYFUNCTION("""COMPUTED_VALUE"""),"")</f>
        <v/>
      </c>
      <c r="T296" s="46" t="str">
        <f>IFERROR(__xludf.DUMMYFUNCTION("""COMPUTED_VALUE"""),"")</f>
        <v/>
      </c>
    </row>
    <row r="297" ht="15.75" customHeight="1">
      <c r="S297" s="46" t="str">
        <f>IFERROR(__xludf.DUMMYFUNCTION("""COMPUTED_VALUE"""),"")</f>
        <v/>
      </c>
      <c r="T297" s="46" t="str">
        <f>IFERROR(__xludf.DUMMYFUNCTION("""COMPUTED_VALUE"""),"")</f>
        <v/>
      </c>
    </row>
    <row r="298" ht="15.75" customHeight="1">
      <c r="S298" s="46" t="str">
        <f>IFERROR(__xludf.DUMMYFUNCTION("""COMPUTED_VALUE"""),"")</f>
        <v/>
      </c>
      <c r="T298" s="46" t="str">
        <f>IFERROR(__xludf.DUMMYFUNCTION("""COMPUTED_VALUE"""),"")</f>
        <v/>
      </c>
    </row>
    <row r="299" ht="15.75" customHeight="1">
      <c r="S299" s="46" t="str">
        <f>IFERROR(__xludf.DUMMYFUNCTION("""COMPUTED_VALUE"""),"")</f>
        <v/>
      </c>
      <c r="T299" s="46" t="str">
        <f>IFERROR(__xludf.DUMMYFUNCTION("""COMPUTED_VALUE"""),"")</f>
        <v/>
      </c>
    </row>
    <row r="300" ht="15.75" customHeight="1">
      <c r="S300" s="46" t="str">
        <f>IFERROR(__xludf.DUMMYFUNCTION("""COMPUTED_VALUE"""),"")</f>
        <v/>
      </c>
      <c r="T300" s="46" t="str">
        <f>IFERROR(__xludf.DUMMYFUNCTION("""COMPUTED_VALUE"""),"")</f>
        <v/>
      </c>
    </row>
    <row r="301" ht="15.75" customHeight="1">
      <c r="S301" s="46" t="str">
        <f>IFERROR(__xludf.DUMMYFUNCTION("""COMPUTED_VALUE"""),"")</f>
        <v/>
      </c>
      <c r="T301" s="46" t="str">
        <f>IFERROR(__xludf.DUMMYFUNCTION("""COMPUTED_VALUE"""),"")</f>
        <v/>
      </c>
    </row>
    <row r="302" ht="15.75" customHeight="1">
      <c r="S302" s="46" t="str">
        <f>IFERROR(__xludf.DUMMYFUNCTION("""COMPUTED_VALUE"""),"")</f>
        <v/>
      </c>
      <c r="T302" s="46" t="str">
        <f>IFERROR(__xludf.DUMMYFUNCTION("""COMPUTED_VALUE"""),"")</f>
        <v/>
      </c>
    </row>
    <row r="303" ht="15.75" customHeight="1">
      <c r="S303" s="46" t="str">
        <f>IFERROR(__xludf.DUMMYFUNCTION("""COMPUTED_VALUE"""),"")</f>
        <v/>
      </c>
      <c r="T303" s="46" t="str">
        <f>IFERROR(__xludf.DUMMYFUNCTION("""COMPUTED_VALUE"""),"")</f>
        <v/>
      </c>
    </row>
    <row r="304" ht="15.75" customHeight="1">
      <c r="S304" s="46" t="str">
        <f>IFERROR(__xludf.DUMMYFUNCTION("""COMPUTED_VALUE"""),"")</f>
        <v/>
      </c>
      <c r="T304" s="46" t="str">
        <f>IFERROR(__xludf.DUMMYFUNCTION("""COMPUTED_VALUE"""),"")</f>
        <v/>
      </c>
    </row>
    <row r="305" ht="15.75" customHeight="1">
      <c r="S305" s="46" t="str">
        <f>IFERROR(__xludf.DUMMYFUNCTION("""COMPUTED_VALUE"""),"")</f>
        <v/>
      </c>
      <c r="T305" s="46" t="str">
        <f>IFERROR(__xludf.DUMMYFUNCTION("""COMPUTED_VALUE"""),"")</f>
        <v/>
      </c>
    </row>
    <row r="306" ht="15.75" customHeight="1">
      <c r="S306" s="46" t="str">
        <f>IFERROR(__xludf.DUMMYFUNCTION("""COMPUTED_VALUE"""),"")</f>
        <v/>
      </c>
      <c r="T306" s="46" t="str">
        <f>IFERROR(__xludf.DUMMYFUNCTION("""COMPUTED_VALUE"""),"")</f>
        <v/>
      </c>
    </row>
    <row r="307" ht="15.75" customHeight="1">
      <c r="S307" s="46" t="str">
        <f>IFERROR(__xludf.DUMMYFUNCTION("""COMPUTED_VALUE"""),"")</f>
        <v/>
      </c>
      <c r="T307" s="46" t="str">
        <f>IFERROR(__xludf.DUMMYFUNCTION("""COMPUTED_VALUE"""),"")</f>
        <v/>
      </c>
    </row>
    <row r="308" ht="15.75" customHeight="1">
      <c r="S308" s="46" t="str">
        <f>IFERROR(__xludf.DUMMYFUNCTION("""COMPUTED_VALUE"""),"")</f>
        <v/>
      </c>
      <c r="T308" s="46" t="str">
        <f>IFERROR(__xludf.DUMMYFUNCTION("""COMPUTED_VALUE"""),"")</f>
        <v/>
      </c>
    </row>
    <row r="309" ht="15.75" customHeight="1">
      <c r="S309" s="46" t="str">
        <f>IFERROR(__xludf.DUMMYFUNCTION("""COMPUTED_VALUE"""),"")</f>
        <v/>
      </c>
      <c r="T309" s="46" t="str">
        <f>IFERROR(__xludf.DUMMYFUNCTION("""COMPUTED_VALUE"""),"")</f>
        <v/>
      </c>
    </row>
    <row r="310" ht="15.75" customHeight="1">
      <c r="S310" s="46" t="str">
        <f>IFERROR(__xludf.DUMMYFUNCTION("""COMPUTED_VALUE"""),"")</f>
        <v/>
      </c>
      <c r="T310" s="46" t="str">
        <f>IFERROR(__xludf.DUMMYFUNCTION("""COMPUTED_VALUE"""),"")</f>
        <v/>
      </c>
    </row>
    <row r="311" ht="15.75" customHeight="1">
      <c r="S311" s="46" t="str">
        <f>IFERROR(__xludf.DUMMYFUNCTION("""COMPUTED_VALUE"""),"")</f>
        <v/>
      </c>
      <c r="T311" s="46" t="str">
        <f>IFERROR(__xludf.DUMMYFUNCTION("""COMPUTED_VALUE"""),"")</f>
        <v/>
      </c>
    </row>
    <row r="312" ht="15.75" customHeight="1">
      <c r="S312" s="46" t="str">
        <f>IFERROR(__xludf.DUMMYFUNCTION("""COMPUTED_VALUE"""),"")</f>
        <v/>
      </c>
      <c r="T312" s="46" t="str">
        <f>IFERROR(__xludf.DUMMYFUNCTION("""COMPUTED_VALUE"""),"")</f>
        <v/>
      </c>
    </row>
    <row r="313" ht="15.75" customHeight="1">
      <c r="S313" s="46" t="str">
        <f>IFERROR(__xludf.DUMMYFUNCTION("""COMPUTED_VALUE"""),"")</f>
        <v/>
      </c>
      <c r="T313" s="46" t="str">
        <f>IFERROR(__xludf.DUMMYFUNCTION("""COMPUTED_VALUE"""),"")</f>
        <v/>
      </c>
    </row>
    <row r="314" ht="15.75" customHeight="1">
      <c r="S314" s="46" t="str">
        <f>IFERROR(__xludf.DUMMYFUNCTION("""COMPUTED_VALUE"""),"")</f>
        <v/>
      </c>
      <c r="T314" s="46" t="str">
        <f>IFERROR(__xludf.DUMMYFUNCTION("""COMPUTED_VALUE"""),"")</f>
        <v/>
      </c>
    </row>
    <row r="315" ht="15.75" customHeight="1">
      <c r="S315" s="46" t="str">
        <f>IFERROR(__xludf.DUMMYFUNCTION("""COMPUTED_VALUE"""),"")</f>
        <v/>
      </c>
      <c r="T315" s="46" t="str">
        <f>IFERROR(__xludf.DUMMYFUNCTION("""COMPUTED_VALUE"""),"")</f>
        <v/>
      </c>
    </row>
    <row r="316" ht="15.75" customHeight="1">
      <c r="S316" s="46" t="str">
        <f>IFERROR(__xludf.DUMMYFUNCTION("""COMPUTED_VALUE"""),"")</f>
        <v/>
      </c>
      <c r="T316" s="46" t="str">
        <f>IFERROR(__xludf.DUMMYFUNCTION("""COMPUTED_VALUE"""),"")</f>
        <v/>
      </c>
    </row>
    <row r="317" ht="15.75" customHeight="1">
      <c r="S317" s="46" t="str">
        <f>IFERROR(__xludf.DUMMYFUNCTION("""COMPUTED_VALUE"""),"")</f>
        <v/>
      </c>
      <c r="T317" s="46" t="str">
        <f>IFERROR(__xludf.DUMMYFUNCTION("""COMPUTED_VALUE"""),"")</f>
        <v/>
      </c>
    </row>
    <row r="318" ht="15.75" customHeight="1">
      <c r="S318" s="46" t="str">
        <f>IFERROR(__xludf.DUMMYFUNCTION("""COMPUTED_VALUE"""),"")</f>
        <v/>
      </c>
      <c r="T318" s="46" t="str">
        <f>IFERROR(__xludf.DUMMYFUNCTION("""COMPUTED_VALUE"""),"")</f>
        <v/>
      </c>
    </row>
    <row r="319" ht="15.75" customHeight="1">
      <c r="S319" s="46" t="str">
        <f>IFERROR(__xludf.DUMMYFUNCTION("""COMPUTED_VALUE"""),"")</f>
        <v/>
      </c>
      <c r="T319" s="46" t="str">
        <f>IFERROR(__xludf.DUMMYFUNCTION("""COMPUTED_VALUE"""),"")</f>
        <v/>
      </c>
    </row>
    <row r="320" ht="15.75" customHeight="1">
      <c r="S320" s="46" t="str">
        <f>IFERROR(__xludf.DUMMYFUNCTION("""COMPUTED_VALUE"""),"")</f>
        <v/>
      </c>
      <c r="T320" s="46" t="str">
        <f>IFERROR(__xludf.DUMMYFUNCTION("""COMPUTED_VALUE"""),"")</f>
        <v/>
      </c>
    </row>
    <row r="321" ht="15.75" customHeight="1">
      <c r="S321" s="46" t="str">
        <f>IFERROR(__xludf.DUMMYFUNCTION("""COMPUTED_VALUE"""),"")</f>
        <v/>
      </c>
      <c r="T321" s="46" t="str">
        <f>IFERROR(__xludf.DUMMYFUNCTION("""COMPUTED_VALUE"""),"")</f>
        <v/>
      </c>
    </row>
    <row r="322" ht="15.75" customHeight="1">
      <c r="S322" s="46" t="str">
        <f>IFERROR(__xludf.DUMMYFUNCTION("""COMPUTED_VALUE"""),"")</f>
        <v/>
      </c>
      <c r="T322" s="46" t="str">
        <f>IFERROR(__xludf.DUMMYFUNCTION("""COMPUTED_VALUE"""),"")</f>
        <v/>
      </c>
    </row>
    <row r="323" ht="15.75" customHeight="1">
      <c r="S323" s="46" t="str">
        <f>IFERROR(__xludf.DUMMYFUNCTION("""COMPUTED_VALUE"""),"")</f>
        <v/>
      </c>
      <c r="T323" s="46" t="str">
        <f>IFERROR(__xludf.DUMMYFUNCTION("""COMPUTED_VALUE"""),"")</f>
        <v/>
      </c>
    </row>
    <row r="324" ht="15.75" customHeight="1">
      <c r="S324" s="46" t="str">
        <f>IFERROR(__xludf.DUMMYFUNCTION("""COMPUTED_VALUE"""),"")</f>
        <v/>
      </c>
      <c r="T324" s="46" t="str">
        <f>IFERROR(__xludf.DUMMYFUNCTION("""COMPUTED_VALUE"""),"")</f>
        <v/>
      </c>
    </row>
    <row r="325" ht="15.75" customHeight="1">
      <c r="S325" s="46" t="str">
        <f>IFERROR(__xludf.DUMMYFUNCTION("""COMPUTED_VALUE"""),"")</f>
        <v/>
      </c>
      <c r="T325" s="46" t="str">
        <f>IFERROR(__xludf.DUMMYFUNCTION("""COMPUTED_VALUE"""),"")</f>
        <v/>
      </c>
    </row>
    <row r="326" ht="15.75" customHeight="1">
      <c r="S326" s="46" t="str">
        <f>IFERROR(__xludf.DUMMYFUNCTION("""COMPUTED_VALUE"""),"")</f>
        <v/>
      </c>
      <c r="T326" s="46" t="str">
        <f>IFERROR(__xludf.DUMMYFUNCTION("""COMPUTED_VALUE"""),"")</f>
        <v/>
      </c>
    </row>
    <row r="327" ht="15.75" customHeight="1">
      <c r="S327" s="46" t="str">
        <f>IFERROR(__xludf.DUMMYFUNCTION("""COMPUTED_VALUE"""),"")</f>
        <v/>
      </c>
      <c r="T327" s="46" t="str">
        <f>IFERROR(__xludf.DUMMYFUNCTION("""COMPUTED_VALUE"""),"")</f>
        <v/>
      </c>
    </row>
    <row r="328" ht="15.75" customHeight="1">
      <c r="S328" s="46" t="str">
        <f>IFERROR(__xludf.DUMMYFUNCTION("""COMPUTED_VALUE"""),"")</f>
        <v/>
      </c>
      <c r="T328" s="46" t="str">
        <f>IFERROR(__xludf.DUMMYFUNCTION("""COMPUTED_VALUE"""),"")</f>
        <v/>
      </c>
    </row>
    <row r="329" ht="15.75" customHeight="1">
      <c r="S329" s="46" t="str">
        <f>IFERROR(__xludf.DUMMYFUNCTION("""COMPUTED_VALUE"""),"")</f>
        <v/>
      </c>
      <c r="T329" s="46" t="str">
        <f>IFERROR(__xludf.DUMMYFUNCTION("""COMPUTED_VALUE"""),"")</f>
        <v/>
      </c>
    </row>
    <row r="330" ht="15.75" customHeight="1">
      <c r="S330" s="46" t="str">
        <f>IFERROR(__xludf.DUMMYFUNCTION("""COMPUTED_VALUE"""),"")</f>
        <v/>
      </c>
      <c r="T330" s="46" t="str">
        <f>IFERROR(__xludf.DUMMYFUNCTION("""COMPUTED_VALUE"""),"")</f>
        <v/>
      </c>
    </row>
    <row r="331" ht="15.75" customHeight="1">
      <c r="S331" s="46" t="str">
        <f>IFERROR(__xludf.DUMMYFUNCTION("""COMPUTED_VALUE"""),"")</f>
        <v/>
      </c>
      <c r="T331" s="46" t="str">
        <f>IFERROR(__xludf.DUMMYFUNCTION("""COMPUTED_VALUE"""),"")</f>
        <v/>
      </c>
    </row>
    <row r="332" ht="15.75" customHeight="1">
      <c r="S332" s="46" t="str">
        <f>IFERROR(__xludf.DUMMYFUNCTION("""COMPUTED_VALUE"""),"")</f>
        <v/>
      </c>
      <c r="T332" s="46" t="str">
        <f>IFERROR(__xludf.DUMMYFUNCTION("""COMPUTED_VALUE"""),"")</f>
        <v/>
      </c>
    </row>
    <row r="333" ht="15.75" customHeight="1">
      <c r="S333" s="46" t="str">
        <f>IFERROR(__xludf.DUMMYFUNCTION("""COMPUTED_VALUE"""),"")</f>
        <v/>
      </c>
      <c r="T333" s="46" t="str">
        <f>IFERROR(__xludf.DUMMYFUNCTION("""COMPUTED_VALUE"""),"")</f>
        <v/>
      </c>
    </row>
    <row r="334" ht="15.75" customHeight="1">
      <c r="S334" s="46" t="str">
        <f>IFERROR(__xludf.DUMMYFUNCTION("""COMPUTED_VALUE"""),"")</f>
        <v/>
      </c>
      <c r="T334" s="46" t="str">
        <f>IFERROR(__xludf.DUMMYFUNCTION("""COMPUTED_VALUE"""),"")</f>
        <v/>
      </c>
    </row>
    <row r="335" ht="15.75" customHeight="1">
      <c r="S335" s="46" t="str">
        <f>IFERROR(__xludf.DUMMYFUNCTION("""COMPUTED_VALUE"""),"")</f>
        <v/>
      </c>
      <c r="T335" s="46" t="str">
        <f>IFERROR(__xludf.DUMMYFUNCTION("""COMPUTED_VALUE"""),"")</f>
        <v/>
      </c>
    </row>
    <row r="336" ht="15.75" customHeight="1">
      <c r="S336" s="46" t="str">
        <f>IFERROR(__xludf.DUMMYFUNCTION("""COMPUTED_VALUE"""),"")</f>
        <v/>
      </c>
      <c r="T336" s="46" t="str">
        <f>IFERROR(__xludf.DUMMYFUNCTION("""COMPUTED_VALUE"""),"")</f>
        <v/>
      </c>
    </row>
    <row r="337" ht="15.75" customHeight="1">
      <c r="S337" s="46" t="str">
        <f>IFERROR(__xludf.DUMMYFUNCTION("""COMPUTED_VALUE"""),"")</f>
        <v/>
      </c>
      <c r="T337" s="46" t="str">
        <f>IFERROR(__xludf.DUMMYFUNCTION("""COMPUTED_VALUE"""),"")</f>
        <v/>
      </c>
    </row>
    <row r="338" ht="15.75" customHeight="1">
      <c r="S338" s="46" t="str">
        <f>IFERROR(__xludf.DUMMYFUNCTION("""COMPUTED_VALUE"""),"")</f>
        <v/>
      </c>
      <c r="T338" s="46" t="str">
        <f>IFERROR(__xludf.DUMMYFUNCTION("""COMPUTED_VALUE"""),"")</f>
        <v/>
      </c>
    </row>
    <row r="339" ht="15.75" customHeight="1">
      <c r="S339" s="46" t="str">
        <f>IFERROR(__xludf.DUMMYFUNCTION("""COMPUTED_VALUE"""),"")</f>
        <v/>
      </c>
      <c r="T339" s="46" t="str">
        <f>IFERROR(__xludf.DUMMYFUNCTION("""COMPUTED_VALUE"""),"")</f>
        <v/>
      </c>
    </row>
    <row r="340" ht="15.75" customHeight="1">
      <c r="S340" s="46" t="str">
        <f>IFERROR(__xludf.DUMMYFUNCTION("""COMPUTED_VALUE"""),"")</f>
        <v/>
      </c>
      <c r="T340" s="46" t="str">
        <f>IFERROR(__xludf.DUMMYFUNCTION("""COMPUTED_VALUE"""),"")</f>
        <v/>
      </c>
    </row>
    <row r="341" ht="15.75" customHeight="1">
      <c r="S341" s="46" t="str">
        <f>IFERROR(__xludf.DUMMYFUNCTION("""COMPUTED_VALUE"""),"")</f>
        <v/>
      </c>
      <c r="T341" s="46" t="str">
        <f>IFERROR(__xludf.DUMMYFUNCTION("""COMPUTED_VALUE"""),"")</f>
        <v/>
      </c>
    </row>
    <row r="342" ht="15.75" customHeight="1">
      <c r="S342" s="46" t="str">
        <f>IFERROR(__xludf.DUMMYFUNCTION("""COMPUTED_VALUE"""),"")</f>
        <v/>
      </c>
      <c r="T342" s="46" t="str">
        <f>IFERROR(__xludf.DUMMYFUNCTION("""COMPUTED_VALUE"""),"")</f>
        <v/>
      </c>
    </row>
    <row r="343" ht="15.75" customHeight="1">
      <c r="S343" s="46" t="str">
        <f>IFERROR(__xludf.DUMMYFUNCTION("""COMPUTED_VALUE"""),"")</f>
        <v/>
      </c>
      <c r="T343" s="46" t="str">
        <f>IFERROR(__xludf.DUMMYFUNCTION("""COMPUTED_VALUE"""),"")</f>
        <v/>
      </c>
    </row>
    <row r="344" ht="15.75" customHeight="1">
      <c r="S344" s="46" t="str">
        <f>IFERROR(__xludf.DUMMYFUNCTION("""COMPUTED_VALUE"""),"")</f>
        <v/>
      </c>
      <c r="T344" s="46" t="str">
        <f>IFERROR(__xludf.DUMMYFUNCTION("""COMPUTED_VALUE"""),"")</f>
        <v/>
      </c>
    </row>
    <row r="345" ht="15.75" customHeight="1">
      <c r="S345" s="46" t="str">
        <f>IFERROR(__xludf.DUMMYFUNCTION("""COMPUTED_VALUE"""),"")</f>
        <v/>
      </c>
      <c r="T345" s="46" t="str">
        <f>IFERROR(__xludf.DUMMYFUNCTION("""COMPUTED_VALUE"""),"")</f>
        <v/>
      </c>
    </row>
    <row r="346" ht="15.75" customHeight="1">
      <c r="S346" s="46" t="str">
        <f>IFERROR(__xludf.DUMMYFUNCTION("""COMPUTED_VALUE"""),"")</f>
        <v/>
      </c>
      <c r="T346" s="46" t="str">
        <f>IFERROR(__xludf.DUMMYFUNCTION("""COMPUTED_VALUE"""),"")</f>
        <v/>
      </c>
    </row>
    <row r="347" ht="15.75" customHeight="1">
      <c r="S347" s="46" t="str">
        <f>IFERROR(__xludf.DUMMYFUNCTION("""COMPUTED_VALUE"""),"")</f>
        <v/>
      </c>
      <c r="T347" s="46" t="str">
        <f>IFERROR(__xludf.DUMMYFUNCTION("""COMPUTED_VALUE"""),"")</f>
        <v/>
      </c>
    </row>
    <row r="348" ht="15.75" customHeight="1">
      <c r="S348" s="46" t="str">
        <f>IFERROR(__xludf.DUMMYFUNCTION("""COMPUTED_VALUE"""),"")</f>
        <v/>
      </c>
      <c r="T348" s="46" t="str">
        <f>IFERROR(__xludf.DUMMYFUNCTION("""COMPUTED_VALUE"""),"")</f>
        <v/>
      </c>
    </row>
    <row r="349" ht="15.75" customHeight="1">
      <c r="S349" s="46" t="str">
        <f>IFERROR(__xludf.DUMMYFUNCTION("""COMPUTED_VALUE"""),"")</f>
        <v/>
      </c>
      <c r="T349" s="46" t="str">
        <f>IFERROR(__xludf.DUMMYFUNCTION("""COMPUTED_VALUE"""),"")</f>
        <v/>
      </c>
    </row>
    <row r="350" ht="15.75" customHeight="1">
      <c r="S350" s="46" t="str">
        <f>IFERROR(__xludf.DUMMYFUNCTION("""COMPUTED_VALUE"""),"")</f>
        <v/>
      </c>
      <c r="T350" s="46" t="str">
        <f>IFERROR(__xludf.DUMMYFUNCTION("""COMPUTED_VALUE"""),"")</f>
        <v/>
      </c>
    </row>
    <row r="351" ht="15.75" customHeight="1">
      <c r="S351" s="46" t="str">
        <f>IFERROR(__xludf.DUMMYFUNCTION("""COMPUTED_VALUE"""),"")</f>
        <v/>
      </c>
      <c r="T351" s="46" t="str">
        <f>IFERROR(__xludf.DUMMYFUNCTION("""COMPUTED_VALUE"""),"")</f>
        <v/>
      </c>
    </row>
    <row r="352" ht="15.75" customHeight="1">
      <c r="S352" s="46" t="str">
        <f>IFERROR(__xludf.DUMMYFUNCTION("""COMPUTED_VALUE"""),"")</f>
        <v/>
      </c>
      <c r="T352" s="46" t="str">
        <f>IFERROR(__xludf.DUMMYFUNCTION("""COMPUTED_VALUE"""),"")</f>
        <v/>
      </c>
    </row>
    <row r="353" ht="15.75" customHeight="1">
      <c r="S353" s="46" t="str">
        <f>IFERROR(__xludf.DUMMYFUNCTION("""COMPUTED_VALUE"""),"")</f>
        <v/>
      </c>
      <c r="T353" s="46" t="str">
        <f>IFERROR(__xludf.DUMMYFUNCTION("""COMPUTED_VALUE"""),"")</f>
        <v/>
      </c>
    </row>
    <row r="354" ht="15.75" customHeight="1">
      <c r="S354" s="46" t="str">
        <f>IFERROR(__xludf.DUMMYFUNCTION("""COMPUTED_VALUE"""),"")</f>
        <v/>
      </c>
      <c r="T354" s="46" t="str">
        <f>IFERROR(__xludf.DUMMYFUNCTION("""COMPUTED_VALUE"""),"")</f>
        <v/>
      </c>
    </row>
    <row r="355" ht="15.75" customHeight="1">
      <c r="S355" s="46" t="str">
        <f>IFERROR(__xludf.DUMMYFUNCTION("""COMPUTED_VALUE"""),"")</f>
        <v/>
      </c>
      <c r="T355" s="46" t="str">
        <f>IFERROR(__xludf.DUMMYFUNCTION("""COMPUTED_VALUE"""),"")</f>
        <v/>
      </c>
    </row>
    <row r="356" ht="15.75" customHeight="1">
      <c r="S356" s="46" t="str">
        <f>IFERROR(__xludf.DUMMYFUNCTION("""COMPUTED_VALUE"""),"")</f>
        <v/>
      </c>
      <c r="T356" s="46" t="str">
        <f>IFERROR(__xludf.DUMMYFUNCTION("""COMPUTED_VALUE"""),"")</f>
        <v/>
      </c>
    </row>
    <row r="357" ht="15.75" customHeight="1">
      <c r="S357" s="46" t="str">
        <f>IFERROR(__xludf.DUMMYFUNCTION("""COMPUTED_VALUE"""),"")</f>
        <v/>
      </c>
      <c r="T357" s="46" t="str">
        <f>IFERROR(__xludf.DUMMYFUNCTION("""COMPUTED_VALUE"""),"")</f>
        <v/>
      </c>
    </row>
    <row r="358" ht="15.75" customHeight="1">
      <c r="S358" s="46" t="str">
        <f>IFERROR(__xludf.DUMMYFUNCTION("""COMPUTED_VALUE"""),"")</f>
        <v/>
      </c>
      <c r="T358" s="46" t="str">
        <f>IFERROR(__xludf.DUMMYFUNCTION("""COMPUTED_VALUE"""),"")</f>
        <v/>
      </c>
    </row>
    <row r="359" ht="15.75" customHeight="1">
      <c r="S359" s="46" t="str">
        <f>IFERROR(__xludf.DUMMYFUNCTION("""COMPUTED_VALUE"""),"")</f>
        <v/>
      </c>
      <c r="T359" s="46" t="str">
        <f>IFERROR(__xludf.DUMMYFUNCTION("""COMPUTED_VALUE"""),"")</f>
        <v/>
      </c>
    </row>
    <row r="360" ht="15.75" customHeight="1">
      <c r="S360" s="46" t="str">
        <f>IFERROR(__xludf.DUMMYFUNCTION("""COMPUTED_VALUE"""),"")</f>
        <v/>
      </c>
      <c r="T360" s="46" t="str">
        <f>IFERROR(__xludf.DUMMYFUNCTION("""COMPUTED_VALUE"""),"")</f>
        <v/>
      </c>
    </row>
    <row r="361" ht="15.75" customHeight="1">
      <c r="S361" s="46" t="str">
        <f>IFERROR(__xludf.DUMMYFUNCTION("""COMPUTED_VALUE"""),"")</f>
        <v/>
      </c>
      <c r="T361" s="46" t="str">
        <f>IFERROR(__xludf.DUMMYFUNCTION("""COMPUTED_VALUE"""),"")</f>
        <v/>
      </c>
    </row>
    <row r="362" ht="15.75" customHeight="1">
      <c r="S362" s="46" t="str">
        <f>IFERROR(__xludf.DUMMYFUNCTION("""COMPUTED_VALUE"""),"")</f>
        <v/>
      </c>
      <c r="T362" s="46" t="str">
        <f>IFERROR(__xludf.DUMMYFUNCTION("""COMPUTED_VALUE"""),"")</f>
        <v/>
      </c>
    </row>
    <row r="363" ht="15.75" customHeight="1">
      <c r="S363" s="46" t="str">
        <f>IFERROR(__xludf.DUMMYFUNCTION("""COMPUTED_VALUE"""),"")</f>
        <v/>
      </c>
      <c r="T363" s="46" t="str">
        <f>IFERROR(__xludf.DUMMYFUNCTION("""COMPUTED_VALUE"""),"")</f>
        <v/>
      </c>
    </row>
    <row r="364" ht="15.75" customHeight="1">
      <c r="S364" s="46" t="str">
        <f>IFERROR(__xludf.DUMMYFUNCTION("""COMPUTED_VALUE"""),"")</f>
        <v/>
      </c>
      <c r="T364" s="46" t="str">
        <f>IFERROR(__xludf.DUMMYFUNCTION("""COMPUTED_VALUE"""),"")</f>
        <v/>
      </c>
    </row>
    <row r="365" ht="15.75" customHeight="1">
      <c r="S365" s="46" t="str">
        <f>IFERROR(__xludf.DUMMYFUNCTION("""COMPUTED_VALUE"""),"")</f>
        <v/>
      </c>
      <c r="T365" s="46" t="str">
        <f>IFERROR(__xludf.DUMMYFUNCTION("""COMPUTED_VALUE"""),"")</f>
        <v/>
      </c>
    </row>
    <row r="366" ht="15.75" customHeight="1">
      <c r="S366" s="46" t="str">
        <f>IFERROR(__xludf.DUMMYFUNCTION("""COMPUTED_VALUE"""),"")</f>
        <v/>
      </c>
      <c r="T366" s="46" t="str">
        <f>IFERROR(__xludf.DUMMYFUNCTION("""COMPUTED_VALUE"""),"")</f>
        <v/>
      </c>
    </row>
    <row r="367" ht="15.75" customHeight="1">
      <c r="S367" s="46" t="str">
        <f>IFERROR(__xludf.DUMMYFUNCTION("""COMPUTED_VALUE"""),"")</f>
        <v/>
      </c>
      <c r="T367" s="46" t="str">
        <f>IFERROR(__xludf.DUMMYFUNCTION("""COMPUTED_VALUE"""),"")</f>
        <v/>
      </c>
    </row>
    <row r="368" ht="15.75" customHeight="1">
      <c r="S368" s="46" t="str">
        <f>IFERROR(__xludf.DUMMYFUNCTION("""COMPUTED_VALUE"""),"")</f>
        <v/>
      </c>
      <c r="T368" s="46" t="str">
        <f>IFERROR(__xludf.DUMMYFUNCTION("""COMPUTED_VALUE"""),"")</f>
        <v/>
      </c>
    </row>
    <row r="369" ht="15.75" customHeight="1">
      <c r="S369" s="46" t="str">
        <f>IFERROR(__xludf.DUMMYFUNCTION("""COMPUTED_VALUE"""),"")</f>
        <v/>
      </c>
      <c r="T369" s="46" t="str">
        <f>IFERROR(__xludf.DUMMYFUNCTION("""COMPUTED_VALUE"""),"")</f>
        <v/>
      </c>
    </row>
    <row r="370" ht="15.75" customHeight="1">
      <c r="S370" s="46" t="str">
        <f>IFERROR(__xludf.DUMMYFUNCTION("""COMPUTED_VALUE"""),"")</f>
        <v/>
      </c>
      <c r="T370" s="46" t="str">
        <f>IFERROR(__xludf.DUMMYFUNCTION("""COMPUTED_VALUE"""),"")</f>
        <v/>
      </c>
    </row>
    <row r="371" ht="15.75" customHeight="1">
      <c r="S371" s="46" t="str">
        <f>IFERROR(__xludf.DUMMYFUNCTION("""COMPUTED_VALUE"""),"")</f>
        <v/>
      </c>
      <c r="T371" s="46" t="str">
        <f>IFERROR(__xludf.DUMMYFUNCTION("""COMPUTED_VALUE"""),"")</f>
        <v/>
      </c>
    </row>
    <row r="372" ht="15.75" customHeight="1">
      <c r="S372" s="46" t="str">
        <f>IFERROR(__xludf.DUMMYFUNCTION("""COMPUTED_VALUE"""),"")</f>
        <v/>
      </c>
      <c r="T372" s="46" t="str">
        <f>IFERROR(__xludf.DUMMYFUNCTION("""COMPUTED_VALUE"""),"")</f>
        <v/>
      </c>
    </row>
    <row r="373" ht="15.75" customHeight="1">
      <c r="S373" s="46" t="str">
        <f>IFERROR(__xludf.DUMMYFUNCTION("""COMPUTED_VALUE"""),"")</f>
        <v/>
      </c>
      <c r="T373" s="46" t="str">
        <f>IFERROR(__xludf.DUMMYFUNCTION("""COMPUTED_VALUE"""),"")</f>
        <v/>
      </c>
    </row>
    <row r="374" ht="15.75" customHeight="1">
      <c r="S374" s="46" t="str">
        <f>IFERROR(__xludf.DUMMYFUNCTION("""COMPUTED_VALUE"""),"")</f>
        <v/>
      </c>
      <c r="T374" s="46" t="str">
        <f>IFERROR(__xludf.DUMMYFUNCTION("""COMPUTED_VALUE"""),"")</f>
        <v/>
      </c>
    </row>
    <row r="375" ht="15.75" customHeight="1">
      <c r="S375" s="46" t="str">
        <f>IFERROR(__xludf.DUMMYFUNCTION("""COMPUTED_VALUE"""),"")</f>
        <v/>
      </c>
      <c r="T375" s="46" t="str">
        <f>IFERROR(__xludf.DUMMYFUNCTION("""COMPUTED_VALUE"""),"")</f>
        <v/>
      </c>
    </row>
    <row r="376" ht="15.75" customHeight="1">
      <c r="S376" s="46" t="str">
        <f>IFERROR(__xludf.DUMMYFUNCTION("""COMPUTED_VALUE"""),"")</f>
        <v/>
      </c>
      <c r="T376" s="46" t="str">
        <f>IFERROR(__xludf.DUMMYFUNCTION("""COMPUTED_VALUE"""),"")</f>
        <v/>
      </c>
    </row>
    <row r="377" ht="15.75" customHeight="1">
      <c r="S377" s="46" t="str">
        <f>IFERROR(__xludf.DUMMYFUNCTION("""COMPUTED_VALUE"""),"")</f>
        <v/>
      </c>
      <c r="T377" s="46" t="str">
        <f>IFERROR(__xludf.DUMMYFUNCTION("""COMPUTED_VALUE"""),"")</f>
        <v/>
      </c>
    </row>
    <row r="378" ht="15.75" customHeight="1">
      <c r="S378" s="46" t="str">
        <f>IFERROR(__xludf.DUMMYFUNCTION("""COMPUTED_VALUE"""),"")</f>
        <v/>
      </c>
      <c r="T378" s="46" t="str">
        <f>IFERROR(__xludf.DUMMYFUNCTION("""COMPUTED_VALUE"""),"")</f>
        <v/>
      </c>
    </row>
    <row r="379" ht="15.75" customHeight="1">
      <c r="S379" s="46" t="str">
        <f>IFERROR(__xludf.DUMMYFUNCTION("""COMPUTED_VALUE"""),"")</f>
        <v/>
      </c>
      <c r="T379" s="46" t="str">
        <f>IFERROR(__xludf.DUMMYFUNCTION("""COMPUTED_VALUE"""),"")</f>
        <v/>
      </c>
    </row>
    <row r="380" ht="15.75" customHeight="1">
      <c r="S380" s="46" t="str">
        <f>IFERROR(__xludf.DUMMYFUNCTION("""COMPUTED_VALUE"""),"")</f>
        <v/>
      </c>
      <c r="T380" s="46" t="str">
        <f>IFERROR(__xludf.DUMMYFUNCTION("""COMPUTED_VALUE"""),"")</f>
        <v/>
      </c>
    </row>
    <row r="381" ht="15.75" customHeight="1">
      <c r="S381" s="46" t="str">
        <f>IFERROR(__xludf.DUMMYFUNCTION("""COMPUTED_VALUE"""),"")</f>
        <v/>
      </c>
      <c r="T381" s="46" t="str">
        <f>IFERROR(__xludf.DUMMYFUNCTION("""COMPUTED_VALUE"""),"")</f>
        <v/>
      </c>
    </row>
    <row r="382" ht="15.75" customHeight="1">
      <c r="S382" s="46" t="str">
        <f>IFERROR(__xludf.DUMMYFUNCTION("""COMPUTED_VALUE"""),"")</f>
        <v/>
      </c>
      <c r="T382" s="46" t="str">
        <f>IFERROR(__xludf.DUMMYFUNCTION("""COMPUTED_VALUE"""),"")</f>
        <v/>
      </c>
    </row>
    <row r="383" ht="15.75" customHeight="1">
      <c r="S383" s="46" t="str">
        <f>IFERROR(__xludf.DUMMYFUNCTION("""COMPUTED_VALUE"""),"")</f>
        <v/>
      </c>
      <c r="T383" s="46" t="str">
        <f>IFERROR(__xludf.DUMMYFUNCTION("""COMPUTED_VALUE"""),"")</f>
        <v/>
      </c>
    </row>
    <row r="384" ht="15.75" customHeight="1">
      <c r="S384" s="46" t="str">
        <f>IFERROR(__xludf.DUMMYFUNCTION("""COMPUTED_VALUE"""),"")</f>
        <v/>
      </c>
      <c r="T384" s="46" t="str">
        <f>IFERROR(__xludf.DUMMYFUNCTION("""COMPUTED_VALUE"""),"")</f>
        <v/>
      </c>
    </row>
    <row r="385" ht="15.75" customHeight="1">
      <c r="S385" s="46" t="str">
        <f>IFERROR(__xludf.DUMMYFUNCTION("""COMPUTED_VALUE"""),"")</f>
        <v/>
      </c>
      <c r="T385" s="46" t="str">
        <f>IFERROR(__xludf.DUMMYFUNCTION("""COMPUTED_VALUE"""),"")</f>
        <v/>
      </c>
    </row>
    <row r="386" ht="15.75" customHeight="1">
      <c r="S386" s="46" t="str">
        <f>IFERROR(__xludf.DUMMYFUNCTION("""COMPUTED_VALUE"""),"")</f>
        <v/>
      </c>
      <c r="T386" s="46" t="str">
        <f>IFERROR(__xludf.DUMMYFUNCTION("""COMPUTED_VALUE"""),"")</f>
        <v/>
      </c>
    </row>
    <row r="387" ht="15.75" customHeight="1">
      <c r="S387" s="46" t="str">
        <f>IFERROR(__xludf.DUMMYFUNCTION("""COMPUTED_VALUE"""),"")</f>
        <v/>
      </c>
      <c r="T387" s="46" t="str">
        <f>IFERROR(__xludf.DUMMYFUNCTION("""COMPUTED_VALUE"""),"")</f>
        <v/>
      </c>
    </row>
    <row r="388" ht="15.75" customHeight="1">
      <c r="S388" s="46" t="str">
        <f>IFERROR(__xludf.DUMMYFUNCTION("""COMPUTED_VALUE"""),"")</f>
        <v/>
      </c>
      <c r="T388" s="46" t="str">
        <f>IFERROR(__xludf.DUMMYFUNCTION("""COMPUTED_VALUE"""),"")</f>
        <v/>
      </c>
    </row>
    <row r="389" ht="15.75" customHeight="1">
      <c r="S389" s="46" t="str">
        <f>IFERROR(__xludf.DUMMYFUNCTION("""COMPUTED_VALUE"""),"")</f>
        <v/>
      </c>
      <c r="T389" s="46" t="str">
        <f>IFERROR(__xludf.DUMMYFUNCTION("""COMPUTED_VALUE"""),"")</f>
        <v/>
      </c>
    </row>
    <row r="390" ht="15.75" customHeight="1">
      <c r="S390" s="46" t="str">
        <f>IFERROR(__xludf.DUMMYFUNCTION("""COMPUTED_VALUE"""),"")</f>
        <v/>
      </c>
      <c r="T390" s="46" t="str">
        <f>IFERROR(__xludf.DUMMYFUNCTION("""COMPUTED_VALUE"""),"")</f>
        <v/>
      </c>
    </row>
    <row r="391" ht="15.75" customHeight="1">
      <c r="S391" s="46" t="str">
        <f>IFERROR(__xludf.DUMMYFUNCTION("""COMPUTED_VALUE"""),"")</f>
        <v/>
      </c>
      <c r="T391" s="46" t="str">
        <f>IFERROR(__xludf.DUMMYFUNCTION("""COMPUTED_VALUE"""),"")</f>
        <v/>
      </c>
    </row>
    <row r="392" ht="15.75" customHeight="1">
      <c r="S392" s="46" t="str">
        <f>IFERROR(__xludf.DUMMYFUNCTION("""COMPUTED_VALUE"""),"")</f>
        <v/>
      </c>
      <c r="T392" s="46" t="str">
        <f>IFERROR(__xludf.DUMMYFUNCTION("""COMPUTED_VALUE"""),"")</f>
        <v/>
      </c>
    </row>
    <row r="393" ht="15.75" customHeight="1">
      <c r="S393" s="46" t="str">
        <f>IFERROR(__xludf.DUMMYFUNCTION("""COMPUTED_VALUE"""),"")</f>
        <v/>
      </c>
      <c r="T393" s="46" t="str">
        <f>IFERROR(__xludf.DUMMYFUNCTION("""COMPUTED_VALUE"""),"")</f>
        <v/>
      </c>
    </row>
    <row r="394" ht="15.75" customHeight="1">
      <c r="S394" s="46" t="str">
        <f>IFERROR(__xludf.DUMMYFUNCTION("""COMPUTED_VALUE"""),"")</f>
        <v/>
      </c>
      <c r="T394" s="46" t="str">
        <f>IFERROR(__xludf.DUMMYFUNCTION("""COMPUTED_VALUE"""),"")</f>
        <v/>
      </c>
    </row>
    <row r="395" ht="15.75" customHeight="1">
      <c r="S395" s="46" t="str">
        <f>IFERROR(__xludf.DUMMYFUNCTION("""COMPUTED_VALUE"""),"")</f>
        <v/>
      </c>
      <c r="T395" s="46" t="str">
        <f>IFERROR(__xludf.DUMMYFUNCTION("""COMPUTED_VALUE"""),"")</f>
        <v/>
      </c>
    </row>
    <row r="396" ht="15.75" customHeight="1">
      <c r="S396" s="46" t="str">
        <f>IFERROR(__xludf.DUMMYFUNCTION("""COMPUTED_VALUE"""),"")</f>
        <v/>
      </c>
      <c r="T396" s="46" t="str">
        <f>IFERROR(__xludf.DUMMYFUNCTION("""COMPUTED_VALUE"""),"")</f>
        <v/>
      </c>
    </row>
    <row r="397" ht="15.75" customHeight="1">
      <c r="S397" s="46" t="str">
        <f>IFERROR(__xludf.DUMMYFUNCTION("""COMPUTED_VALUE"""),"")</f>
        <v/>
      </c>
      <c r="T397" s="46" t="str">
        <f>IFERROR(__xludf.DUMMYFUNCTION("""COMPUTED_VALUE"""),"")</f>
        <v/>
      </c>
    </row>
    <row r="398" ht="15.75" customHeight="1">
      <c r="S398" s="46" t="str">
        <f>IFERROR(__xludf.DUMMYFUNCTION("""COMPUTED_VALUE"""),"")</f>
        <v/>
      </c>
      <c r="T398" s="46" t="str">
        <f>IFERROR(__xludf.DUMMYFUNCTION("""COMPUTED_VALUE"""),"")</f>
        <v/>
      </c>
    </row>
    <row r="399" ht="15.75" customHeight="1">
      <c r="S399" s="46" t="str">
        <f>IFERROR(__xludf.DUMMYFUNCTION("""COMPUTED_VALUE"""),"")</f>
        <v/>
      </c>
      <c r="T399" s="46" t="str">
        <f>IFERROR(__xludf.DUMMYFUNCTION("""COMPUTED_VALUE"""),"")</f>
        <v/>
      </c>
    </row>
    <row r="400" ht="15.75" customHeight="1">
      <c r="S400" s="46" t="str">
        <f>IFERROR(__xludf.DUMMYFUNCTION("""COMPUTED_VALUE"""),"")</f>
        <v/>
      </c>
      <c r="T400" s="46" t="str">
        <f>IFERROR(__xludf.DUMMYFUNCTION("""COMPUTED_VALUE"""),"")</f>
        <v/>
      </c>
    </row>
    <row r="401" ht="15.75" customHeight="1">
      <c r="S401" s="46" t="str">
        <f>IFERROR(__xludf.DUMMYFUNCTION("""COMPUTED_VALUE"""),"")</f>
        <v/>
      </c>
      <c r="T401" s="46" t="str">
        <f>IFERROR(__xludf.DUMMYFUNCTION("""COMPUTED_VALUE"""),"")</f>
        <v/>
      </c>
    </row>
    <row r="402" ht="15.75" customHeight="1">
      <c r="S402" s="46" t="str">
        <f>IFERROR(__xludf.DUMMYFUNCTION("""COMPUTED_VALUE"""),"")</f>
        <v/>
      </c>
      <c r="T402" s="46" t="str">
        <f>IFERROR(__xludf.DUMMYFUNCTION("""COMPUTED_VALUE"""),"")</f>
        <v/>
      </c>
    </row>
    <row r="403" ht="15.75" customHeight="1">
      <c r="S403" s="46" t="str">
        <f>IFERROR(__xludf.DUMMYFUNCTION("""COMPUTED_VALUE"""),"")</f>
        <v/>
      </c>
      <c r="T403" s="46" t="str">
        <f>IFERROR(__xludf.DUMMYFUNCTION("""COMPUTED_VALUE"""),"")</f>
        <v/>
      </c>
    </row>
    <row r="404" ht="15.75" customHeight="1">
      <c r="S404" s="46" t="str">
        <f>IFERROR(__xludf.DUMMYFUNCTION("""COMPUTED_VALUE"""),"")</f>
        <v/>
      </c>
      <c r="T404" s="46" t="str">
        <f>IFERROR(__xludf.DUMMYFUNCTION("""COMPUTED_VALUE"""),"")</f>
        <v/>
      </c>
    </row>
    <row r="405" ht="15.75" customHeight="1">
      <c r="S405" s="46" t="str">
        <f>IFERROR(__xludf.DUMMYFUNCTION("""COMPUTED_VALUE"""),"")</f>
        <v/>
      </c>
      <c r="T405" s="46" t="str">
        <f>IFERROR(__xludf.DUMMYFUNCTION("""COMPUTED_VALUE"""),"")</f>
        <v/>
      </c>
    </row>
    <row r="406" ht="15.75" customHeight="1">
      <c r="S406" s="46" t="str">
        <f>IFERROR(__xludf.DUMMYFUNCTION("""COMPUTED_VALUE"""),"")</f>
        <v/>
      </c>
      <c r="T406" s="46" t="str">
        <f>IFERROR(__xludf.DUMMYFUNCTION("""COMPUTED_VALUE"""),"")</f>
        <v/>
      </c>
    </row>
    <row r="407" ht="15.75" customHeight="1">
      <c r="S407" s="46" t="str">
        <f>IFERROR(__xludf.DUMMYFUNCTION("""COMPUTED_VALUE"""),"")</f>
        <v/>
      </c>
      <c r="T407" s="46" t="str">
        <f>IFERROR(__xludf.DUMMYFUNCTION("""COMPUTED_VALUE"""),"")</f>
        <v/>
      </c>
    </row>
    <row r="408" ht="15.75" customHeight="1">
      <c r="S408" s="46" t="str">
        <f>IFERROR(__xludf.DUMMYFUNCTION("""COMPUTED_VALUE"""),"")</f>
        <v/>
      </c>
      <c r="T408" s="46" t="str">
        <f>IFERROR(__xludf.DUMMYFUNCTION("""COMPUTED_VALUE"""),"")</f>
        <v/>
      </c>
    </row>
    <row r="409" ht="15.75" customHeight="1">
      <c r="S409" s="46" t="str">
        <f>IFERROR(__xludf.DUMMYFUNCTION("""COMPUTED_VALUE"""),"")</f>
        <v/>
      </c>
      <c r="T409" s="46" t="str">
        <f>IFERROR(__xludf.DUMMYFUNCTION("""COMPUTED_VALUE"""),"")</f>
        <v/>
      </c>
    </row>
    <row r="410" ht="15.75" customHeight="1">
      <c r="S410" s="46" t="str">
        <f>IFERROR(__xludf.DUMMYFUNCTION("""COMPUTED_VALUE"""),"")</f>
        <v/>
      </c>
      <c r="T410" s="46" t="str">
        <f>IFERROR(__xludf.DUMMYFUNCTION("""COMPUTED_VALUE"""),"")</f>
        <v/>
      </c>
    </row>
    <row r="411" ht="15.75" customHeight="1">
      <c r="S411" s="46" t="str">
        <f>IFERROR(__xludf.DUMMYFUNCTION("""COMPUTED_VALUE"""),"")</f>
        <v/>
      </c>
      <c r="T411" s="46" t="str">
        <f>IFERROR(__xludf.DUMMYFUNCTION("""COMPUTED_VALUE"""),"")</f>
        <v/>
      </c>
    </row>
    <row r="412" ht="15.75" customHeight="1">
      <c r="S412" s="46" t="str">
        <f>IFERROR(__xludf.DUMMYFUNCTION("""COMPUTED_VALUE"""),"")</f>
        <v/>
      </c>
      <c r="T412" s="46" t="str">
        <f>IFERROR(__xludf.DUMMYFUNCTION("""COMPUTED_VALUE"""),"")</f>
        <v/>
      </c>
    </row>
    <row r="413" ht="15.75" customHeight="1">
      <c r="S413" s="46" t="str">
        <f>IFERROR(__xludf.DUMMYFUNCTION("""COMPUTED_VALUE"""),"")</f>
        <v/>
      </c>
      <c r="T413" s="46" t="str">
        <f>IFERROR(__xludf.DUMMYFUNCTION("""COMPUTED_VALUE"""),"")</f>
        <v/>
      </c>
    </row>
    <row r="414" ht="15.75" customHeight="1">
      <c r="S414" s="46" t="str">
        <f>IFERROR(__xludf.DUMMYFUNCTION("""COMPUTED_VALUE"""),"")</f>
        <v/>
      </c>
      <c r="T414" s="46" t="str">
        <f>IFERROR(__xludf.DUMMYFUNCTION("""COMPUTED_VALUE"""),"")</f>
        <v/>
      </c>
    </row>
    <row r="415" ht="15.75" customHeight="1">
      <c r="S415" s="46" t="str">
        <f>IFERROR(__xludf.DUMMYFUNCTION("""COMPUTED_VALUE"""),"")</f>
        <v/>
      </c>
      <c r="T415" s="46" t="str">
        <f>IFERROR(__xludf.DUMMYFUNCTION("""COMPUTED_VALUE"""),"")</f>
        <v/>
      </c>
    </row>
    <row r="416" ht="15.75" customHeight="1">
      <c r="S416" s="46" t="str">
        <f>IFERROR(__xludf.DUMMYFUNCTION("""COMPUTED_VALUE"""),"")</f>
        <v/>
      </c>
      <c r="T416" s="46" t="str">
        <f>IFERROR(__xludf.DUMMYFUNCTION("""COMPUTED_VALUE"""),"")</f>
        <v/>
      </c>
    </row>
    <row r="417" ht="15.75" customHeight="1">
      <c r="S417" s="46" t="str">
        <f>IFERROR(__xludf.DUMMYFUNCTION("""COMPUTED_VALUE"""),"")</f>
        <v/>
      </c>
      <c r="T417" s="46" t="str">
        <f>IFERROR(__xludf.DUMMYFUNCTION("""COMPUTED_VALUE"""),"")</f>
        <v/>
      </c>
    </row>
    <row r="418" ht="15.75" customHeight="1">
      <c r="S418" s="46" t="str">
        <f>IFERROR(__xludf.DUMMYFUNCTION("""COMPUTED_VALUE"""),"")</f>
        <v/>
      </c>
      <c r="T418" s="46" t="str">
        <f>IFERROR(__xludf.DUMMYFUNCTION("""COMPUTED_VALUE"""),"")</f>
        <v/>
      </c>
    </row>
    <row r="419" ht="15.75" customHeight="1">
      <c r="S419" s="46" t="str">
        <f>IFERROR(__xludf.DUMMYFUNCTION("""COMPUTED_VALUE"""),"")</f>
        <v/>
      </c>
      <c r="T419" s="46" t="str">
        <f>IFERROR(__xludf.DUMMYFUNCTION("""COMPUTED_VALUE"""),"")</f>
        <v/>
      </c>
    </row>
    <row r="420" ht="15.75" customHeight="1">
      <c r="S420" s="46" t="str">
        <f>IFERROR(__xludf.DUMMYFUNCTION("""COMPUTED_VALUE"""),"")</f>
        <v/>
      </c>
      <c r="T420" s="46" t="str">
        <f>IFERROR(__xludf.DUMMYFUNCTION("""COMPUTED_VALUE"""),"")</f>
        <v/>
      </c>
    </row>
    <row r="421" ht="15.75" customHeight="1">
      <c r="S421" s="46" t="str">
        <f>IFERROR(__xludf.DUMMYFUNCTION("""COMPUTED_VALUE"""),"")</f>
        <v/>
      </c>
      <c r="T421" s="46" t="str">
        <f>IFERROR(__xludf.DUMMYFUNCTION("""COMPUTED_VALUE"""),"")</f>
        <v/>
      </c>
    </row>
    <row r="422" ht="15.75" customHeight="1">
      <c r="S422" s="46" t="str">
        <f>IFERROR(__xludf.DUMMYFUNCTION("""COMPUTED_VALUE"""),"")</f>
        <v/>
      </c>
      <c r="T422" s="46" t="str">
        <f>IFERROR(__xludf.DUMMYFUNCTION("""COMPUTED_VALUE"""),"")</f>
        <v/>
      </c>
    </row>
    <row r="423" ht="15.75" customHeight="1">
      <c r="S423" s="46" t="str">
        <f>IFERROR(__xludf.DUMMYFUNCTION("""COMPUTED_VALUE"""),"")</f>
        <v/>
      </c>
      <c r="T423" s="46" t="str">
        <f>IFERROR(__xludf.DUMMYFUNCTION("""COMPUTED_VALUE"""),"")</f>
        <v/>
      </c>
    </row>
    <row r="424" ht="15.75" customHeight="1">
      <c r="S424" s="46" t="str">
        <f>IFERROR(__xludf.DUMMYFUNCTION("""COMPUTED_VALUE"""),"")</f>
        <v/>
      </c>
      <c r="T424" s="46" t="str">
        <f>IFERROR(__xludf.DUMMYFUNCTION("""COMPUTED_VALUE"""),"")</f>
        <v/>
      </c>
    </row>
    <row r="425" ht="15.75" customHeight="1">
      <c r="S425" s="46" t="str">
        <f>IFERROR(__xludf.DUMMYFUNCTION("""COMPUTED_VALUE"""),"")</f>
        <v/>
      </c>
      <c r="T425" s="46" t="str">
        <f>IFERROR(__xludf.DUMMYFUNCTION("""COMPUTED_VALUE"""),"")</f>
        <v/>
      </c>
    </row>
    <row r="426" ht="15.75" customHeight="1">
      <c r="S426" s="46" t="str">
        <f>IFERROR(__xludf.DUMMYFUNCTION("""COMPUTED_VALUE"""),"")</f>
        <v/>
      </c>
      <c r="T426" s="46" t="str">
        <f>IFERROR(__xludf.DUMMYFUNCTION("""COMPUTED_VALUE"""),"")</f>
        <v/>
      </c>
    </row>
    <row r="427" ht="15.75" customHeight="1">
      <c r="S427" s="46" t="str">
        <f>IFERROR(__xludf.DUMMYFUNCTION("""COMPUTED_VALUE"""),"")</f>
        <v/>
      </c>
      <c r="T427" s="46" t="str">
        <f>IFERROR(__xludf.DUMMYFUNCTION("""COMPUTED_VALUE"""),"")</f>
        <v/>
      </c>
    </row>
    <row r="428" ht="15.75" customHeight="1">
      <c r="S428" s="46" t="str">
        <f>IFERROR(__xludf.DUMMYFUNCTION("""COMPUTED_VALUE"""),"")</f>
        <v/>
      </c>
      <c r="T428" s="46" t="str">
        <f>IFERROR(__xludf.DUMMYFUNCTION("""COMPUTED_VALUE"""),"")</f>
        <v/>
      </c>
    </row>
    <row r="429" ht="15.75" customHeight="1">
      <c r="S429" s="46" t="str">
        <f>IFERROR(__xludf.DUMMYFUNCTION("""COMPUTED_VALUE"""),"")</f>
        <v/>
      </c>
      <c r="T429" s="46" t="str">
        <f>IFERROR(__xludf.DUMMYFUNCTION("""COMPUTED_VALUE"""),"")</f>
        <v/>
      </c>
    </row>
    <row r="430" ht="15.75" customHeight="1">
      <c r="S430" s="46" t="str">
        <f>IFERROR(__xludf.DUMMYFUNCTION("""COMPUTED_VALUE"""),"")</f>
        <v/>
      </c>
      <c r="T430" s="46" t="str">
        <f>IFERROR(__xludf.DUMMYFUNCTION("""COMPUTED_VALUE"""),"")</f>
        <v/>
      </c>
    </row>
    <row r="431" ht="15.75" customHeight="1">
      <c r="S431" s="46" t="str">
        <f>IFERROR(__xludf.DUMMYFUNCTION("""COMPUTED_VALUE"""),"")</f>
        <v/>
      </c>
      <c r="T431" s="46" t="str">
        <f>IFERROR(__xludf.DUMMYFUNCTION("""COMPUTED_VALUE"""),"")</f>
        <v/>
      </c>
    </row>
    <row r="432" ht="15.75" customHeight="1">
      <c r="S432" s="46" t="str">
        <f>IFERROR(__xludf.DUMMYFUNCTION("""COMPUTED_VALUE"""),"")</f>
        <v/>
      </c>
      <c r="T432" s="46" t="str">
        <f>IFERROR(__xludf.DUMMYFUNCTION("""COMPUTED_VALUE"""),"")</f>
        <v/>
      </c>
    </row>
    <row r="433" ht="15.75" customHeight="1">
      <c r="S433" s="46" t="str">
        <f>IFERROR(__xludf.DUMMYFUNCTION("""COMPUTED_VALUE"""),"")</f>
        <v/>
      </c>
      <c r="T433" s="46" t="str">
        <f>IFERROR(__xludf.DUMMYFUNCTION("""COMPUTED_VALUE"""),"")</f>
        <v/>
      </c>
    </row>
    <row r="434" ht="15.75" customHeight="1">
      <c r="S434" s="46" t="str">
        <f>IFERROR(__xludf.DUMMYFUNCTION("""COMPUTED_VALUE"""),"")</f>
        <v/>
      </c>
      <c r="T434" s="46" t="str">
        <f>IFERROR(__xludf.DUMMYFUNCTION("""COMPUTED_VALUE"""),"")</f>
        <v/>
      </c>
    </row>
    <row r="435" ht="15.75" customHeight="1">
      <c r="S435" s="46" t="str">
        <f>IFERROR(__xludf.DUMMYFUNCTION("""COMPUTED_VALUE"""),"")</f>
        <v/>
      </c>
      <c r="T435" s="46" t="str">
        <f>IFERROR(__xludf.DUMMYFUNCTION("""COMPUTED_VALUE"""),"")</f>
        <v/>
      </c>
    </row>
    <row r="436" ht="15.75" customHeight="1">
      <c r="S436" s="46" t="str">
        <f>IFERROR(__xludf.DUMMYFUNCTION("""COMPUTED_VALUE"""),"")</f>
        <v/>
      </c>
      <c r="T436" s="46" t="str">
        <f>IFERROR(__xludf.DUMMYFUNCTION("""COMPUTED_VALUE"""),"")</f>
        <v/>
      </c>
    </row>
    <row r="437" ht="15.75" customHeight="1">
      <c r="S437" s="46" t="str">
        <f>IFERROR(__xludf.DUMMYFUNCTION("""COMPUTED_VALUE"""),"")</f>
        <v/>
      </c>
      <c r="T437" s="46" t="str">
        <f>IFERROR(__xludf.DUMMYFUNCTION("""COMPUTED_VALUE"""),"")</f>
        <v/>
      </c>
    </row>
    <row r="438" ht="15.75" customHeight="1">
      <c r="S438" s="46" t="str">
        <f>IFERROR(__xludf.DUMMYFUNCTION("""COMPUTED_VALUE"""),"")</f>
        <v/>
      </c>
      <c r="T438" s="46" t="str">
        <f>IFERROR(__xludf.DUMMYFUNCTION("""COMPUTED_VALUE"""),"")</f>
        <v/>
      </c>
    </row>
    <row r="439" ht="15.75" customHeight="1">
      <c r="S439" s="46" t="str">
        <f>IFERROR(__xludf.DUMMYFUNCTION("""COMPUTED_VALUE"""),"")</f>
        <v/>
      </c>
      <c r="T439" s="46" t="str">
        <f>IFERROR(__xludf.DUMMYFUNCTION("""COMPUTED_VALUE"""),"")</f>
        <v/>
      </c>
    </row>
    <row r="440" ht="15.75" customHeight="1">
      <c r="S440" s="46" t="str">
        <f>IFERROR(__xludf.DUMMYFUNCTION("""COMPUTED_VALUE"""),"")</f>
        <v/>
      </c>
      <c r="T440" s="46" t="str">
        <f>IFERROR(__xludf.DUMMYFUNCTION("""COMPUTED_VALUE"""),"")</f>
        <v/>
      </c>
    </row>
    <row r="441" ht="15.75" customHeight="1">
      <c r="S441" s="46" t="str">
        <f>IFERROR(__xludf.DUMMYFUNCTION("""COMPUTED_VALUE"""),"")</f>
        <v/>
      </c>
      <c r="T441" s="46" t="str">
        <f>IFERROR(__xludf.DUMMYFUNCTION("""COMPUTED_VALUE"""),"")</f>
        <v/>
      </c>
    </row>
    <row r="442" ht="15.75" customHeight="1">
      <c r="S442" s="46" t="str">
        <f>IFERROR(__xludf.DUMMYFUNCTION("""COMPUTED_VALUE"""),"")</f>
        <v/>
      </c>
      <c r="T442" s="46" t="str">
        <f>IFERROR(__xludf.DUMMYFUNCTION("""COMPUTED_VALUE"""),"")</f>
        <v/>
      </c>
    </row>
    <row r="443" ht="15.75" customHeight="1">
      <c r="S443" s="46" t="str">
        <f>IFERROR(__xludf.DUMMYFUNCTION("""COMPUTED_VALUE"""),"")</f>
        <v/>
      </c>
      <c r="T443" s="46" t="str">
        <f>IFERROR(__xludf.DUMMYFUNCTION("""COMPUTED_VALUE"""),"")</f>
        <v/>
      </c>
    </row>
    <row r="444" ht="15.75" customHeight="1">
      <c r="S444" s="46" t="str">
        <f>IFERROR(__xludf.DUMMYFUNCTION("""COMPUTED_VALUE"""),"")</f>
        <v/>
      </c>
      <c r="T444" s="46" t="str">
        <f>IFERROR(__xludf.DUMMYFUNCTION("""COMPUTED_VALUE"""),"")</f>
        <v/>
      </c>
    </row>
    <row r="445" ht="15.75" customHeight="1">
      <c r="S445" s="46" t="str">
        <f>IFERROR(__xludf.DUMMYFUNCTION("""COMPUTED_VALUE"""),"")</f>
        <v/>
      </c>
      <c r="T445" s="46" t="str">
        <f>IFERROR(__xludf.DUMMYFUNCTION("""COMPUTED_VALUE"""),"")</f>
        <v/>
      </c>
    </row>
    <row r="446" ht="15.75" customHeight="1">
      <c r="S446" s="46" t="str">
        <f>IFERROR(__xludf.DUMMYFUNCTION("""COMPUTED_VALUE"""),"")</f>
        <v/>
      </c>
      <c r="T446" s="46" t="str">
        <f>IFERROR(__xludf.DUMMYFUNCTION("""COMPUTED_VALUE"""),"")</f>
        <v/>
      </c>
    </row>
    <row r="447" ht="15.75" customHeight="1">
      <c r="S447" s="46" t="str">
        <f>IFERROR(__xludf.DUMMYFUNCTION("""COMPUTED_VALUE"""),"")</f>
        <v/>
      </c>
      <c r="T447" s="46" t="str">
        <f>IFERROR(__xludf.DUMMYFUNCTION("""COMPUTED_VALUE"""),"")</f>
        <v/>
      </c>
    </row>
    <row r="448" ht="15.75" customHeight="1">
      <c r="S448" s="46" t="str">
        <f>IFERROR(__xludf.DUMMYFUNCTION("""COMPUTED_VALUE"""),"")</f>
        <v/>
      </c>
      <c r="T448" s="46" t="str">
        <f>IFERROR(__xludf.DUMMYFUNCTION("""COMPUTED_VALUE"""),"")</f>
        <v/>
      </c>
    </row>
    <row r="449" ht="15.75" customHeight="1">
      <c r="S449" s="46" t="str">
        <f>IFERROR(__xludf.DUMMYFUNCTION("""COMPUTED_VALUE"""),"")</f>
        <v/>
      </c>
      <c r="T449" s="46" t="str">
        <f>IFERROR(__xludf.DUMMYFUNCTION("""COMPUTED_VALUE"""),"")</f>
        <v/>
      </c>
    </row>
    <row r="450" ht="15.75" customHeight="1">
      <c r="S450" s="46" t="str">
        <f>IFERROR(__xludf.DUMMYFUNCTION("""COMPUTED_VALUE"""),"")</f>
        <v/>
      </c>
      <c r="T450" s="46" t="str">
        <f>IFERROR(__xludf.DUMMYFUNCTION("""COMPUTED_VALUE"""),"")</f>
        <v/>
      </c>
    </row>
    <row r="451" ht="15.75" customHeight="1">
      <c r="S451" s="46" t="str">
        <f>IFERROR(__xludf.DUMMYFUNCTION("""COMPUTED_VALUE"""),"")</f>
        <v/>
      </c>
      <c r="T451" s="46" t="str">
        <f>IFERROR(__xludf.DUMMYFUNCTION("""COMPUTED_VALUE"""),"")</f>
        <v/>
      </c>
    </row>
    <row r="452" ht="15.75" customHeight="1">
      <c r="S452" s="46" t="str">
        <f>IFERROR(__xludf.DUMMYFUNCTION("""COMPUTED_VALUE"""),"")</f>
        <v/>
      </c>
      <c r="T452" s="46" t="str">
        <f>IFERROR(__xludf.DUMMYFUNCTION("""COMPUTED_VALUE"""),"")</f>
        <v/>
      </c>
    </row>
    <row r="453" ht="15.75" customHeight="1">
      <c r="S453" s="46" t="str">
        <f>IFERROR(__xludf.DUMMYFUNCTION("""COMPUTED_VALUE"""),"")</f>
        <v/>
      </c>
      <c r="T453" s="46" t="str">
        <f>IFERROR(__xludf.DUMMYFUNCTION("""COMPUTED_VALUE"""),"")</f>
        <v/>
      </c>
    </row>
    <row r="454" ht="15.75" customHeight="1">
      <c r="S454" s="46" t="str">
        <f>IFERROR(__xludf.DUMMYFUNCTION("""COMPUTED_VALUE"""),"")</f>
        <v/>
      </c>
      <c r="T454" s="46" t="str">
        <f>IFERROR(__xludf.DUMMYFUNCTION("""COMPUTED_VALUE"""),"")</f>
        <v/>
      </c>
    </row>
    <row r="455" ht="15.75" customHeight="1">
      <c r="S455" s="46" t="str">
        <f>IFERROR(__xludf.DUMMYFUNCTION("""COMPUTED_VALUE"""),"")</f>
        <v/>
      </c>
      <c r="T455" s="46" t="str">
        <f>IFERROR(__xludf.DUMMYFUNCTION("""COMPUTED_VALUE"""),"")</f>
        <v/>
      </c>
    </row>
    <row r="456" ht="15.75" customHeight="1">
      <c r="S456" s="46" t="str">
        <f>IFERROR(__xludf.DUMMYFUNCTION("""COMPUTED_VALUE"""),"")</f>
        <v/>
      </c>
      <c r="T456" s="46" t="str">
        <f>IFERROR(__xludf.DUMMYFUNCTION("""COMPUTED_VALUE"""),"")</f>
        <v/>
      </c>
    </row>
    <row r="457" ht="15.75" customHeight="1">
      <c r="S457" s="46" t="str">
        <f>IFERROR(__xludf.DUMMYFUNCTION("""COMPUTED_VALUE"""),"")</f>
        <v/>
      </c>
      <c r="T457" s="46" t="str">
        <f>IFERROR(__xludf.DUMMYFUNCTION("""COMPUTED_VALUE"""),"")</f>
        <v/>
      </c>
    </row>
    <row r="458" ht="15.75" customHeight="1">
      <c r="S458" s="46" t="str">
        <f>IFERROR(__xludf.DUMMYFUNCTION("""COMPUTED_VALUE"""),"")</f>
        <v/>
      </c>
      <c r="T458" s="46" t="str">
        <f>IFERROR(__xludf.DUMMYFUNCTION("""COMPUTED_VALUE"""),"")</f>
        <v/>
      </c>
    </row>
    <row r="459" ht="15.75" customHeight="1">
      <c r="S459" s="46" t="str">
        <f>IFERROR(__xludf.DUMMYFUNCTION("""COMPUTED_VALUE"""),"")</f>
        <v/>
      </c>
      <c r="T459" s="46" t="str">
        <f>IFERROR(__xludf.DUMMYFUNCTION("""COMPUTED_VALUE"""),"")</f>
        <v/>
      </c>
    </row>
    <row r="460" ht="15.75" customHeight="1">
      <c r="S460" s="46" t="str">
        <f>IFERROR(__xludf.DUMMYFUNCTION("""COMPUTED_VALUE"""),"")</f>
        <v/>
      </c>
      <c r="T460" s="46" t="str">
        <f>IFERROR(__xludf.DUMMYFUNCTION("""COMPUTED_VALUE"""),"")</f>
        <v/>
      </c>
    </row>
    <row r="461" ht="15.75" customHeight="1">
      <c r="S461" s="46" t="str">
        <f>IFERROR(__xludf.DUMMYFUNCTION("""COMPUTED_VALUE"""),"")</f>
        <v/>
      </c>
      <c r="T461" s="46" t="str">
        <f>IFERROR(__xludf.DUMMYFUNCTION("""COMPUTED_VALUE"""),"")</f>
        <v/>
      </c>
    </row>
    <row r="462" ht="15.75" customHeight="1">
      <c r="S462" s="46" t="str">
        <f>IFERROR(__xludf.DUMMYFUNCTION("""COMPUTED_VALUE"""),"")</f>
        <v/>
      </c>
      <c r="T462" s="46" t="str">
        <f>IFERROR(__xludf.DUMMYFUNCTION("""COMPUTED_VALUE"""),"")</f>
        <v/>
      </c>
    </row>
    <row r="463" ht="15.75" customHeight="1">
      <c r="S463" s="46" t="str">
        <f>IFERROR(__xludf.DUMMYFUNCTION("""COMPUTED_VALUE"""),"")</f>
        <v/>
      </c>
      <c r="T463" s="46" t="str">
        <f>IFERROR(__xludf.DUMMYFUNCTION("""COMPUTED_VALUE"""),"")</f>
        <v/>
      </c>
    </row>
    <row r="464" ht="15.75" customHeight="1">
      <c r="S464" s="46" t="str">
        <f>IFERROR(__xludf.DUMMYFUNCTION("""COMPUTED_VALUE"""),"")</f>
        <v/>
      </c>
      <c r="T464" s="46" t="str">
        <f>IFERROR(__xludf.DUMMYFUNCTION("""COMPUTED_VALUE"""),"")</f>
        <v/>
      </c>
    </row>
    <row r="465" ht="15.75" customHeight="1">
      <c r="S465" s="46" t="str">
        <f>IFERROR(__xludf.DUMMYFUNCTION("""COMPUTED_VALUE"""),"")</f>
        <v/>
      </c>
      <c r="T465" s="46" t="str">
        <f>IFERROR(__xludf.DUMMYFUNCTION("""COMPUTED_VALUE"""),"")</f>
        <v/>
      </c>
    </row>
    <row r="466" ht="15.75" customHeight="1">
      <c r="S466" s="46" t="str">
        <f>IFERROR(__xludf.DUMMYFUNCTION("""COMPUTED_VALUE"""),"")</f>
        <v/>
      </c>
      <c r="T466" s="46" t="str">
        <f>IFERROR(__xludf.DUMMYFUNCTION("""COMPUTED_VALUE"""),"")</f>
        <v/>
      </c>
    </row>
    <row r="467" ht="15.75" customHeight="1">
      <c r="S467" s="46" t="str">
        <f>IFERROR(__xludf.DUMMYFUNCTION("""COMPUTED_VALUE"""),"")</f>
        <v/>
      </c>
      <c r="T467" s="46" t="str">
        <f>IFERROR(__xludf.DUMMYFUNCTION("""COMPUTED_VALUE"""),"")</f>
        <v/>
      </c>
    </row>
    <row r="468" ht="15.75" customHeight="1">
      <c r="S468" s="46" t="str">
        <f>IFERROR(__xludf.DUMMYFUNCTION("""COMPUTED_VALUE"""),"")</f>
        <v/>
      </c>
      <c r="T468" s="46" t="str">
        <f>IFERROR(__xludf.DUMMYFUNCTION("""COMPUTED_VALUE"""),"")</f>
        <v/>
      </c>
    </row>
    <row r="469" ht="15.75" customHeight="1">
      <c r="S469" s="46" t="str">
        <f>IFERROR(__xludf.DUMMYFUNCTION("""COMPUTED_VALUE"""),"")</f>
        <v/>
      </c>
      <c r="T469" s="46" t="str">
        <f>IFERROR(__xludf.DUMMYFUNCTION("""COMPUTED_VALUE"""),"")</f>
        <v/>
      </c>
    </row>
    <row r="470" ht="15.75" customHeight="1">
      <c r="S470" s="46" t="str">
        <f>IFERROR(__xludf.DUMMYFUNCTION("""COMPUTED_VALUE"""),"")</f>
        <v/>
      </c>
      <c r="T470" s="46" t="str">
        <f>IFERROR(__xludf.DUMMYFUNCTION("""COMPUTED_VALUE"""),"")</f>
        <v/>
      </c>
    </row>
    <row r="471" ht="15.75" customHeight="1">
      <c r="S471" s="46" t="str">
        <f>IFERROR(__xludf.DUMMYFUNCTION("""COMPUTED_VALUE"""),"")</f>
        <v/>
      </c>
      <c r="T471" s="46" t="str">
        <f>IFERROR(__xludf.DUMMYFUNCTION("""COMPUTED_VALUE"""),"")</f>
        <v/>
      </c>
    </row>
    <row r="472" ht="15.75" customHeight="1">
      <c r="S472" s="46" t="str">
        <f>IFERROR(__xludf.DUMMYFUNCTION("""COMPUTED_VALUE"""),"")</f>
        <v/>
      </c>
      <c r="T472" s="46" t="str">
        <f>IFERROR(__xludf.DUMMYFUNCTION("""COMPUTED_VALUE"""),"")</f>
        <v/>
      </c>
    </row>
    <row r="473" ht="15.75" customHeight="1">
      <c r="S473" s="46" t="str">
        <f>IFERROR(__xludf.DUMMYFUNCTION("""COMPUTED_VALUE"""),"")</f>
        <v/>
      </c>
      <c r="T473" s="46" t="str">
        <f>IFERROR(__xludf.DUMMYFUNCTION("""COMPUTED_VALUE"""),"")</f>
        <v/>
      </c>
    </row>
    <row r="474" ht="15.75" customHeight="1">
      <c r="S474" s="46" t="str">
        <f>IFERROR(__xludf.DUMMYFUNCTION("""COMPUTED_VALUE"""),"")</f>
        <v/>
      </c>
      <c r="T474" s="46" t="str">
        <f>IFERROR(__xludf.DUMMYFUNCTION("""COMPUTED_VALUE"""),"")</f>
        <v/>
      </c>
    </row>
    <row r="475" ht="15.75" customHeight="1">
      <c r="S475" s="46" t="str">
        <f>IFERROR(__xludf.DUMMYFUNCTION("""COMPUTED_VALUE"""),"")</f>
        <v/>
      </c>
      <c r="T475" s="46" t="str">
        <f>IFERROR(__xludf.DUMMYFUNCTION("""COMPUTED_VALUE"""),"")</f>
        <v/>
      </c>
    </row>
    <row r="476" ht="15.75" customHeight="1">
      <c r="S476" s="46" t="str">
        <f>IFERROR(__xludf.DUMMYFUNCTION("""COMPUTED_VALUE"""),"")</f>
        <v/>
      </c>
      <c r="T476" s="46" t="str">
        <f>IFERROR(__xludf.DUMMYFUNCTION("""COMPUTED_VALUE"""),"")</f>
        <v/>
      </c>
    </row>
    <row r="477" ht="15.75" customHeight="1">
      <c r="S477" s="46" t="str">
        <f>IFERROR(__xludf.DUMMYFUNCTION("""COMPUTED_VALUE"""),"")</f>
        <v/>
      </c>
      <c r="T477" s="46" t="str">
        <f>IFERROR(__xludf.DUMMYFUNCTION("""COMPUTED_VALUE"""),"")</f>
        <v/>
      </c>
    </row>
    <row r="478" ht="15.75" customHeight="1">
      <c r="S478" s="46" t="str">
        <f>IFERROR(__xludf.DUMMYFUNCTION("""COMPUTED_VALUE"""),"")</f>
        <v/>
      </c>
      <c r="T478" s="46" t="str">
        <f>IFERROR(__xludf.DUMMYFUNCTION("""COMPUTED_VALUE"""),"")</f>
        <v/>
      </c>
    </row>
    <row r="479" ht="15.75" customHeight="1">
      <c r="S479" s="46" t="str">
        <f>IFERROR(__xludf.DUMMYFUNCTION("""COMPUTED_VALUE"""),"")</f>
        <v/>
      </c>
      <c r="T479" s="46" t="str">
        <f>IFERROR(__xludf.DUMMYFUNCTION("""COMPUTED_VALUE"""),"")</f>
        <v/>
      </c>
    </row>
    <row r="480" ht="15.75" customHeight="1">
      <c r="S480" s="46" t="str">
        <f>IFERROR(__xludf.DUMMYFUNCTION("""COMPUTED_VALUE"""),"")</f>
        <v/>
      </c>
      <c r="T480" s="46" t="str">
        <f>IFERROR(__xludf.DUMMYFUNCTION("""COMPUTED_VALUE"""),"")</f>
        <v/>
      </c>
    </row>
    <row r="481" ht="15.75" customHeight="1">
      <c r="S481" s="46" t="str">
        <f>IFERROR(__xludf.DUMMYFUNCTION("""COMPUTED_VALUE"""),"")</f>
        <v/>
      </c>
      <c r="T481" s="46" t="str">
        <f>IFERROR(__xludf.DUMMYFUNCTION("""COMPUTED_VALUE"""),"")</f>
        <v/>
      </c>
    </row>
    <row r="482" ht="15.75" customHeight="1">
      <c r="S482" s="46" t="str">
        <f>IFERROR(__xludf.DUMMYFUNCTION("""COMPUTED_VALUE"""),"")</f>
        <v/>
      </c>
      <c r="T482" s="46" t="str">
        <f>IFERROR(__xludf.DUMMYFUNCTION("""COMPUTED_VALUE"""),"")</f>
        <v/>
      </c>
    </row>
    <row r="483" ht="15.75" customHeight="1">
      <c r="S483" s="46" t="str">
        <f>IFERROR(__xludf.DUMMYFUNCTION("""COMPUTED_VALUE"""),"")</f>
        <v/>
      </c>
      <c r="T483" s="46" t="str">
        <f>IFERROR(__xludf.DUMMYFUNCTION("""COMPUTED_VALUE"""),"")</f>
        <v/>
      </c>
    </row>
    <row r="484" ht="15.75" customHeight="1">
      <c r="S484" s="46" t="str">
        <f>IFERROR(__xludf.DUMMYFUNCTION("""COMPUTED_VALUE"""),"")</f>
        <v/>
      </c>
      <c r="T484" s="46" t="str">
        <f>IFERROR(__xludf.DUMMYFUNCTION("""COMPUTED_VALUE"""),"")</f>
        <v/>
      </c>
    </row>
    <row r="485" ht="15.75" customHeight="1">
      <c r="S485" s="46" t="str">
        <f>IFERROR(__xludf.DUMMYFUNCTION("""COMPUTED_VALUE"""),"")</f>
        <v/>
      </c>
      <c r="T485" s="46" t="str">
        <f>IFERROR(__xludf.DUMMYFUNCTION("""COMPUTED_VALUE"""),"")</f>
        <v/>
      </c>
    </row>
    <row r="486" ht="15.75" customHeight="1">
      <c r="S486" s="46" t="str">
        <f>IFERROR(__xludf.DUMMYFUNCTION("""COMPUTED_VALUE"""),"")</f>
        <v/>
      </c>
      <c r="T486" s="46" t="str">
        <f>IFERROR(__xludf.DUMMYFUNCTION("""COMPUTED_VALUE"""),"")</f>
        <v/>
      </c>
    </row>
    <row r="487" ht="15.75" customHeight="1">
      <c r="S487" s="46" t="str">
        <f>IFERROR(__xludf.DUMMYFUNCTION("""COMPUTED_VALUE"""),"")</f>
        <v/>
      </c>
      <c r="T487" s="46" t="str">
        <f>IFERROR(__xludf.DUMMYFUNCTION("""COMPUTED_VALUE"""),"")</f>
        <v/>
      </c>
    </row>
    <row r="488" ht="15.75" customHeight="1">
      <c r="S488" s="46" t="str">
        <f>IFERROR(__xludf.DUMMYFUNCTION("""COMPUTED_VALUE"""),"")</f>
        <v/>
      </c>
      <c r="T488" s="46" t="str">
        <f>IFERROR(__xludf.DUMMYFUNCTION("""COMPUTED_VALUE"""),"")</f>
        <v/>
      </c>
    </row>
    <row r="489" ht="15.75" customHeight="1">
      <c r="S489" s="46" t="str">
        <f>IFERROR(__xludf.DUMMYFUNCTION("""COMPUTED_VALUE"""),"")</f>
        <v/>
      </c>
      <c r="T489" s="46" t="str">
        <f>IFERROR(__xludf.DUMMYFUNCTION("""COMPUTED_VALUE"""),"")</f>
        <v/>
      </c>
    </row>
    <row r="490" ht="15.75" customHeight="1">
      <c r="S490" s="46" t="str">
        <f>IFERROR(__xludf.DUMMYFUNCTION("""COMPUTED_VALUE"""),"")</f>
        <v/>
      </c>
      <c r="T490" s="46" t="str">
        <f>IFERROR(__xludf.DUMMYFUNCTION("""COMPUTED_VALUE"""),"")</f>
        <v/>
      </c>
    </row>
    <row r="491" ht="15.75" customHeight="1">
      <c r="S491" s="46" t="str">
        <f>IFERROR(__xludf.DUMMYFUNCTION("""COMPUTED_VALUE"""),"")</f>
        <v/>
      </c>
      <c r="T491" s="46" t="str">
        <f>IFERROR(__xludf.DUMMYFUNCTION("""COMPUTED_VALUE"""),"")</f>
        <v/>
      </c>
    </row>
    <row r="492" ht="15.75" customHeight="1">
      <c r="S492" s="46" t="str">
        <f>IFERROR(__xludf.DUMMYFUNCTION("""COMPUTED_VALUE"""),"")</f>
        <v/>
      </c>
      <c r="T492" s="46" t="str">
        <f>IFERROR(__xludf.DUMMYFUNCTION("""COMPUTED_VALUE"""),"")</f>
        <v/>
      </c>
    </row>
    <row r="493" ht="15.75" customHeight="1">
      <c r="S493" s="46" t="str">
        <f>IFERROR(__xludf.DUMMYFUNCTION("""COMPUTED_VALUE"""),"")</f>
        <v/>
      </c>
      <c r="T493" s="46" t="str">
        <f>IFERROR(__xludf.DUMMYFUNCTION("""COMPUTED_VALUE"""),"")</f>
        <v/>
      </c>
    </row>
    <row r="494" ht="15.75" customHeight="1">
      <c r="S494" s="46" t="str">
        <f>IFERROR(__xludf.DUMMYFUNCTION("""COMPUTED_VALUE"""),"")</f>
        <v/>
      </c>
      <c r="T494" s="46" t="str">
        <f>IFERROR(__xludf.DUMMYFUNCTION("""COMPUTED_VALUE"""),"")</f>
        <v/>
      </c>
    </row>
    <row r="495" ht="15.75" customHeight="1">
      <c r="S495" s="46" t="str">
        <f>IFERROR(__xludf.DUMMYFUNCTION("""COMPUTED_VALUE"""),"")</f>
        <v/>
      </c>
      <c r="T495" s="46" t="str">
        <f>IFERROR(__xludf.DUMMYFUNCTION("""COMPUTED_VALUE"""),"")</f>
        <v/>
      </c>
    </row>
    <row r="496" ht="15.75" customHeight="1">
      <c r="S496" s="46" t="str">
        <f>IFERROR(__xludf.DUMMYFUNCTION("""COMPUTED_VALUE"""),"")</f>
        <v/>
      </c>
      <c r="T496" s="46" t="str">
        <f>IFERROR(__xludf.DUMMYFUNCTION("""COMPUTED_VALUE"""),"")</f>
        <v/>
      </c>
    </row>
    <row r="497" ht="15.75" customHeight="1">
      <c r="S497" s="46" t="str">
        <f>IFERROR(__xludf.DUMMYFUNCTION("""COMPUTED_VALUE"""),"")</f>
        <v/>
      </c>
      <c r="T497" s="46" t="str">
        <f>IFERROR(__xludf.DUMMYFUNCTION("""COMPUTED_VALUE"""),"")</f>
        <v/>
      </c>
    </row>
    <row r="498" ht="15.75" customHeight="1">
      <c r="S498" s="46" t="str">
        <f>IFERROR(__xludf.DUMMYFUNCTION("""COMPUTED_VALUE"""),"")</f>
        <v/>
      </c>
      <c r="T498" s="46" t="str">
        <f>IFERROR(__xludf.DUMMYFUNCTION("""COMPUTED_VALUE"""),"")</f>
        <v/>
      </c>
    </row>
    <row r="499" ht="15.75" customHeight="1">
      <c r="S499" s="46" t="str">
        <f>IFERROR(__xludf.DUMMYFUNCTION("""COMPUTED_VALUE"""),"")</f>
        <v/>
      </c>
      <c r="T499" s="46" t="str">
        <f>IFERROR(__xludf.DUMMYFUNCTION("""COMPUTED_VALUE"""),"")</f>
        <v/>
      </c>
    </row>
    <row r="500" ht="15.75" customHeight="1">
      <c r="S500" s="46" t="str">
        <f>IFERROR(__xludf.DUMMYFUNCTION("""COMPUTED_VALUE"""),"")</f>
        <v/>
      </c>
      <c r="T500" s="46" t="str">
        <f>IFERROR(__xludf.DUMMYFUNCTION("""COMPUTED_VALUE"""),"")</f>
        <v/>
      </c>
    </row>
    <row r="501" ht="15.75" customHeight="1">
      <c r="S501" s="46" t="str">
        <f>IFERROR(__xludf.DUMMYFUNCTION("""COMPUTED_VALUE"""),"")</f>
        <v/>
      </c>
      <c r="T501" s="46" t="str">
        <f>IFERROR(__xludf.DUMMYFUNCTION("""COMPUTED_VALUE"""),"")</f>
        <v/>
      </c>
    </row>
    <row r="502" ht="15.75" customHeight="1">
      <c r="S502" s="46" t="str">
        <f>IFERROR(__xludf.DUMMYFUNCTION("""COMPUTED_VALUE"""),"")</f>
        <v/>
      </c>
      <c r="T502" s="46" t="str">
        <f>IFERROR(__xludf.DUMMYFUNCTION("""COMPUTED_VALUE"""),"")</f>
        <v/>
      </c>
    </row>
    <row r="503" ht="15.75" customHeight="1">
      <c r="S503" s="46" t="str">
        <f>IFERROR(__xludf.DUMMYFUNCTION("""COMPUTED_VALUE"""),"")</f>
        <v/>
      </c>
      <c r="T503" s="46" t="str">
        <f>IFERROR(__xludf.DUMMYFUNCTION("""COMPUTED_VALUE"""),"")</f>
        <v/>
      </c>
    </row>
    <row r="504" ht="15.75" customHeight="1">
      <c r="S504" s="46" t="str">
        <f>IFERROR(__xludf.DUMMYFUNCTION("""COMPUTED_VALUE"""),"")</f>
        <v/>
      </c>
      <c r="T504" s="46" t="str">
        <f>IFERROR(__xludf.DUMMYFUNCTION("""COMPUTED_VALUE"""),"")</f>
        <v/>
      </c>
    </row>
    <row r="505" ht="15.75" customHeight="1">
      <c r="S505" s="46" t="str">
        <f>IFERROR(__xludf.DUMMYFUNCTION("""COMPUTED_VALUE"""),"")</f>
        <v/>
      </c>
      <c r="T505" s="46" t="str">
        <f>IFERROR(__xludf.DUMMYFUNCTION("""COMPUTED_VALUE"""),"")</f>
        <v/>
      </c>
    </row>
    <row r="506" ht="15.75" customHeight="1">
      <c r="S506" s="46" t="str">
        <f>IFERROR(__xludf.DUMMYFUNCTION("""COMPUTED_VALUE"""),"")</f>
        <v/>
      </c>
      <c r="T506" s="46" t="str">
        <f>IFERROR(__xludf.DUMMYFUNCTION("""COMPUTED_VALUE"""),"")</f>
        <v/>
      </c>
    </row>
    <row r="507" ht="15.75" customHeight="1">
      <c r="S507" s="46" t="str">
        <f>IFERROR(__xludf.DUMMYFUNCTION("""COMPUTED_VALUE"""),"")</f>
        <v/>
      </c>
      <c r="T507" s="46" t="str">
        <f>IFERROR(__xludf.DUMMYFUNCTION("""COMPUTED_VALUE"""),"")</f>
        <v/>
      </c>
    </row>
    <row r="508" ht="15.75" customHeight="1">
      <c r="S508" s="46" t="str">
        <f>IFERROR(__xludf.DUMMYFUNCTION("""COMPUTED_VALUE"""),"")</f>
        <v/>
      </c>
      <c r="T508" s="46" t="str">
        <f>IFERROR(__xludf.DUMMYFUNCTION("""COMPUTED_VALUE"""),"")</f>
        <v/>
      </c>
    </row>
    <row r="509" ht="15.75" customHeight="1">
      <c r="S509" s="46" t="str">
        <f>IFERROR(__xludf.DUMMYFUNCTION("""COMPUTED_VALUE"""),"")</f>
        <v/>
      </c>
      <c r="T509" s="46" t="str">
        <f>IFERROR(__xludf.DUMMYFUNCTION("""COMPUTED_VALUE"""),"")</f>
        <v/>
      </c>
    </row>
    <row r="510" ht="15.75" customHeight="1">
      <c r="S510" s="46" t="str">
        <f>IFERROR(__xludf.DUMMYFUNCTION("""COMPUTED_VALUE"""),"")</f>
        <v/>
      </c>
      <c r="T510" s="46" t="str">
        <f>IFERROR(__xludf.DUMMYFUNCTION("""COMPUTED_VALUE"""),"")</f>
        <v/>
      </c>
    </row>
    <row r="511" ht="15.75" customHeight="1">
      <c r="S511" s="46" t="str">
        <f>IFERROR(__xludf.DUMMYFUNCTION("""COMPUTED_VALUE"""),"")</f>
        <v/>
      </c>
      <c r="T511" s="46" t="str">
        <f>IFERROR(__xludf.DUMMYFUNCTION("""COMPUTED_VALUE"""),"")</f>
        <v/>
      </c>
    </row>
    <row r="512" ht="15.75" customHeight="1">
      <c r="S512" s="46" t="str">
        <f>IFERROR(__xludf.DUMMYFUNCTION("""COMPUTED_VALUE"""),"")</f>
        <v/>
      </c>
      <c r="T512" s="46" t="str">
        <f>IFERROR(__xludf.DUMMYFUNCTION("""COMPUTED_VALUE"""),"")</f>
        <v/>
      </c>
    </row>
    <row r="513" ht="15.75" customHeight="1">
      <c r="S513" s="46" t="str">
        <f>IFERROR(__xludf.DUMMYFUNCTION("""COMPUTED_VALUE"""),"")</f>
        <v/>
      </c>
      <c r="T513" s="46" t="str">
        <f>IFERROR(__xludf.DUMMYFUNCTION("""COMPUTED_VALUE"""),"")</f>
        <v/>
      </c>
    </row>
    <row r="514" ht="15.75" customHeight="1">
      <c r="S514" s="46" t="str">
        <f>IFERROR(__xludf.DUMMYFUNCTION("""COMPUTED_VALUE"""),"")</f>
        <v/>
      </c>
      <c r="T514" s="46" t="str">
        <f>IFERROR(__xludf.DUMMYFUNCTION("""COMPUTED_VALUE"""),"")</f>
        <v/>
      </c>
    </row>
    <row r="515" ht="15.75" customHeight="1">
      <c r="S515" s="46" t="str">
        <f>IFERROR(__xludf.DUMMYFUNCTION("""COMPUTED_VALUE"""),"")</f>
        <v/>
      </c>
      <c r="T515" s="46" t="str">
        <f>IFERROR(__xludf.DUMMYFUNCTION("""COMPUTED_VALUE"""),"")</f>
        <v/>
      </c>
    </row>
    <row r="516" ht="15.75" customHeight="1">
      <c r="S516" s="46" t="str">
        <f>IFERROR(__xludf.DUMMYFUNCTION("""COMPUTED_VALUE"""),"")</f>
        <v/>
      </c>
      <c r="T516" s="46" t="str">
        <f>IFERROR(__xludf.DUMMYFUNCTION("""COMPUTED_VALUE"""),"")</f>
        <v/>
      </c>
    </row>
    <row r="517" ht="15.75" customHeight="1">
      <c r="S517" s="46" t="str">
        <f>IFERROR(__xludf.DUMMYFUNCTION("""COMPUTED_VALUE"""),"")</f>
        <v/>
      </c>
      <c r="T517" s="46" t="str">
        <f>IFERROR(__xludf.DUMMYFUNCTION("""COMPUTED_VALUE"""),"")</f>
        <v/>
      </c>
    </row>
    <row r="518" ht="15.75" customHeight="1">
      <c r="S518" s="46" t="str">
        <f>IFERROR(__xludf.DUMMYFUNCTION("""COMPUTED_VALUE"""),"")</f>
        <v/>
      </c>
      <c r="T518" s="46" t="str">
        <f>IFERROR(__xludf.DUMMYFUNCTION("""COMPUTED_VALUE"""),"")</f>
        <v/>
      </c>
    </row>
    <row r="519" ht="15.75" customHeight="1">
      <c r="S519" s="46" t="str">
        <f>IFERROR(__xludf.DUMMYFUNCTION("""COMPUTED_VALUE"""),"")</f>
        <v/>
      </c>
      <c r="T519" s="46" t="str">
        <f>IFERROR(__xludf.DUMMYFUNCTION("""COMPUTED_VALUE"""),"")</f>
        <v/>
      </c>
    </row>
    <row r="520" ht="15.75" customHeight="1">
      <c r="S520" s="46" t="str">
        <f>IFERROR(__xludf.DUMMYFUNCTION("""COMPUTED_VALUE"""),"")</f>
        <v/>
      </c>
      <c r="T520" s="46" t="str">
        <f>IFERROR(__xludf.DUMMYFUNCTION("""COMPUTED_VALUE"""),"")</f>
        <v/>
      </c>
    </row>
    <row r="521" ht="15.75" customHeight="1">
      <c r="S521" s="46" t="str">
        <f>IFERROR(__xludf.DUMMYFUNCTION("""COMPUTED_VALUE"""),"")</f>
        <v/>
      </c>
      <c r="T521" s="46" t="str">
        <f>IFERROR(__xludf.DUMMYFUNCTION("""COMPUTED_VALUE"""),"")</f>
        <v/>
      </c>
    </row>
    <row r="522" ht="15.75" customHeight="1">
      <c r="S522" s="46" t="str">
        <f>IFERROR(__xludf.DUMMYFUNCTION("""COMPUTED_VALUE"""),"")</f>
        <v/>
      </c>
      <c r="T522" s="46" t="str">
        <f>IFERROR(__xludf.DUMMYFUNCTION("""COMPUTED_VALUE"""),"")</f>
        <v/>
      </c>
    </row>
    <row r="523" ht="15.75" customHeight="1">
      <c r="S523" s="46" t="str">
        <f>IFERROR(__xludf.DUMMYFUNCTION("""COMPUTED_VALUE"""),"")</f>
        <v/>
      </c>
      <c r="T523" s="46" t="str">
        <f>IFERROR(__xludf.DUMMYFUNCTION("""COMPUTED_VALUE"""),"")</f>
        <v/>
      </c>
    </row>
    <row r="524" ht="15.75" customHeight="1">
      <c r="S524" s="46" t="str">
        <f>IFERROR(__xludf.DUMMYFUNCTION("""COMPUTED_VALUE"""),"")</f>
        <v/>
      </c>
      <c r="T524" s="46" t="str">
        <f>IFERROR(__xludf.DUMMYFUNCTION("""COMPUTED_VALUE"""),"")</f>
        <v/>
      </c>
    </row>
    <row r="525" ht="15.75" customHeight="1">
      <c r="S525" s="46" t="str">
        <f>IFERROR(__xludf.DUMMYFUNCTION("""COMPUTED_VALUE"""),"")</f>
        <v/>
      </c>
      <c r="T525" s="46" t="str">
        <f>IFERROR(__xludf.DUMMYFUNCTION("""COMPUTED_VALUE"""),"")</f>
        <v/>
      </c>
    </row>
    <row r="526" ht="15.75" customHeight="1">
      <c r="S526" s="46" t="str">
        <f>IFERROR(__xludf.DUMMYFUNCTION("""COMPUTED_VALUE"""),"")</f>
        <v/>
      </c>
      <c r="T526" s="46" t="str">
        <f>IFERROR(__xludf.DUMMYFUNCTION("""COMPUTED_VALUE"""),"")</f>
        <v/>
      </c>
    </row>
    <row r="527" ht="15.75" customHeight="1">
      <c r="S527" s="46" t="str">
        <f>IFERROR(__xludf.DUMMYFUNCTION("""COMPUTED_VALUE"""),"")</f>
        <v/>
      </c>
      <c r="T527" s="46" t="str">
        <f>IFERROR(__xludf.DUMMYFUNCTION("""COMPUTED_VALUE"""),"")</f>
        <v/>
      </c>
    </row>
    <row r="528" ht="15.75" customHeight="1">
      <c r="S528" s="46" t="str">
        <f>IFERROR(__xludf.DUMMYFUNCTION("""COMPUTED_VALUE"""),"")</f>
        <v/>
      </c>
      <c r="T528" s="46" t="str">
        <f>IFERROR(__xludf.DUMMYFUNCTION("""COMPUTED_VALUE"""),"")</f>
        <v/>
      </c>
    </row>
    <row r="529" ht="15.75" customHeight="1">
      <c r="S529" s="46" t="str">
        <f>IFERROR(__xludf.DUMMYFUNCTION("""COMPUTED_VALUE"""),"")</f>
        <v/>
      </c>
      <c r="T529" s="46" t="str">
        <f>IFERROR(__xludf.DUMMYFUNCTION("""COMPUTED_VALUE"""),"")</f>
        <v/>
      </c>
    </row>
    <row r="530" ht="15.75" customHeight="1">
      <c r="S530" s="46" t="str">
        <f>IFERROR(__xludf.DUMMYFUNCTION("""COMPUTED_VALUE"""),"")</f>
        <v/>
      </c>
      <c r="T530" s="46" t="str">
        <f>IFERROR(__xludf.DUMMYFUNCTION("""COMPUTED_VALUE"""),"")</f>
        <v/>
      </c>
    </row>
    <row r="531" ht="15.75" customHeight="1">
      <c r="S531" s="46" t="str">
        <f>IFERROR(__xludf.DUMMYFUNCTION("""COMPUTED_VALUE"""),"")</f>
        <v/>
      </c>
      <c r="T531" s="46" t="str">
        <f>IFERROR(__xludf.DUMMYFUNCTION("""COMPUTED_VALUE"""),"")</f>
        <v/>
      </c>
    </row>
    <row r="532" ht="15.75" customHeight="1">
      <c r="S532" s="46" t="str">
        <f>IFERROR(__xludf.DUMMYFUNCTION("""COMPUTED_VALUE"""),"")</f>
        <v/>
      </c>
      <c r="T532" s="46" t="str">
        <f>IFERROR(__xludf.DUMMYFUNCTION("""COMPUTED_VALUE"""),"")</f>
        <v/>
      </c>
    </row>
    <row r="533" ht="15.75" customHeight="1">
      <c r="S533" s="46" t="str">
        <f>IFERROR(__xludf.DUMMYFUNCTION("""COMPUTED_VALUE"""),"")</f>
        <v/>
      </c>
      <c r="T533" s="46" t="str">
        <f>IFERROR(__xludf.DUMMYFUNCTION("""COMPUTED_VALUE"""),"")</f>
        <v/>
      </c>
    </row>
    <row r="534" ht="15.75" customHeight="1">
      <c r="S534" s="46" t="str">
        <f>IFERROR(__xludf.DUMMYFUNCTION("""COMPUTED_VALUE"""),"")</f>
        <v/>
      </c>
      <c r="T534" s="46" t="str">
        <f>IFERROR(__xludf.DUMMYFUNCTION("""COMPUTED_VALUE"""),"")</f>
        <v/>
      </c>
    </row>
    <row r="535" ht="15.75" customHeight="1">
      <c r="S535" s="46" t="str">
        <f>IFERROR(__xludf.DUMMYFUNCTION("""COMPUTED_VALUE"""),"")</f>
        <v/>
      </c>
      <c r="T535" s="46" t="str">
        <f>IFERROR(__xludf.DUMMYFUNCTION("""COMPUTED_VALUE"""),"")</f>
        <v/>
      </c>
    </row>
    <row r="536" ht="15.75" customHeight="1">
      <c r="S536" s="46" t="str">
        <f>IFERROR(__xludf.DUMMYFUNCTION("""COMPUTED_VALUE"""),"")</f>
        <v/>
      </c>
      <c r="T536" s="46" t="str">
        <f>IFERROR(__xludf.DUMMYFUNCTION("""COMPUTED_VALUE"""),"")</f>
        <v/>
      </c>
    </row>
    <row r="537" ht="15.75" customHeight="1">
      <c r="S537" s="46" t="str">
        <f>IFERROR(__xludf.DUMMYFUNCTION("""COMPUTED_VALUE"""),"")</f>
        <v/>
      </c>
      <c r="T537" s="46" t="str">
        <f>IFERROR(__xludf.DUMMYFUNCTION("""COMPUTED_VALUE"""),"")</f>
        <v/>
      </c>
    </row>
    <row r="538" ht="15.75" customHeight="1">
      <c r="S538" s="46" t="str">
        <f>IFERROR(__xludf.DUMMYFUNCTION("""COMPUTED_VALUE"""),"")</f>
        <v/>
      </c>
      <c r="T538" s="46" t="str">
        <f>IFERROR(__xludf.DUMMYFUNCTION("""COMPUTED_VALUE"""),"")</f>
        <v/>
      </c>
    </row>
    <row r="539" ht="15.75" customHeight="1">
      <c r="S539" s="46" t="str">
        <f>IFERROR(__xludf.DUMMYFUNCTION("""COMPUTED_VALUE"""),"")</f>
        <v/>
      </c>
      <c r="T539" s="46" t="str">
        <f>IFERROR(__xludf.DUMMYFUNCTION("""COMPUTED_VALUE"""),"")</f>
        <v/>
      </c>
    </row>
    <row r="540" ht="15.75" customHeight="1">
      <c r="S540" s="46" t="str">
        <f>IFERROR(__xludf.DUMMYFUNCTION("""COMPUTED_VALUE"""),"")</f>
        <v/>
      </c>
      <c r="T540" s="46" t="str">
        <f>IFERROR(__xludf.DUMMYFUNCTION("""COMPUTED_VALUE"""),"")</f>
        <v/>
      </c>
    </row>
    <row r="541" ht="15.75" customHeight="1">
      <c r="S541" s="46" t="str">
        <f>IFERROR(__xludf.DUMMYFUNCTION("""COMPUTED_VALUE"""),"")</f>
        <v/>
      </c>
      <c r="T541" s="46" t="str">
        <f>IFERROR(__xludf.DUMMYFUNCTION("""COMPUTED_VALUE"""),"")</f>
        <v/>
      </c>
    </row>
    <row r="542" ht="15.75" customHeight="1">
      <c r="S542" s="46" t="str">
        <f>IFERROR(__xludf.DUMMYFUNCTION("""COMPUTED_VALUE"""),"")</f>
        <v/>
      </c>
      <c r="T542" s="46" t="str">
        <f>IFERROR(__xludf.DUMMYFUNCTION("""COMPUTED_VALUE"""),"")</f>
        <v/>
      </c>
    </row>
    <row r="543" ht="15.75" customHeight="1">
      <c r="S543" s="46" t="str">
        <f>IFERROR(__xludf.DUMMYFUNCTION("""COMPUTED_VALUE"""),"")</f>
        <v/>
      </c>
      <c r="T543" s="46" t="str">
        <f>IFERROR(__xludf.DUMMYFUNCTION("""COMPUTED_VALUE"""),"")</f>
        <v/>
      </c>
    </row>
    <row r="544" ht="15.75" customHeight="1">
      <c r="S544" s="46" t="str">
        <f>IFERROR(__xludf.DUMMYFUNCTION("""COMPUTED_VALUE"""),"")</f>
        <v/>
      </c>
      <c r="T544" s="46" t="str">
        <f>IFERROR(__xludf.DUMMYFUNCTION("""COMPUTED_VALUE"""),"")</f>
        <v/>
      </c>
    </row>
    <row r="545" ht="15.75" customHeight="1">
      <c r="S545" s="46" t="str">
        <f>IFERROR(__xludf.DUMMYFUNCTION("""COMPUTED_VALUE"""),"")</f>
        <v/>
      </c>
      <c r="T545" s="46" t="str">
        <f>IFERROR(__xludf.DUMMYFUNCTION("""COMPUTED_VALUE"""),"")</f>
        <v/>
      </c>
    </row>
    <row r="546" ht="15.75" customHeight="1">
      <c r="S546" s="46" t="str">
        <f>IFERROR(__xludf.DUMMYFUNCTION("""COMPUTED_VALUE"""),"")</f>
        <v/>
      </c>
      <c r="T546" s="46" t="str">
        <f>IFERROR(__xludf.DUMMYFUNCTION("""COMPUTED_VALUE"""),"")</f>
        <v/>
      </c>
    </row>
    <row r="547" ht="15.75" customHeight="1">
      <c r="S547" s="46" t="str">
        <f>IFERROR(__xludf.DUMMYFUNCTION("""COMPUTED_VALUE"""),"")</f>
        <v/>
      </c>
      <c r="T547" s="46" t="str">
        <f>IFERROR(__xludf.DUMMYFUNCTION("""COMPUTED_VALUE"""),"")</f>
        <v/>
      </c>
    </row>
    <row r="548" ht="15.75" customHeight="1">
      <c r="S548" s="46" t="str">
        <f>IFERROR(__xludf.DUMMYFUNCTION("""COMPUTED_VALUE"""),"")</f>
        <v/>
      </c>
      <c r="T548" s="46" t="str">
        <f>IFERROR(__xludf.DUMMYFUNCTION("""COMPUTED_VALUE"""),"")</f>
        <v/>
      </c>
    </row>
    <row r="549" ht="15.75" customHeight="1">
      <c r="S549" s="46" t="str">
        <f>IFERROR(__xludf.DUMMYFUNCTION("""COMPUTED_VALUE"""),"")</f>
        <v/>
      </c>
      <c r="T549" s="46" t="str">
        <f>IFERROR(__xludf.DUMMYFUNCTION("""COMPUTED_VALUE"""),"")</f>
        <v/>
      </c>
    </row>
    <row r="550" ht="15.75" customHeight="1">
      <c r="S550" s="46" t="str">
        <f>IFERROR(__xludf.DUMMYFUNCTION("""COMPUTED_VALUE"""),"")</f>
        <v/>
      </c>
      <c r="T550" s="46" t="str">
        <f>IFERROR(__xludf.DUMMYFUNCTION("""COMPUTED_VALUE"""),"")</f>
        <v/>
      </c>
    </row>
    <row r="551" ht="15.75" customHeight="1">
      <c r="S551" s="46" t="str">
        <f>IFERROR(__xludf.DUMMYFUNCTION("""COMPUTED_VALUE"""),"")</f>
        <v/>
      </c>
      <c r="T551" s="46" t="str">
        <f>IFERROR(__xludf.DUMMYFUNCTION("""COMPUTED_VALUE"""),"")</f>
        <v/>
      </c>
    </row>
    <row r="552" ht="15.75" customHeight="1">
      <c r="S552" s="46" t="str">
        <f>IFERROR(__xludf.DUMMYFUNCTION("""COMPUTED_VALUE"""),"")</f>
        <v/>
      </c>
      <c r="T552" s="46" t="str">
        <f>IFERROR(__xludf.DUMMYFUNCTION("""COMPUTED_VALUE"""),"")</f>
        <v/>
      </c>
    </row>
    <row r="553" ht="15.75" customHeight="1">
      <c r="S553" s="46" t="str">
        <f>IFERROR(__xludf.DUMMYFUNCTION("""COMPUTED_VALUE"""),"")</f>
        <v/>
      </c>
      <c r="T553" s="46" t="str">
        <f>IFERROR(__xludf.DUMMYFUNCTION("""COMPUTED_VALUE"""),"")</f>
        <v/>
      </c>
    </row>
    <row r="554" ht="15.75" customHeight="1">
      <c r="S554" s="46" t="str">
        <f>IFERROR(__xludf.DUMMYFUNCTION("""COMPUTED_VALUE"""),"")</f>
        <v/>
      </c>
      <c r="T554" s="46" t="str">
        <f>IFERROR(__xludf.DUMMYFUNCTION("""COMPUTED_VALUE"""),"")</f>
        <v/>
      </c>
    </row>
    <row r="555" ht="15.75" customHeight="1">
      <c r="S555" s="46" t="str">
        <f>IFERROR(__xludf.DUMMYFUNCTION("""COMPUTED_VALUE"""),"")</f>
        <v/>
      </c>
      <c r="T555" s="46" t="str">
        <f>IFERROR(__xludf.DUMMYFUNCTION("""COMPUTED_VALUE"""),"")</f>
        <v/>
      </c>
    </row>
    <row r="556" ht="15.75" customHeight="1">
      <c r="S556" s="46" t="str">
        <f>IFERROR(__xludf.DUMMYFUNCTION("""COMPUTED_VALUE"""),"")</f>
        <v/>
      </c>
      <c r="T556" s="46" t="str">
        <f>IFERROR(__xludf.DUMMYFUNCTION("""COMPUTED_VALUE"""),"")</f>
        <v/>
      </c>
    </row>
    <row r="557" ht="15.75" customHeight="1">
      <c r="S557" s="46" t="str">
        <f>IFERROR(__xludf.DUMMYFUNCTION("""COMPUTED_VALUE"""),"")</f>
        <v/>
      </c>
      <c r="T557" s="46" t="str">
        <f>IFERROR(__xludf.DUMMYFUNCTION("""COMPUTED_VALUE"""),"")</f>
        <v/>
      </c>
    </row>
    <row r="558" ht="15.75" customHeight="1">
      <c r="S558" s="46" t="str">
        <f>IFERROR(__xludf.DUMMYFUNCTION("""COMPUTED_VALUE"""),"")</f>
        <v/>
      </c>
      <c r="T558" s="46" t="str">
        <f>IFERROR(__xludf.DUMMYFUNCTION("""COMPUTED_VALUE"""),"")</f>
        <v/>
      </c>
    </row>
    <row r="559" ht="15.75" customHeight="1">
      <c r="S559" s="46" t="str">
        <f>IFERROR(__xludf.DUMMYFUNCTION("""COMPUTED_VALUE"""),"")</f>
        <v/>
      </c>
      <c r="T559" s="46" t="str">
        <f>IFERROR(__xludf.DUMMYFUNCTION("""COMPUTED_VALUE"""),"")</f>
        <v/>
      </c>
    </row>
    <row r="560" ht="15.75" customHeight="1">
      <c r="S560" s="46" t="str">
        <f>IFERROR(__xludf.DUMMYFUNCTION("""COMPUTED_VALUE"""),"")</f>
        <v/>
      </c>
      <c r="T560" s="46" t="str">
        <f>IFERROR(__xludf.DUMMYFUNCTION("""COMPUTED_VALUE"""),"")</f>
        <v/>
      </c>
    </row>
    <row r="561" ht="15.75" customHeight="1">
      <c r="S561" s="46" t="str">
        <f>IFERROR(__xludf.DUMMYFUNCTION("""COMPUTED_VALUE"""),"")</f>
        <v/>
      </c>
      <c r="T561" s="46" t="str">
        <f>IFERROR(__xludf.DUMMYFUNCTION("""COMPUTED_VALUE"""),"")</f>
        <v/>
      </c>
    </row>
    <row r="562" ht="15.75" customHeight="1">
      <c r="S562" s="46" t="str">
        <f>IFERROR(__xludf.DUMMYFUNCTION("""COMPUTED_VALUE"""),"")</f>
        <v/>
      </c>
      <c r="T562" s="46" t="str">
        <f>IFERROR(__xludf.DUMMYFUNCTION("""COMPUTED_VALUE"""),"")</f>
        <v/>
      </c>
    </row>
    <row r="563" ht="15.75" customHeight="1">
      <c r="S563" s="46" t="str">
        <f>IFERROR(__xludf.DUMMYFUNCTION("""COMPUTED_VALUE"""),"")</f>
        <v/>
      </c>
      <c r="T563" s="46" t="str">
        <f>IFERROR(__xludf.DUMMYFUNCTION("""COMPUTED_VALUE"""),"")</f>
        <v/>
      </c>
    </row>
    <row r="564" ht="15.75" customHeight="1">
      <c r="S564" s="46" t="str">
        <f>IFERROR(__xludf.DUMMYFUNCTION("""COMPUTED_VALUE"""),"")</f>
        <v/>
      </c>
      <c r="T564" s="46" t="str">
        <f>IFERROR(__xludf.DUMMYFUNCTION("""COMPUTED_VALUE"""),"")</f>
        <v/>
      </c>
    </row>
    <row r="565" ht="15.75" customHeight="1">
      <c r="S565" s="46" t="str">
        <f>IFERROR(__xludf.DUMMYFUNCTION("""COMPUTED_VALUE"""),"")</f>
        <v/>
      </c>
      <c r="T565" s="46" t="str">
        <f>IFERROR(__xludf.DUMMYFUNCTION("""COMPUTED_VALUE"""),"")</f>
        <v/>
      </c>
    </row>
    <row r="566" ht="15.75" customHeight="1">
      <c r="S566" s="46" t="str">
        <f>IFERROR(__xludf.DUMMYFUNCTION("""COMPUTED_VALUE"""),"")</f>
        <v/>
      </c>
      <c r="T566" s="46" t="str">
        <f>IFERROR(__xludf.DUMMYFUNCTION("""COMPUTED_VALUE"""),"")</f>
        <v/>
      </c>
    </row>
    <row r="567" ht="15.75" customHeight="1">
      <c r="S567" s="46" t="str">
        <f>IFERROR(__xludf.DUMMYFUNCTION("""COMPUTED_VALUE"""),"")</f>
        <v/>
      </c>
      <c r="T567" s="46" t="str">
        <f>IFERROR(__xludf.DUMMYFUNCTION("""COMPUTED_VALUE"""),"")</f>
        <v/>
      </c>
    </row>
    <row r="568" ht="15.75" customHeight="1">
      <c r="S568" s="46" t="str">
        <f>IFERROR(__xludf.DUMMYFUNCTION("""COMPUTED_VALUE"""),"")</f>
        <v/>
      </c>
      <c r="T568" s="46" t="str">
        <f>IFERROR(__xludf.DUMMYFUNCTION("""COMPUTED_VALUE"""),"")</f>
        <v/>
      </c>
    </row>
    <row r="569" ht="15.75" customHeight="1">
      <c r="S569" s="46" t="str">
        <f>IFERROR(__xludf.DUMMYFUNCTION("""COMPUTED_VALUE"""),"")</f>
        <v/>
      </c>
      <c r="T569" s="46" t="str">
        <f>IFERROR(__xludf.DUMMYFUNCTION("""COMPUTED_VALUE"""),"")</f>
        <v/>
      </c>
    </row>
    <row r="570" ht="15.75" customHeight="1">
      <c r="S570" s="46" t="str">
        <f>IFERROR(__xludf.DUMMYFUNCTION("""COMPUTED_VALUE"""),"")</f>
        <v/>
      </c>
      <c r="T570" s="46" t="str">
        <f>IFERROR(__xludf.DUMMYFUNCTION("""COMPUTED_VALUE"""),"")</f>
        <v/>
      </c>
    </row>
    <row r="571" ht="15.75" customHeight="1">
      <c r="S571" s="46" t="str">
        <f>IFERROR(__xludf.DUMMYFUNCTION("""COMPUTED_VALUE"""),"")</f>
        <v/>
      </c>
      <c r="T571" s="46" t="str">
        <f>IFERROR(__xludf.DUMMYFUNCTION("""COMPUTED_VALUE"""),"")</f>
        <v/>
      </c>
    </row>
    <row r="572" ht="15.75" customHeight="1">
      <c r="S572" s="46" t="str">
        <f>IFERROR(__xludf.DUMMYFUNCTION("""COMPUTED_VALUE"""),"")</f>
        <v/>
      </c>
      <c r="T572" s="46" t="str">
        <f>IFERROR(__xludf.DUMMYFUNCTION("""COMPUTED_VALUE"""),"")</f>
        <v/>
      </c>
    </row>
    <row r="573" ht="15.75" customHeight="1">
      <c r="S573" s="46" t="str">
        <f>IFERROR(__xludf.DUMMYFUNCTION("""COMPUTED_VALUE"""),"")</f>
        <v/>
      </c>
      <c r="T573" s="46" t="str">
        <f>IFERROR(__xludf.DUMMYFUNCTION("""COMPUTED_VALUE"""),"")</f>
        <v/>
      </c>
    </row>
    <row r="574" ht="15.75" customHeight="1">
      <c r="S574" s="46" t="str">
        <f>IFERROR(__xludf.DUMMYFUNCTION("""COMPUTED_VALUE"""),"")</f>
        <v/>
      </c>
      <c r="T574" s="46" t="str">
        <f>IFERROR(__xludf.DUMMYFUNCTION("""COMPUTED_VALUE"""),"")</f>
        <v/>
      </c>
    </row>
    <row r="575" ht="15.75" customHeight="1">
      <c r="S575" s="46" t="str">
        <f>IFERROR(__xludf.DUMMYFUNCTION("""COMPUTED_VALUE"""),"")</f>
        <v/>
      </c>
      <c r="T575" s="46" t="str">
        <f>IFERROR(__xludf.DUMMYFUNCTION("""COMPUTED_VALUE"""),"")</f>
        <v/>
      </c>
    </row>
    <row r="576" ht="15.75" customHeight="1">
      <c r="S576" s="46" t="str">
        <f>IFERROR(__xludf.DUMMYFUNCTION("""COMPUTED_VALUE"""),"")</f>
        <v/>
      </c>
      <c r="T576" s="46" t="str">
        <f>IFERROR(__xludf.DUMMYFUNCTION("""COMPUTED_VALUE"""),"")</f>
        <v/>
      </c>
    </row>
    <row r="577" ht="15.75" customHeight="1">
      <c r="S577" s="46" t="str">
        <f>IFERROR(__xludf.DUMMYFUNCTION("""COMPUTED_VALUE"""),"")</f>
        <v/>
      </c>
      <c r="T577" s="46" t="str">
        <f>IFERROR(__xludf.DUMMYFUNCTION("""COMPUTED_VALUE"""),"")</f>
        <v/>
      </c>
    </row>
    <row r="578" ht="15.75" customHeight="1">
      <c r="S578" s="46" t="str">
        <f>IFERROR(__xludf.DUMMYFUNCTION("""COMPUTED_VALUE"""),"")</f>
        <v/>
      </c>
      <c r="T578" s="46" t="str">
        <f>IFERROR(__xludf.DUMMYFUNCTION("""COMPUTED_VALUE"""),"")</f>
        <v/>
      </c>
    </row>
    <row r="579" ht="15.75" customHeight="1">
      <c r="S579" s="46" t="str">
        <f>IFERROR(__xludf.DUMMYFUNCTION("""COMPUTED_VALUE"""),"")</f>
        <v/>
      </c>
      <c r="T579" s="46" t="str">
        <f>IFERROR(__xludf.DUMMYFUNCTION("""COMPUTED_VALUE"""),"")</f>
        <v/>
      </c>
    </row>
    <row r="580" ht="15.75" customHeight="1">
      <c r="S580" s="46" t="str">
        <f>IFERROR(__xludf.DUMMYFUNCTION("""COMPUTED_VALUE"""),"")</f>
        <v/>
      </c>
      <c r="T580" s="46" t="str">
        <f>IFERROR(__xludf.DUMMYFUNCTION("""COMPUTED_VALUE"""),"")</f>
        <v/>
      </c>
    </row>
    <row r="581" ht="15.75" customHeight="1">
      <c r="S581" s="46" t="str">
        <f>IFERROR(__xludf.DUMMYFUNCTION("""COMPUTED_VALUE"""),"")</f>
        <v/>
      </c>
      <c r="T581" s="46" t="str">
        <f>IFERROR(__xludf.DUMMYFUNCTION("""COMPUTED_VALUE"""),"")</f>
        <v/>
      </c>
    </row>
    <row r="582" ht="15.75" customHeight="1">
      <c r="S582" s="46" t="str">
        <f>IFERROR(__xludf.DUMMYFUNCTION("""COMPUTED_VALUE"""),"")</f>
        <v/>
      </c>
      <c r="T582" s="46" t="str">
        <f>IFERROR(__xludf.DUMMYFUNCTION("""COMPUTED_VALUE"""),"")</f>
        <v/>
      </c>
    </row>
    <row r="583" ht="15.75" customHeight="1">
      <c r="S583" s="46" t="str">
        <f>IFERROR(__xludf.DUMMYFUNCTION("""COMPUTED_VALUE"""),"")</f>
        <v/>
      </c>
      <c r="T583" s="46" t="str">
        <f>IFERROR(__xludf.DUMMYFUNCTION("""COMPUTED_VALUE"""),"")</f>
        <v/>
      </c>
    </row>
    <row r="584" ht="15.75" customHeight="1">
      <c r="S584" s="46" t="str">
        <f>IFERROR(__xludf.DUMMYFUNCTION("""COMPUTED_VALUE"""),"")</f>
        <v/>
      </c>
      <c r="T584" s="46" t="str">
        <f>IFERROR(__xludf.DUMMYFUNCTION("""COMPUTED_VALUE"""),"")</f>
        <v/>
      </c>
    </row>
    <row r="585" ht="15.75" customHeight="1">
      <c r="S585" s="46" t="str">
        <f>IFERROR(__xludf.DUMMYFUNCTION("""COMPUTED_VALUE"""),"")</f>
        <v/>
      </c>
      <c r="T585" s="46" t="str">
        <f>IFERROR(__xludf.DUMMYFUNCTION("""COMPUTED_VALUE"""),"")</f>
        <v/>
      </c>
    </row>
    <row r="586" ht="15.75" customHeight="1">
      <c r="S586" s="46" t="str">
        <f>IFERROR(__xludf.DUMMYFUNCTION("""COMPUTED_VALUE"""),"")</f>
        <v/>
      </c>
      <c r="T586" s="46" t="str">
        <f>IFERROR(__xludf.DUMMYFUNCTION("""COMPUTED_VALUE"""),"")</f>
        <v/>
      </c>
    </row>
    <row r="587" ht="15.75" customHeight="1">
      <c r="S587" s="46" t="str">
        <f>IFERROR(__xludf.DUMMYFUNCTION("""COMPUTED_VALUE"""),"")</f>
        <v/>
      </c>
      <c r="T587" s="46" t="str">
        <f>IFERROR(__xludf.DUMMYFUNCTION("""COMPUTED_VALUE"""),"")</f>
        <v/>
      </c>
    </row>
    <row r="588" ht="15.75" customHeight="1">
      <c r="S588" s="46" t="str">
        <f>IFERROR(__xludf.DUMMYFUNCTION("""COMPUTED_VALUE"""),"")</f>
        <v/>
      </c>
      <c r="T588" s="46" t="str">
        <f>IFERROR(__xludf.DUMMYFUNCTION("""COMPUTED_VALUE"""),"")</f>
        <v/>
      </c>
    </row>
    <row r="589" ht="15.75" customHeight="1">
      <c r="S589" s="46" t="str">
        <f>IFERROR(__xludf.DUMMYFUNCTION("""COMPUTED_VALUE"""),"")</f>
        <v/>
      </c>
      <c r="T589" s="46" t="str">
        <f>IFERROR(__xludf.DUMMYFUNCTION("""COMPUTED_VALUE"""),"")</f>
        <v/>
      </c>
    </row>
    <row r="590" ht="15.75" customHeight="1">
      <c r="S590" s="46" t="str">
        <f>IFERROR(__xludf.DUMMYFUNCTION("""COMPUTED_VALUE"""),"")</f>
        <v/>
      </c>
      <c r="T590" s="46" t="str">
        <f>IFERROR(__xludf.DUMMYFUNCTION("""COMPUTED_VALUE"""),"")</f>
        <v/>
      </c>
    </row>
    <row r="591" ht="15.75" customHeight="1">
      <c r="S591" s="46" t="str">
        <f>IFERROR(__xludf.DUMMYFUNCTION("""COMPUTED_VALUE"""),"")</f>
        <v/>
      </c>
      <c r="T591" s="46" t="str">
        <f>IFERROR(__xludf.DUMMYFUNCTION("""COMPUTED_VALUE"""),"")</f>
        <v/>
      </c>
    </row>
    <row r="592" ht="15.75" customHeight="1">
      <c r="S592" s="46" t="str">
        <f>IFERROR(__xludf.DUMMYFUNCTION("""COMPUTED_VALUE"""),"")</f>
        <v/>
      </c>
      <c r="T592" s="46" t="str">
        <f>IFERROR(__xludf.DUMMYFUNCTION("""COMPUTED_VALUE"""),"")</f>
        <v/>
      </c>
    </row>
    <row r="593" ht="15.75" customHeight="1">
      <c r="S593" s="46" t="str">
        <f>IFERROR(__xludf.DUMMYFUNCTION("""COMPUTED_VALUE"""),"")</f>
        <v/>
      </c>
      <c r="T593" s="46" t="str">
        <f>IFERROR(__xludf.DUMMYFUNCTION("""COMPUTED_VALUE"""),"")</f>
        <v/>
      </c>
    </row>
    <row r="594" ht="15.75" customHeight="1">
      <c r="S594" s="46" t="str">
        <f>IFERROR(__xludf.DUMMYFUNCTION("""COMPUTED_VALUE"""),"")</f>
        <v/>
      </c>
      <c r="T594" s="46" t="str">
        <f>IFERROR(__xludf.DUMMYFUNCTION("""COMPUTED_VALUE"""),"")</f>
        <v/>
      </c>
    </row>
    <row r="595" ht="15.75" customHeight="1">
      <c r="S595" s="46" t="str">
        <f>IFERROR(__xludf.DUMMYFUNCTION("""COMPUTED_VALUE"""),"")</f>
        <v/>
      </c>
      <c r="T595" s="46" t="str">
        <f>IFERROR(__xludf.DUMMYFUNCTION("""COMPUTED_VALUE"""),"")</f>
        <v/>
      </c>
    </row>
    <row r="596" ht="15.75" customHeight="1">
      <c r="S596" s="46" t="str">
        <f>IFERROR(__xludf.DUMMYFUNCTION("""COMPUTED_VALUE"""),"")</f>
        <v/>
      </c>
      <c r="T596" s="46" t="str">
        <f>IFERROR(__xludf.DUMMYFUNCTION("""COMPUTED_VALUE"""),"")</f>
        <v/>
      </c>
    </row>
    <row r="597" ht="15.75" customHeight="1">
      <c r="S597" s="46" t="str">
        <f>IFERROR(__xludf.DUMMYFUNCTION("""COMPUTED_VALUE"""),"")</f>
        <v/>
      </c>
      <c r="T597" s="46" t="str">
        <f>IFERROR(__xludf.DUMMYFUNCTION("""COMPUTED_VALUE"""),"")</f>
        <v/>
      </c>
    </row>
    <row r="598" ht="15.75" customHeight="1">
      <c r="S598" s="46" t="str">
        <f>IFERROR(__xludf.DUMMYFUNCTION("""COMPUTED_VALUE"""),"")</f>
        <v/>
      </c>
      <c r="T598" s="46" t="str">
        <f>IFERROR(__xludf.DUMMYFUNCTION("""COMPUTED_VALUE"""),"")</f>
        <v/>
      </c>
    </row>
    <row r="599" ht="15.75" customHeight="1">
      <c r="S599" s="46" t="str">
        <f>IFERROR(__xludf.DUMMYFUNCTION("""COMPUTED_VALUE"""),"")</f>
        <v/>
      </c>
      <c r="T599" s="46" t="str">
        <f>IFERROR(__xludf.DUMMYFUNCTION("""COMPUTED_VALUE"""),"")</f>
        <v/>
      </c>
    </row>
    <row r="600" ht="15.75" customHeight="1">
      <c r="S600" s="46" t="str">
        <f>IFERROR(__xludf.DUMMYFUNCTION("""COMPUTED_VALUE"""),"")</f>
        <v/>
      </c>
      <c r="T600" s="46" t="str">
        <f>IFERROR(__xludf.DUMMYFUNCTION("""COMPUTED_VALUE"""),"")</f>
        <v/>
      </c>
    </row>
    <row r="601" ht="15.75" customHeight="1">
      <c r="S601" s="46" t="str">
        <f>IFERROR(__xludf.DUMMYFUNCTION("""COMPUTED_VALUE"""),"")</f>
        <v/>
      </c>
      <c r="T601" s="46" t="str">
        <f>IFERROR(__xludf.DUMMYFUNCTION("""COMPUTED_VALUE"""),"")</f>
        <v/>
      </c>
    </row>
    <row r="602" ht="15.75" customHeight="1">
      <c r="S602" s="46" t="str">
        <f>IFERROR(__xludf.DUMMYFUNCTION("""COMPUTED_VALUE"""),"")</f>
        <v/>
      </c>
      <c r="T602" s="46" t="str">
        <f>IFERROR(__xludf.DUMMYFUNCTION("""COMPUTED_VALUE"""),"")</f>
        <v/>
      </c>
    </row>
    <row r="603" ht="15.75" customHeight="1">
      <c r="S603" s="46" t="str">
        <f>IFERROR(__xludf.DUMMYFUNCTION("""COMPUTED_VALUE"""),"")</f>
        <v/>
      </c>
      <c r="T603" s="46" t="str">
        <f>IFERROR(__xludf.DUMMYFUNCTION("""COMPUTED_VALUE"""),"")</f>
        <v/>
      </c>
    </row>
    <row r="604" ht="15.75" customHeight="1">
      <c r="S604" s="46" t="str">
        <f>IFERROR(__xludf.DUMMYFUNCTION("""COMPUTED_VALUE"""),"")</f>
        <v/>
      </c>
      <c r="T604" s="46" t="str">
        <f>IFERROR(__xludf.DUMMYFUNCTION("""COMPUTED_VALUE"""),"")</f>
        <v/>
      </c>
    </row>
    <row r="605" ht="15.75" customHeight="1">
      <c r="S605" s="46" t="str">
        <f>IFERROR(__xludf.DUMMYFUNCTION("""COMPUTED_VALUE"""),"")</f>
        <v/>
      </c>
      <c r="T605" s="46" t="str">
        <f>IFERROR(__xludf.DUMMYFUNCTION("""COMPUTED_VALUE"""),"")</f>
        <v/>
      </c>
    </row>
    <row r="606" ht="15.75" customHeight="1">
      <c r="S606" s="46" t="str">
        <f>IFERROR(__xludf.DUMMYFUNCTION("""COMPUTED_VALUE"""),"")</f>
        <v/>
      </c>
      <c r="T606" s="46" t="str">
        <f>IFERROR(__xludf.DUMMYFUNCTION("""COMPUTED_VALUE"""),"")</f>
        <v/>
      </c>
    </row>
    <row r="607" ht="15.75" customHeight="1">
      <c r="S607" s="46" t="str">
        <f>IFERROR(__xludf.DUMMYFUNCTION("""COMPUTED_VALUE"""),"")</f>
        <v/>
      </c>
      <c r="T607" s="46" t="str">
        <f>IFERROR(__xludf.DUMMYFUNCTION("""COMPUTED_VALUE"""),"")</f>
        <v/>
      </c>
    </row>
    <row r="608" ht="15.75" customHeight="1">
      <c r="S608" s="46" t="str">
        <f>IFERROR(__xludf.DUMMYFUNCTION("""COMPUTED_VALUE"""),"")</f>
        <v/>
      </c>
      <c r="T608" s="46" t="str">
        <f>IFERROR(__xludf.DUMMYFUNCTION("""COMPUTED_VALUE"""),"")</f>
        <v/>
      </c>
    </row>
    <row r="609" ht="15.75" customHeight="1">
      <c r="S609" s="46" t="str">
        <f>IFERROR(__xludf.DUMMYFUNCTION("""COMPUTED_VALUE"""),"")</f>
        <v/>
      </c>
      <c r="T609" s="46" t="str">
        <f>IFERROR(__xludf.DUMMYFUNCTION("""COMPUTED_VALUE"""),"")</f>
        <v/>
      </c>
    </row>
    <row r="610" ht="15.75" customHeight="1">
      <c r="S610" s="46" t="str">
        <f>IFERROR(__xludf.DUMMYFUNCTION("""COMPUTED_VALUE"""),"")</f>
        <v/>
      </c>
      <c r="T610" s="46" t="str">
        <f>IFERROR(__xludf.DUMMYFUNCTION("""COMPUTED_VALUE"""),"")</f>
        <v/>
      </c>
    </row>
    <row r="611" ht="15.75" customHeight="1">
      <c r="S611" s="46" t="str">
        <f>IFERROR(__xludf.DUMMYFUNCTION("""COMPUTED_VALUE"""),"")</f>
        <v/>
      </c>
      <c r="T611" s="46" t="str">
        <f>IFERROR(__xludf.DUMMYFUNCTION("""COMPUTED_VALUE"""),"")</f>
        <v/>
      </c>
    </row>
    <row r="612" ht="15.75" customHeight="1">
      <c r="S612" s="46" t="str">
        <f>IFERROR(__xludf.DUMMYFUNCTION("""COMPUTED_VALUE"""),"")</f>
        <v/>
      </c>
      <c r="T612" s="46" t="str">
        <f>IFERROR(__xludf.DUMMYFUNCTION("""COMPUTED_VALUE"""),"")</f>
        <v/>
      </c>
    </row>
    <row r="613" ht="15.75" customHeight="1">
      <c r="S613" s="46" t="str">
        <f>IFERROR(__xludf.DUMMYFUNCTION("""COMPUTED_VALUE"""),"")</f>
        <v/>
      </c>
      <c r="T613" s="46" t="str">
        <f>IFERROR(__xludf.DUMMYFUNCTION("""COMPUTED_VALUE"""),"")</f>
        <v/>
      </c>
    </row>
    <row r="614" ht="15.75" customHeight="1">
      <c r="S614" s="46" t="str">
        <f>IFERROR(__xludf.DUMMYFUNCTION("""COMPUTED_VALUE"""),"")</f>
        <v/>
      </c>
      <c r="T614" s="46" t="str">
        <f>IFERROR(__xludf.DUMMYFUNCTION("""COMPUTED_VALUE"""),"")</f>
        <v/>
      </c>
    </row>
    <row r="615" ht="15.75" customHeight="1">
      <c r="S615" s="46" t="str">
        <f>IFERROR(__xludf.DUMMYFUNCTION("""COMPUTED_VALUE"""),"")</f>
        <v/>
      </c>
      <c r="T615" s="46" t="str">
        <f>IFERROR(__xludf.DUMMYFUNCTION("""COMPUTED_VALUE"""),"")</f>
        <v/>
      </c>
    </row>
    <row r="616" ht="15.75" customHeight="1">
      <c r="S616" s="46" t="str">
        <f>IFERROR(__xludf.DUMMYFUNCTION("""COMPUTED_VALUE"""),"")</f>
        <v/>
      </c>
      <c r="T616" s="46" t="str">
        <f>IFERROR(__xludf.DUMMYFUNCTION("""COMPUTED_VALUE"""),"")</f>
        <v/>
      </c>
    </row>
    <row r="617" ht="15.75" customHeight="1">
      <c r="S617" s="46" t="str">
        <f>IFERROR(__xludf.DUMMYFUNCTION("""COMPUTED_VALUE"""),"")</f>
        <v/>
      </c>
      <c r="T617" s="46" t="str">
        <f>IFERROR(__xludf.DUMMYFUNCTION("""COMPUTED_VALUE"""),"")</f>
        <v/>
      </c>
    </row>
    <row r="618" ht="15.75" customHeight="1">
      <c r="S618" s="46" t="str">
        <f>IFERROR(__xludf.DUMMYFUNCTION("""COMPUTED_VALUE"""),"")</f>
        <v/>
      </c>
      <c r="T618" s="46" t="str">
        <f>IFERROR(__xludf.DUMMYFUNCTION("""COMPUTED_VALUE"""),"")</f>
        <v/>
      </c>
    </row>
    <row r="619" ht="15.75" customHeight="1">
      <c r="S619" s="46" t="str">
        <f>IFERROR(__xludf.DUMMYFUNCTION("""COMPUTED_VALUE"""),"")</f>
        <v/>
      </c>
      <c r="T619" s="46" t="str">
        <f>IFERROR(__xludf.DUMMYFUNCTION("""COMPUTED_VALUE"""),"")</f>
        <v/>
      </c>
    </row>
    <row r="620" ht="15.75" customHeight="1">
      <c r="S620" s="46" t="str">
        <f>IFERROR(__xludf.DUMMYFUNCTION("""COMPUTED_VALUE"""),"")</f>
        <v/>
      </c>
      <c r="T620" s="46" t="str">
        <f>IFERROR(__xludf.DUMMYFUNCTION("""COMPUTED_VALUE"""),"")</f>
        <v/>
      </c>
    </row>
    <row r="621" ht="15.75" customHeight="1">
      <c r="S621" s="46" t="str">
        <f>IFERROR(__xludf.DUMMYFUNCTION("""COMPUTED_VALUE"""),"")</f>
        <v/>
      </c>
      <c r="T621" s="46" t="str">
        <f>IFERROR(__xludf.DUMMYFUNCTION("""COMPUTED_VALUE"""),"")</f>
        <v/>
      </c>
    </row>
    <row r="622" ht="15.75" customHeight="1">
      <c r="S622" s="46" t="str">
        <f>IFERROR(__xludf.DUMMYFUNCTION("""COMPUTED_VALUE"""),"")</f>
        <v/>
      </c>
      <c r="T622" s="46" t="str">
        <f>IFERROR(__xludf.DUMMYFUNCTION("""COMPUTED_VALUE"""),"")</f>
        <v/>
      </c>
    </row>
    <row r="623" ht="15.75" customHeight="1">
      <c r="S623" s="46" t="str">
        <f>IFERROR(__xludf.DUMMYFUNCTION("""COMPUTED_VALUE"""),"")</f>
        <v/>
      </c>
      <c r="T623" s="46" t="str">
        <f>IFERROR(__xludf.DUMMYFUNCTION("""COMPUTED_VALUE"""),"")</f>
        <v/>
      </c>
    </row>
    <row r="624" ht="15.75" customHeight="1">
      <c r="S624" s="46" t="str">
        <f>IFERROR(__xludf.DUMMYFUNCTION("""COMPUTED_VALUE"""),"")</f>
        <v/>
      </c>
      <c r="T624" s="46" t="str">
        <f>IFERROR(__xludf.DUMMYFUNCTION("""COMPUTED_VALUE"""),"")</f>
        <v/>
      </c>
    </row>
    <row r="625" ht="15.75" customHeight="1">
      <c r="S625" s="46" t="str">
        <f>IFERROR(__xludf.DUMMYFUNCTION("""COMPUTED_VALUE"""),"")</f>
        <v/>
      </c>
      <c r="T625" s="46" t="str">
        <f>IFERROR(__xludf.DUMMYFUNCTION("""COMPUTED_VALUE"""),"")</f>
        <v/>
      </c>
    </row>
    <row r="626" ht="15.75" customHeight="1">
      <c r="S626" s="46" t="str">
        <f>IFERROR(__xludf.DUMMYFUNCTION("""COMPUTED_VALUE"""),"")</f>
        <v/>
      </c>
      <c r="T626" s="46" t="str">
        <f>IFERROR(__xludf.DUMMYFUNCTION("""COMPUTED_VALUE"""),"")</f>
        <v/>
      </c>
    </row>
    <row r="627" ht="15.75" customHeight="1">
      <c r="S627" s="46" t="str">
        <f>IFERROR(__xludf.DUMMYFUNCTION("""COMPUTED_VALUE"""),"")</f>
        <v/>
      </c>
      <c r="T627" s="46" t="str">
        <f>IFERROR(__xludf.DUMMYFUNCTION("""COMPUTED_VALUE"""),"")</f>
        <v/>
      </c>
    </row>
    <row r="628" ht="15.75" customHeight="1">
      <c r="S628" s="46" t="str">
        <f>IFERROR(__xludf.DUMMYFUNCTION("""COMPUTED_VALUE"""),"")</f>
        <v/>
      </c>
      <c r="T628" s="46" t="str">
        <f>IFERROR(__xludf.DUMMYFUNCTION("""COMPUTED_VALUE"""),"")</f>
        <v/>
      </c>
    </row>
    <row r="629" ht="15.75" customHeight="1">
      <c r="S629" s="46" t="str">
        <f>IFERROR(__xludf.DUMMYFUNCTION("""COMPUTED_VALUE"""),"")</f>
        <v/>
      </c>
      <c r="T629" s="46" t="str">
        <f>IFERROR(__xludf.DUMMYFUNCTION("""COMPUTED_VALUE"""),"")</f>
        <v/>
      </c>
    </row>
    <row r="630" ht="15.75" customHeight="1">
      <c r="S630" s="46" t="str">
        <f>IFERROR(__xludf.DUMMYFUNCTION("""COMPUTED_VALUE"""),"")</f>
        <v/>
      </c>
      <c r="T630" s="46" t="str">
        <f>IFERROR(__xludf.DUMMYFUNCTION("""COMPUTED_VALUE"""),"")</f>
        <v/>
      </c>
    </row>
    <row r="631" ht="15.75" customHeight="1">
      <c r="S631" s="46" t="str">
        <f>IFERROR(__xludf.DUMMYFUNCTION("""COMPUTED_VALUE"""),"")</f>
        <v/>
      </c>
      <c r="T631" s="46" t="str">
        <f>IFERROR(__xludf.DUMMYFUNCTION("""COMPUTED_VALUE"""),"")</f>
        <v/>
      </c>
    </row>
    <row r="632" ht="15.75" customHeight="1">
      <c r="S632" s="46" t="str">
        <f>IFERROR(__xludf.DUMMYFUNCTION("""COMPUTED_VALUE"""),"")</f>
        <v/>
      </c>
      <c r="T632" s="46" t="str">
        <f>IFERROR(__xludf.DUMMYFUNCTION("""COMPUTED_VALUE"""),"")</f>
        <v/>
      </c>
    </row>
    <row r="633" ht="15.75" customHeight="1">
      <c r="S633" s="46" t="str">
        <f>IFERROR(__xludf.DUMMYFUNCTION("""COMPUTED_VALUE"""),"")</f>
        <v/>
      </c>
      <c r="T633" s="46" t="str">
        <f>IFERROR(__xludf.DUMMYFUNCTION("""COMPUTED_VALUE"""),"")</f>
        <v/>
      </c>
    </row>
    <row r="634" ht="15.75" customHeight="1">
      <c r="S634" s="46" t="str">
        <f>IFERROR(__xludf.DUMMYFUNCTION("""COMPUTED_VALUE"""),"")</f>
        <v/>
      </c>
      <c r="T634" s="46" t="str">
        <f>IFERROR(__xludf.DUMMYFUNCTION("""COMPUTED_VALUE"""),"")</f>
        <v/>
      </c>
    </row>
    <row r="635" ht="15.75" customHeight="1">
      <c r="S635" s="46" t="str">
        <f>IFERROR(__xludf.DUMMYFUNCTION("""COMPUTED_VALUE"""),"")</f>
        <v/>
      </c>
      <c r="T635" s="46" t="str">
        <f>IFERROR(__xludf.DUMMYFUNCTION("""COMPUTED_VALUE"""),"")</f>
        <v/>
      </c>
    </row>
    <row r="636" ht="15.75" customHeight="1">
      <c r="S636" s="46" t="str">
        <f>IFERROR(__xludf.DUMMYFUNCTION("""COMPUTED_VALUE"""),"")</f>
        <v/>
      </c>
      <c r="T636" s="46" t="str">
        <f>IFERROR(__xludf.DUMMYFUNCTION("""COMPUTED_VALUE"""),"")</f>
        <v/>
      </c>
    </row>
    <row r="637" ht="15.75" customHeight="1">
      <c r="S637" s="46" t="str">
        <f>IFERROR(__xludf.DUMMYFUNCTION("""COMPUTED_VALUE"""),"")</f>
        <v/>
      </c>
      <c r="T637" s="46" t="str">
        <f>IFERROR(__xludf.DUMMYFUNCTION("""COMPUTED_VALUE"""),"")</f>
        <v/>
      </c>
    </row>
    <row r="638" ht="15.75" customHeight="1">
      <c r="S638" s="46" t="str">
        <f>IFERROR(__xludf.DUMMYFUNCTION("""COMPUTED_VALUE"""),"")</f>
        <v/>
      </c>
      <c r="T638" s="46" t="str">
        <f>IFERROR(__xludf.DUMMYFUNCTION("""COMPUTED_VALUE"""),"")</f>
        <v/>
      </c>
    </row>
    <row r="639" ht="15.75" customHeight="1">
      <c r="S639" s="46" t="str">
        <f>IFERROR(__xludf.DUMMYFUNCTION("""COMPUTED_VALUE"""),"")</f>
        <v/>
      </c>
      <c r="T639" s="46" t="str">
        <f>IFERROR(__xludf.DUMMYFUNCTION("""COMPUTED_VALUE"""),"")</f>
        <v/>
      </c>
    </row>
    <row r="640" ht="15.75" customHeight="1">
      <c r="S640" s="46" t="str">
        <f>IFERROR(__xludf.DUMMYFUNCTION("""COMPUTED_VALUE"""),"")</f>
        <v/>
      </c>
      <c r="T640" s="46" t="str">
        <f>IFERROR(__xludf.DUMMYFUNCTION("""COMPUTED_VALUE"""),"")</f>
        <v/>
      </c>
    </row>
    <row r="641" ht="15.75" customHeight="1">
      <c r="S641" s="46" t="str">
        <f>IFERROR(__xludf.DUMMYFUNCTION("""COMPUTED_VALUE"""),"")</f>
        <v/>
      </c>
      <c r="T641" s="46" t="str">
        <f>IFERROR(__xludf.DUMMYFUNCTION("""COMPUTED_VALUE"""),"")</f>
        <v/>
      </c>
    </row>
    <row r="642" ht="15.75" customHeight="1">
      <c r="S642" s="46" t="str">
        <f>IFERROR(__xludf.DUMMYFUNCTION("""COMPUTED_VALUE"""),"")</f>
        <v/>
      </c>
      <c r="T642" s="46" t="str">
        <f>IFERROR(__xludf.DUMMYFUNCTION("""COMPUTED_VALUE"""),"")</f>
        <v/>
      </c>
    </row>
    <row r="643" ht="15.75" customHeight="1">
      <c r="S643" s="46" t="str">
        <f>IFERROR(__xludf.DUMMYFUNCTION("""COMPUTED_VALUE"""),"")</f>
        <v/>
      </c>
      <c r="T643" s="46" t="str">
        <f>IFERROR(__xludf.DUMMYFUNCTION("""COMPUTED_VALUE"""),"")</f>
        <v/>
      </c>
    </row>
    <row r="644" ht="15.75" customHeight="1">
      <c r="S644" s="46" t="str">
        <f>IFERROR(__xludf.DUMMYFUNCTION("""COMPUTED_VALUE"""),"")</f>
        <v/>
      </c>
      <c r="T644" s="46" t="str">
        <f>IFERROR(__xludf.DUMMYFUNCTION("""COMPUTED_VALUE"""),"")</f>
        <v/>
      </c>
    </row>
    <row r="645" ht="15.75" customHeight="1">
      <c r="S645" s="46" t="str">
        <f>IFERROR(__xludf.DUMMYFUNCTION("""COMPUTED_VALUE"""),"")</f>
        <v/>
      </c>
      <c r="T645" s="46" t="str">
        <f>IFERROR(__xludf.DUMMYFUNCTION("""COMPUTED_VALUE"""),"")</f>
        <v/>
      </c>
    </row>
    <row r="646" ht="15.75" customHeight="1">
      <c r="S646" s="46" t="str">
        <f>IFERROR(__xludf.DUMMYFUNCTION("""COMPUTED_VALUE"""),"")</f>
        <v/>
      </c>
      <c r="T646" s="46" t="str">
        <f>IFERROR(__xludf.DUMMYFUNCTION("""COMPUTED_VALUE"""),"")</f>
        <v/>
      </c>
    </row>
    <row r="647" ht="15.75" customHeight="1">
      <c r="S647" s="46" t="str">
        <f>IFERROR(__xludf.DUMMYFUNCTION("""COMPUTED_VALUE"""),"")</f>
        <v/>
      </c>
      <c r="T647" s="46" t="str">
        <f>IFERROR(__xludf.DUMMYFUNCTION("""COMPUTED_VALUE"""),"")</f>
        <v/>
      </c>
    </row>
    <row r="648" ht="15.75" customHeight="1">
      <c r="S648" s="46" t="str">
        <f>IFERROR(__xludf.DUMMYFUNCTION("""COMPUTED_VALUE"""),"")</f>
        <v/>
      </c>
      <c r="T648" s="46" t="str">
        <f>IFERROR(__xludf.DUMMYFUNCTION("""COMPUTED_VALUE"""),"")</f>
        <v/>
      </c>
    </row>
    <row r="649" ht="15.75" customHeight="1">
      <c r="S649" s="46" t="str">
        <f>IFERROR(__xludf.DUMMYFUNCTION("""COMPUTED_VALUE"""),"")</f>
        <v/>
      </c>
      <c r="T649" s="46" t="str">
        <f>IFERROR(__xludf.DUMMYFUNCTION("""COMPUTED_VALUE"""),"")</f>
        <v/>
      </c>
    </row>
    <row r="650" ht="15.75" customHeight="1">
      <c r="S650" s="46" t="str">
        <f>IFERROR(__xludf.DUMMYFUNCTION("""COMPUTED_VALUE"""),"")</f>
        <v/>
      </c>
      <c r="T650" s="46" t="str">
        <f>IFERROR(__xludf.DUMMYFUNCTION("""COMPUTED_VALUE"""),"")</f>
        <v/>
      </c>
    </row>
    <row r="651" ht="15.75" customHeight="1">
      <c r="S651" s="46" t="str">
        <f>IFERROR(__xludf.DUMMYFUNCTION("""COMPUTED_VALUE"""),"")</f>
        <v/>
      </c>
      <c r="T651" s="46" t="str">
        <f>IFERROR(__xludf.DUMMYFUNCTION("""COMPUTED_VALUE"""),"")</f>
        <v/>
      </c>
    </row>
    <row r="652" ht="15.75" customHeight="1">
      <c r="S652" s="46" t="str">
        <f>IFERROR(__xludf.DUMMYFUNCTION("""COMPUTED_VALUE"""),"")</f>
        <v/>
      </c>
      <c r="T652" s="46" t="str">
        <f>IFERROR(__xludf.DUMMYFUNCTION("""COMPUTED_VALUE"""),"")</f>
        <v/>
      </c>
    </row>
    <row r="653" ht="15.75" customHeight="1">
      <c r="S653" s="46" t="str">
        <f>IFERROR(__xludf.DUMMYFUNCTION("""COMPUTED_VALUE"""),"")</f>
        <v/>
      </c>
      <c r="T653" s="46" t="str">
        <f>IFERROR(__xludf.DUMMYFUNCTION("""COMPUTED_VALUE"""),"")</f>
        <v/>
      </c>
    </row>
    <row r="654" ht="15.75" customHeight="1">
      <c r="S654" s="46" t="str">
        <f>IFERROR(__xludf.DUMMYFUNCTION("""COMPUTED_VALUE"""),"")</f>
        <v/>
      </c>
      <c r="T654" s="46" t="str">
        <f>IFERROR(__xludf.DUMMYFUNCTION("""COMPUTED_VALUE"""),"")</f>
        <v/>
      </c>
    </row>
    <row r="655" ht="15.75" customHeight="1">
      <c r="S655" s="46" t="str">
        <f>IFERROR(__xludf.DUMMYFUNCTION("""COMPUTED_VALUE"""),"")</f>
        <v/>
      </c>
      <c r="T655" s="46" t="str">
        <f>IFERROR(__xludf.DUMMYFUNCTION("""COMPUTED_VALUE"""),"")</f>
        <v/>
      </c>
    </row>
    <row r="656" ht="15.75" customHeight="1">
      <c r="S656" s="46" t="str">
        <f>IFERROR(__xludf.DUMMYFUNCTION("""COMPUTED_VALUE"""),"")</f>
        <v/>
      </c>
      <c r="T656" s="46" t="str">
        <f>IFERROR(__xludf.DUMMYFUNCTION("""COMPUTED_VALUE"""),"")</f>
        <v/>
      </c>
    </row>
    <row r="657" ht="15.75" customHeight="1">
      <c r="S657" s="46" t="str">
        <f>IFERROR(__xludf.DUMMYFUNCTION("""COMPUTED_VALUE"""),"")</f>
        <v/>
      </c>
      <c r="T657" s="46" t="str">
        <f>IFERROR(__xludf.DUMMYFUNCTION("""COMPUTED_VALUE"""),"")</f>
        <v/>
      </c>
    </row>
    <row r="658" ht="15.75" customHeight="1">
      <c r="S658" s="46" t="str">
        <f>IFERROR(__xludf.DUMMYFUNCTION("""COMPUTED_VALUE"""),"")</f>
        <v/>
      </c>
      <c r="T658" s="46" t="str">
        <f>IFERROR(__xludf.DUMMYFUNCTION("""COMPUTED_VALUE"""),"")</f>
        <v/>
      </c>
    </row>
    <row r="659" ht="15.75" customHeight="1">
      <c r="S659" s="46" t="str">
        <f>IFERROR(__xludf.DUMMYFUNCTION("""COMPUTED_VALUE"""),"")</f>
        <v/>
      </c>
      <c r="T659" s="46" t="str">
        <f>IFERROR(__xludf.DUMMYFUNCTION("""COMPUTED_VALUE"""),"")</f>
        <v/>
      </c>
    </row>
    <row r="660" ht="15.75" customHeight="1">
      <c r="S660" s="46" t="str">
        <f>IFERROR(__xludf.DUMMYFUNCTION("""COMPUTED_VALUE"""),"")</f>
        <v/>
      </c>
      <c r="T660" s="46" t="str">
        <f>IFERROR(__xludf.DUMMYFUNCTION("""COMPUTED_VALUE"""),"")</f>
        <v/>
      </c>
    </row>
    <row r="661" ht="15.75" customHeight="1">
      <c r="S661" s="46" t="str">
        <f>IFERROR(__xludf.DUMMYFUNCTION("""COMPUTED_VALUE"""),"")</f>
        <v/>
      </c>
      <c r="T661" s="46" t="str">
        <f>IFERROR(__xludf.DUMMYFUNCTION("""COMPUTED_VALUE"""),"")</f>
        <v/>
      </c>
    </row>
    <row r="662" ht="15.75" customHeight="1">
      <c r="S662" s="46" t="str">
        <f>IFERROR(__xludf.DUMMYFUNCTION("""COMPUTED_VALUE"""),"")</f>
        <v/>
      </c>
      <c r="T662" s="46" t="str">
        <f>IFERROR(__xludf.DUMMYFUNCTION("""COMPUTED_VALUE"""),"")</f>
        <v/>
      </c>
    </row>
    <row r="663" ht="15.75" customHeight="1">
      <c r="S663" s="46" t="str">
        <f>IFERROR(__xludf.DUMMYFUNCTION("""COMPUTED_VALUE"""),"")</f>
        <v/>
      </c>
      <c r="T663" s="46" t="str">
        <f>IFERROR(__xludf.DUMMYFUNCTION("""COMPUTED_VALUE"""),"")</f>
        <v/>
      </c>
    </row>
    <row r="664" ht="15.75" customHeight="1">
      <c r="S664" s="46" t="str">
        <f>IFERROR(__xludf.DUMMYFUNCTION("""COMPUTED_VALUE"""),"")</f>
        <v/>
      </c>
      <c r="T664" s="46" t="str">
        <f>IFERROR(__xludf.DUMMYFUNCTION("""COMPUTED_VALUE"""),"")</f>
        <v/>
      </c>
    </row>
    <row r="665" ht="15.75" customHeight="1">
      <c r="S665" s="46" t="str">
        <f>IFERROR(__xludf.DUMMYFUNCTION("""COMPUTED_VALUE"""),"")</f>
        <v/>
      </c>
      <c r="T665" s="46" t="str">
        <f>IFERROR(__xludf.DUMMYFUNCTION("""COMPUTED_VALUE"""),"")</f>
        <v/>
      </c>
    </row>
    <row r="666" ht="15.75" customHeight="1">
      <c r="S666" s="46" t="str">
        <f>IFERROR(__xludf.DUMMYFUNCTION("""COMPUTED_VALUE"""),"")</f>
        <v/>
      </c>
      <c r="T666" s="46" t="str">
        <f>IFERROR(__xludf.DUMMYFUNCTION("""COMPUTED_VALUE"""),"")</f>
        <v/>
      </c>
    </row>
    <row r="667" ht="15.75" customHeight="1">
      <c r="S667" s="46" t="str">
        <f>IFERROR(__xludf.DUMMYFUNCTION("""COMPUTED_VALUE"""),"")</f>
        <v/>
      </c>
      <c r="T667" s="46" t="str">
        <f>IFERROR(__xludf.DUMMYFUNCTION("""COMPUTED_VALUE"""),"")</f>
        <v/>
      </c>
    </row>
    <row r="668" ht="15.75" customHeight="1">
      <c r="S668" s="46" t="str">
        <f>IFERROR(__xludf.DUMMYFUNCTION("""COMPUTED_VALUE"""),"")</f>
        <v/>
      </c>
      <c r="T668" s="46" t="str">
        <f>IFERROR(__xludf.DUMMYFUNCTION("""COMPUTED_VALUE"""),"")</f>
        <v/>
      </c>
    </row>
    <row r="669" ht="15.75" customHeight="1">
      <c r="S669" s="46" t="str">
        <f>IFERROR(__xludf.DUMMYFUNCTION("""COMPUTED_VALUE"""),"")</f>
        <v/>
      </c>
      <c r="T669" s="46" t="str">
        <f>IFERROR(__xludf.DUMMYFUNCTION("""COMPUTED_VALUE"""),"")</f>
        <v/>
      </c>
    </row>
    <row r="670" ht="15.75" customHeight="1">
      <c r="S670" s="46" t="str">
        <f>IFERROR(__xludf.DUMMYFUNCTION("""COMPUTED_VALUE"""),"")</f>
        <v/>
      </c>
      <c r="T670" s="46" t="str">
        <f>IFERROR(__xludf.DUMMYFUNCTION("""COMPUTED_VALUE"""),"")</f>
        <v/>
      </c>
    </row>
    <row r="671" ht="15.75" customHeight="1">
      <c r="S671" s="46" t="str">
        <f>IFERROR(__xludf.DUMMYFUNCTION("""COMPUTED_VALUE"""),"")</f>
        <v/>
      </c>
      <c r="T671" s="46" t="str">
        <f>IFERROR(__xludf.DUMMYFUNCTION("""COMPUTED_VALUE"""),"")</f>
        <v/>
      </c>
    </row>
    <row r="672" ht="15.75" customHeight="1">
      <c r="S672" s="46" t="str">
        <f>IFERROR(__xludf.DUMMYFUNCTION("""COMPUTED_VALUE"""),"")</f>
        <v/>
      </c>
      <c r="T672" s="46" t="str">
        <f>IFERROR(__xludf.DUMMYFUNCTION("""COMPUTED_VALUE"""),"")</f>
        <v/>
      </c>
    </row>
    <row r="673" ht="15.75" customHeight="1">
      <c r="S673" s="46" t="str">
        <f>IFERROR(__xludf.DUMMYFUNCTION("""COMPUTED_VALUE"""),"")</f>
        <v/>
      </c>
      <c r="T673" s="46" t="str">
        <f>IFERROR(__xludf.DUMMYFUNCTION("""COMPUTED_VALUE"""),"")</f>
        <v/>
      </c>
    </row>
    <row r="674" ht="15.75" customHeight="1">
      <c r="S674" s="46" t="str">
        <f>IFERROR(__xludf.DUMMYFUNCTION("""COMPUTED_VALUE"""),"")</f>
        <v/>
      </c>
      <c r="T674" s="46" t="str">
        <f>IFERROR(__xludf.DUMMYFUNCTION("""COMPUTED_VALUE"""),"")</f>
        <v/>
      </c>
    </row>
    <row r="675" ht="15.75" customHeight="1">
      <c r="S675" s="46" t="str">
        <f>IFERROR(__xludf.DUMMYFUNCTION("""COMPUTED_VALUE"""),"")</f>
        <v/>
      </c>
      <c r="T675" s="46" t="str">
        <f>IFERROR(__xludf.DUMMYFUNCTION("""COMPUTED_VALUE"""),"")</f>
        <v/>
      </c>
    </row>
    <row r="676" ht="15.75" customHeight="1">
      <c r="S676" s="46" t="str">
        <f>IFERROR(__xludf.DUMMYFUNCTION("""COMPUTED_VALUE"""),"")</f>
        <v/>
      </c>
      <c r="T676" s="46" t="str">
        <f>IFERROR(__xludf.DUMMYFUNCTION("""COMPUTED_VALUE"""),"")</f>
        <v/>
      </c>
    </row>
    <row r="677" ht="15.75" customHeight="1">
      <c r="S677" s="46" t="str">
        <f>IFERROR(__xludf.DUMMYFUNCTION("""COMPUTED_VALUE"""),"")</f>
        <v/>
      </c>
      <c r="T677" s="46" t="str">
        <f>IFERROR(__xludf.DUMMYFUNCTION("""COMPUTED_VALUE"""),"")</f>
        <v/>
      </c>
    </row>
    <row r="678" ht="15.75" customHeight="1">
      <c r="S678" s="46" t="str">
        <f>IFERROR(__xludf.DUMMYFUNCTION("""COMPUTED_VALUE"""),"")</f>
        <v/>
      </c>
      <c r="T678" s="46" t="str">
        <f>IFERROR(__xludf.DUMMYFUNCTION("""COMPUTED_VALUE"""),"")</f>
        <v/>
      </c>
    </row>
    <row r="679" ht="15.75" customHeight="1">
      <c r="S679" s="46" t="str">
        <f>IFERROR(__xludf.DUMMYFUNCTION("""COMPUTED_VALUE"""),"")</f>
        <v/>
      </c>
      <c r="T679" s="46" t="str">
        <f>IFERROR(__xludf.DUMMYFUNCTION("""COMPUTED_VALUE"""),"")</f>
        <v/>
      </c>
    </row>
    <row r="680" ht="15.75" customHeight="1">
      <c r="S680" s="46" t="str">
        <f>IFERROR(__xludf.DUMMYFUNCTION("""COMPUTED_VALUE"""),"")</f>
        <v/>
      </c>
      <c r="T680" s="46" t="str">
        <f>IFERROR(__xludf.DUMMYFUNCTION("""COMPUTED_VALUE"""),"")</f>
        <v/>
      </c>
    </row>
    <row r="681" ht="15.75" customHeight="1">
      <c r="S681" s="46" t="str">
        <f>IFERROR(__xludf.DUMMYFUNCTION("""COMPUTED_VALUE"""),"")</f>
        <v/>
      </c>
      <c r="T681" s="46" t="str">
        <f>IFERROR(__xludf.DUMMYFUNCTION("""COMPUTED_VALUE"""),"")</f>
        <v/>
      </c>
    </row>
    <row r="682" ht="15.75" customHeight="1">
      <c r="S682" s="46" t="str">
        <f>IFERROR(__xludf.DUMMYFUNCTION("""COMPUTED_VALUE"""),"")</f>
        <v/>
      </c>
      <c r="T682" s="46" t="str">
        <f>IFERROR(__xludf.DUMMYFUNCTION("""COMPUTED_VALUE"""),"")</f>
        <v/>
      </c>
    </row>
    <row r="683" ht="15.75" customHeight="1">
      <c r="S683" s="46" t="str">
        <f>IFERROR(__xludf.DUMMYFUNCTION("""COMPUTED_VALUE"""),"")</f>
        <v/>
      </c>
      <c r="T683" s="46" t="str">
        <f>IFERROR(__xludf.DUMMYFUNCTION("""COMPUTED_VALUE"""),"")</f>
        <v/>
      </c>
    </row>
    <row r="684" ht="15.75" customHeight="1">
      <c r="S684" s="46" t="str">
        <f>IFERROR(__xludf.DUMMYFUNCTION("""COMPUTED_VALUE"""),"")</f>
        <v/>
      </c>
      <c r="T684" s="46" t="str">
        <f>IFERROR(__xludf.DUMMYFUNCTION("""COMPUTED_VALUE"""),"")</f>
        <v/>
      </c>
    </row>
    <row r="685" ht="15.75" customHeight="1">
      <c r="S685" s="46" t="str">
        <f>IFERROR(__xludf.DUMMYFUNCTION("""COMPUTED_VALUE"""),"")</f>
        <v/>
      </c>
      <c r="T685" s="46" t="str">
        <f>IFERROR(__xludf.DUMMYFUNCTION("""COMPUTED_VALUE"""),"")</f>
        <v/>
      </c>
    </row>
    <row r="686" ht="15.75" customHeight="1">
      <c r="S686" s="46" t="str">
        <f>IFERROR(__xludf.DUMMYFUNCTION("""COMPUTED_VALUE"""),"")</f>
        <v/>
      </c>
      <c r="T686" s="46" t="str">
        <f>IFERROR(__xludf.DUMMYFUNCTION("""COMPUTED_VALUE"""),"")</f>
        <v/>
      </c>
    </row>
    <row r="687" ht="15.75" customHeight="1">
      <c r="S687" s="46" t="str">
        <f>IFERROR(__xludf.DUMMYFUNCTION("""COMPUTED_VALUE"""),"")</f>
        <v/>
      </c>
      <c r="T687" s="46" t="str">
        <f>IFERROR(__xludf.DUMMYFUNCTION("""COMPUTED_VALUE"""),"")</f>
        <v/>
      </c>
    </row>
    <row r="688" ht="15.75" customHeight="1">
      <c r="S688" s="46" t="str">
        <f>IFERROR(__xludf.DUMMYFUNCTION("""COMPUTED_VALUE"""),"")</f>
        <v/>
      </c>
      <c r="T688" s="46" t="str">
        <f>IFERROR(__xludf.DUMMYFUNCTION("""COMPUTED_VALUE"""),"")</f>
        <v/>
      </c>
    </row>
    <row r="689" ht="15.75" customHeight="1">
      <c r="S689" s="46" t="str">
        <f>IFERROR(__xludf.DUMMYFUNCTION("""COMPUTED_VALUE"""),"")</f>
        <v/>
      </c>
      <c r="T689" s="46" t="str">
        <f>IFERROR(__xludf.DUMMYFUNCTION("""COMPUTED_VALUE"""),"")</f>
        <v/>
      </c>
    </row>
    <row r="690" ht="15.75" customHeight="1">
      <c r="S690" s="46" t="str">
        <f>IFERROR(__xludf.DUMMYFUNCTION("""COMPUTED_VALUE"""),"")</f>
        <v/>
      </c>
      <c r="T690" s="46" t="str">
        <f>IFERROR(__xludf.DUMMYFUNCTION("""COMPUTED_VALUE"""),"")</f>
        <v/>
      </c>
    </row>
    <row r="691" ht="15.75" customHeight="1">
      <c r="S691" s="46" t="str">
        <f>IFERROR(__xludf.DUMMYFUNCTION("""COMPUTED_VALUE"""),"")</f>
        <v/>
      </c>
      <c r="T691" s="46" t="str">
        <f>IFERROR(__xludf.DUMMYFUNCTION("""COMPUTED_VALUE"""),"")</f>
        <v/>
      </c>
    </row>
    <row r="692" ht="15.75" customHeight="1">
      <c r="S692" s="46" t="str">
        <f>IFERROR(__xludf.DUMMYFUNCTION("""COMPUTED_VALUE"""),"")</f>
        <v/>
      </c>
      <c r="T692" s="46" t="str">
        <f>IFERROR(__xludf.DUMMYFUNCTION("""COMPUTED_VALUE"""),"")</f>
        <v/>
      </c>
    </row>
    <row r="693" ht="15.75" customHeight="1">
      <c r="S693" s="46" t="str">
        <f>IFERROR(__xludf.DUMMYFUNCTION("""COMPUTED_VALUE"""),"")</f>
        <v/>
      </c>
      <c r="T693" s="46" t="str">
        <f>IFERROR(__xludf.DUMMYFUNCTION("""COMPUTED_VALUE"""),"")</f>
        <v/>
      </c>
    </row>
    <row r="694" ht="15.75" customHeight="1">
      <c r="S694" s="46" t="str">
        <f>IFERROR(__xludf.DUMMYFUNCTION("""COMPUTED_VALUE"""),"")</f>
        <v/>
      </c>
      <c r="T694" s="46" t="str">
        <f>IFERROR(__xludf.DUMMYFUNCTION("""COMPUTED_VALUE"""),"")</f>
        <v/>
      </c>
    </row>
    <row r="695" ht="15.75" customHeight="1">
      <c r="S695" s="46" t="str">
        <f>IFERROR(__xludf.DUMMYFUNCTION("""COMPUTED_VALUE"""),"")</f>
        <v/>
      </c>
      <c r="T695" s="46" t="str">
        <f>IFERROR(__xludf.DUMMYFUNCTION("""COMPUTED_VALUE"""),"")</f>
        <v/>
      </c>
    </row>
    <row r="696" ht="15.75" customHeight="1">
      <c r="S696" s="46" t="str">
        <f>IFERROR(__xludf.DUMMYFUNCTION("""COMPUTED_VALUE"""),"")</f>
        <v/>
      </c>
      <c r="T696" s="46" t="str">
        <f>IFERROR(__xludf.DUMMYFUNCTION("""COMPUTED_VALUE"""),"")</f>
        <v/>
      </c>
    </row>
    <row r="697" ht="15.75" customHeight="1">
      <c r="S697" s="46" t="str">
        <f>IFERROR(__xludf.DUMMYFUNCTION("""COMPUTED_VALUE"""),"")</f>
        <v/>
      </c>
      <c r="T697" s="46" t="str">
        <f>IFERROR(__xludf.DUMMYFUNCTION("""COMPUTED_VALUE"""),"")</f>
        <v/>
      </c>
    </row>
    <row r="698" ht="15.75" customHeight="1">
      <c r="S698" s="46" t="str">
        <f>IFERROR(__xludf.DUMMYFUNCTION("""COMPUTED_VALUE"""),"")</f>
        <v/>
      </c>
      <c r="T698" s="46" t="str">
        <f>IFERROR(__xludf.DUMMYFUNCTION("""COMPUTED_VALUE"""),"")</f>
        <v/>
      </c>
    </row>
    <row r="699" ht="15.75" customHeight="1">
      <c r="S699" s="46" t="str">
        <f>IFERROR(__xludf.DUMMYFUNCTION("""COMPUTED_VALUE"""),"")</f>
        <v/>
      </c>
      <c r="T699" s="46" t="str">
        <f>IFERROR(__xludf.DUMMYFUNCTION("""COMPUTED_VALUE"""),"")</f>
        <v/>
      </c>
    </row>
    <row r="700" ht="15.75" customHeight="1">
      <c r="S700" s="46" t="str">
        <f>IFERROR(__xludf.DUMMYFUNCTION("""COMPUTED_VALUE"""),"")</f>
        <v/>
      </c>
      <c r="T700" s="46" t="str">
        <f>IFERROR(__xludf.DUMMYFUNCTION("""COMPUTED_VALUE"""),"")</f>
        <v/>
      </c>
    </row>
    <row r="701" ht="15.75" customHeight="1">
      <c r="S701" s="46" t="str">
        <f>IFERROR(__xludf.DUMMYFUNCTION("""COMPUTED_VALUE"""),"")</f>
        <v/>
      </c>
      <c r="T701" s="46" t="str">
        <f>IFERROR(__xludf.DUMMYFUNCTION("""COMPUTED_VALUE"""),"")</f>
        <v/>
      </c>
    </row>
    <row r="702" ht="15.75" customHeight="1">
      <c r="S702" s="46" t="str">
        <f>IFERROR(__xludf.DUMMYFUNCTION("""COMPUTED_VALUE"""),"")</f>
        <v/>
      </c>
      <c r="T702" s="46" t="str">
        <f>IFERROR(__xludf.DUMMYFUNCTION("""COMPUTED_VALUE"""),"")</f>
        <v/>
      </c>
    </row>
    <row r="703" ht="15.75" customHeight="1">
      <c r="S703" s="46" t="str">
        <f>IFERROR(__xludf.DUMMYFUNCTION("""COMPUTED_VALUE"""),"")</f>
        <v/>
      </c>
      <c r="T703" s="46" t="str">
        <f>IFERROR(__xludf.DUMMYFUNCTION("""COMPUTED_VALUE"""),"")</f>
        <v/>
      </c>
    </row>
    <row r="704" ht="15.75" customHeight="1">
      <c r="S704" s="46" t="str">
        <f>IFERROR(__xludf.DUMMYFUNCTION("""COMPUTED_VALUE"""),"")</f>
        <v/>
      </c>
      <c r="T704" s="46" t="str">
        <f>IFERROR(__xludf.DUMMYFUNCTION("""COMPUTED_VALUE"""),"")</f>
        <v/>
      </c>
    </row>
    <row r="705" ht="15.75" customHeight="1">
      <c r="S705" s="46" t="str">
        <f>IFERROR(__xludf.DUMMYFUNCTION("""COMPUTED_VALUE"""),"")</f>
        <v/>
      </c>
      <c r="T705" s="46" t="str">
        <f>IFERROR(__xludf.DUMMYFUNCTION("""COMPUTED_VALUE"""),"")</f>
        <v/>
      </c>
    </row>
    <row r="706" ht="15.75" customHeight="1">
      <c r="S706" s="46" t="str">
        <f>IFERROR(__xludf.DUMMYFUNCTION("""COMPUTED_VALUE"""),"")</f>
        <v/>
      </c>
      <c r="T706" s="46" t="str">
        <f>IFERROR(__xludf.DUMMYFUNCTION("""COMPUTED_VALUE"""),"")</f>
        <v/>
      </c>
    </row>
    <row r="707" ht="15.75" customHeight="1">
      <c r="S707" s="46" t="str">
        <f>IFERROR(__xludf.DUMMYFUNCTION("""COMPUTED_VALUE"""),"")</f>
        <v/>
      </c>
      <c r="T707" s="46" t="str">
        <f>IFERROR(__xludf.DUMMYFUNCTION("""COMPUTED_VALUE"""),"")</f>
        <v/>
      </c>
    </row>
    <row r="708" ht="15.75" customHeight="1">
      <c r="S708" s="46" t="str">
        <f>IFERROR(__xludf.DUMMYFUNCTION("""COMPUTED_VALUE"""),"")</f>
        <v/>
      </c>
      <c r="T708" s="46" t="str">
        <f>IFERROR(__xludf.DUMMYFUNCTION("""COMPUTED_VALUE"""),"")</f>
        <v/>
      </c>
    </row>
    <row r="709" ht="15.75" customHeight="1">
      <c r="S709" s="46" t="str">
        <f>IFERROR(__xludf.DUMMYFUNCTION("""COMPUTED_VALUE"""),"")</f>
        <v/>
      </c>
      <c r="T709" s="46" t="str">
        <f>IFERROR(__xludf.DUMMYFUNCTION("""COMPUTED_VALUE"""),"")</f>
        <v/>
      </c>
    </row>
    <row r="710" ht="15.75" customHeight="1">
      <c r="S710" s="46" t="str">
        <f>IFERROR(__xludf.DUMMYFUNCTION("""COMPUTED_VALUE"""),"")</f>
        <v/>
      </c>
      <c r="T710" s="46" t="str">
        <f>IFERROR(__xludf.DUMMYFUNCTION("""COMPUTED_VALUE"""),"")</f>
        <v/>
      </c>
    </row>
    <row r="711" ht="15.75" customHeight="1">
      <c r="S711" s="46" t="str">
        <f>IFERROR(__xludf.DUMMYFUNCTION("""COMPUTED_VALUE"""),"")</f>
        <v/>
      </c>
      <c r="T711" s="46" t="str">
        <f>IFERROR(__xludf.DUMMYFUNCTION("""COMPUTED_VALUE"""),"")</f>
        <v/>
      </c>
    </row>
    <row r="712" ht="15.75" customHeight="1">
      <c r="S712" s="46" t="str">
        <f>IFERROR(__xludf.DUMMYFUNCTION("""COMPUTED_VALUE"""),"")</f>
        <v/>
      </c>
      <c r="T712" s="46" t="str">
        <f>IFERROR(__xludf.DUMMYFUNCTION("""COMPUTED_VALUE"""),"")</f>
        <v/>
      </c>
    </row>
    <row r="713" ht="15.75" customHeight="1">
      <c r="S713" s="46" t="str">
        <f>IFERROR(__xludf.DUMMYFUNCTION("""COMPUTED_VALUE"""),"")</f>
        <v/>
      </c>
      <c r="T713" s="46" t="str">
        <f>IFERROR(__xludf.DUMMYFUNCTION("""COMPUTED_VALUE"""),"")</f>
        <v/>
      </c>
    </row>
    <row r="714" ht="15.75" customHeight="1">
      <c r="S714" s="46" t="str">
        <f>IFERROR(__xludf.DUMMYFUNCTION("""COMPUTED_VALUE"""),"")</f>
        <v/>
      </c>
      <c r="T714" s="46" t="str">
        <f>IFERROR(__xludf.DUMMYFUNCTION("""COMPUTED_VALUE"""),"")</f>
        <v/>
      </c>
    </row>
    <row r="715" ht="15.75" customHeight="1">
      <c r="S715" s="46" t="str">
        <f>IFERROR(__xludf.DUMMYFUNCTION("""COMPUTED_VALUE"""),"")</f>
        <v/>
      </c>
      <c r="T715" s="46" t="str">
        <f>IFERROR(__xludf.DUMMYFUNCTION("""COMPUTED_VALUE"""),"")</f>
        <v/>
      </c>
    </row>
    <row r="716" ht="15.75" customHeight="1">
      <c r="S716" s="46" t="str">
        <f>IFERROR(__xludf.DUMMYFUNCTION("""COMPUTED_VALUE"""),"")</f>
        <v/>
      </c>
      <c r="T716" s="46" t="str">
        <f>IFERROR(__xludf.DUMMYFUNCTION("""COMPUTED_VALUE"""),"")</f>
        <v/>
      </c>
    </row>
    <row r="717" ht="15.75" customHeight="1">
      <c r="S717" s="46" t="str">
        <f>IFERROR(__xludf.DUMMYFUNCTION("""COMPUTED_VALUE"""),"")</f>
        <v/>
      </c>
      <c r="T717" s="46" t="str">
        <f>IFERROR(__xludf.DUMMYFUNCTION("""COMPUTED_VALUE"""),"")</f>
        <v/>
      </c>
    </row>
    <row r="718" ht="15.75" customHeight="1">
      <c r="S718" s="46" t="str">
        <f>IFERROR(__xludf.DUMMYFUNCTION("""COMPUTED_VALUE"""),"")</f>
        <v/>
      </c>
      <c r="T718" s="46" t="str">
        <f>IFERROR(__xludf.DUMMYFUNCTION("""COMPUTED_VALUE"""),"")</f>
        <v/>
      </c>
    </row>
    <row r="719" ht="15.75" customHeight="1">
      <c r="S719" s="46" t="str">
        <f>IFERROR(__xludf.DUMMYFUNCTION("""COMPUTED_VALUE"""),"")</f>
        <v/>
      </c>
      <c r="T719" s="46" t="str">
        <f>IFERROR(__xludf.DUMMYFUNCTION("""COMPUTED_VALUE"""),"")</f>
        <v/>
      </c>
    </row>
    <row r="720" ht="15.75" customHeight="1">
      <c r="S720" s="46" t="str">
        <f>IFERROR(__xludf.DUMMYFUNCTION("""COMPUTED_VALUE"""),"")</f>
        <v/>
      </c>
      <c r="T720" s="46" t="str">
        <f>IFERROR(__xludf.DUMMYFUNCTION("""COMPUTED_VALUE"""),"")</f>
        <v/>
      </c>
    </row>
    <row r="721" ht="15.75" customHeight="1">
      <c r="S721" s="46" t="str">
        <f>IFERROR(__xludf.DUMMYFUNCTION("""COMPUTED_VALUE"""),"")</f>
        <v/>
      </c>
      <c r="T721" s="46" t="str">
        <f>IFERROR(__xludf.DUMMYFUNCTION("""COMPUTED_VALUE"""),"")</f>
        <v/>
      </c>
    </row>
    <row r="722" ht="15.75" customHeight="1">
      <c r="S722" s="46" t="str">
        <f>IFERROR(__xludf.DUMMYFUNCTION("""COMPUTED_VALUE"""),"")</f>
        <v/>
      </c>
      <c r="T722" s="46" t="str">
        <f>IFERROR(__xludf.DUMMYFUNCTION("""COMPUTED_VALUE"""),"")</f>
        <v/>
      </c>
    </row>
    <row r="723" ht="15.75" customHeight="1">
      <c r="S723" s="46" t="str">
        <f>IFERROR(__xludf.DUMMYFUNCTION("""COMPUTED_VALUE"""),"")</f>
        <v/>
      </c>
      <c r="T723" s="46" t="str">
        <f>IFERROR(__xludf.DUMMYFUNCTION("""COMPUTED_VALUE"""),"")</f>
        <v/>
      </c>
    </row>
    <row r="724" ht="15.75" customHeight="1">
      <c r="S724" s="46" t="str">
        <f>IFERROR(__xludf.DUMMYFUNCTION("""COMPUTED_VALUE"""),"")</f>
        <v/>
      </c>
      <c r="T724" s="46" t="str">
        <f>IFERROR(__xludf.DUMMYFUNCTION("""COMPUTED_VALUE"""),"")</f>
        <v/>
      </c>
    </row>
    <row r="725" ht="15.75" customHeight="1">
      <c r="S725" s="46" t="str">
        <f>IFERROR(__xludf.DUMMYFUNCTION("""COMPUTED_VALUE"""),"")</f>
        <v/>
      </c>
      <c r="T725" s="46" t="str">
        <f>IFERROR(__xludf.DUMMYFUNCTION("""COMPUTED_VALUE"""),"")</f>
        <v/>
      </c>
    </row>
    <row r="726" ht="15.75" customHeight="1">
      <c r="S726" s="46" t="str">
        <f>IFERROR(__xludf.DUMMYFUNCTION("""COMPUTED_VALUE"""),"")</f>
        <v/>
      </c>
      <c r="T726" s="46" t="str">
        <f>IFERROR(__xludf.DUMMYFUNCTION("""COMPUTED_VALUE"""),"")</f>
        <v/>
      </c>
    </row>
    <row r="727" ht="15.75" customHeight="1">
      <c r="S727" s="46" t="str">
        <f>IFERROR(__xludf.DUMMYFUNCTION("""COMPUTED_VALUE"""),"")</f>
        <v/>
      </c>
      <c r="T727" s="46" t="str">
        <f>IFERROR(__xludf.DUMMYFUNCTION("""COMPUTED_VALUE"""),"")</f>
        <v/>
      </c>
    </row>
    <row r="728" ht="15.75" customHeight="1">
      <c r="S728" s="46" t="str">
        <f>IFERROR(__xludf.DUMMYFUNCTION("""COMPUTED_VALUE"""),"")</f>
        <v/>
      </c>
      <c r="T728" s="46" t="str">
        <f>IFERROR(__xludf.DUMMYFUNCTION("""COMPUTED_VALUE"""),"")</f>
        <v/>
      </c>
    </row>
    <row r="729" ht="15.75" customHeight="1">
      <c r="S729" s="46" t="str">
        <f>IFERROR(__xludf.DUMMYFUNCTION("""COMPUTED_VALUE"""),"")</f>
        <v/>
      </c>
      <c r="T729" s="46" t="str">
        <f>IFERROR(__xludf.DUMMYFUNCTION("""COMPUTED_VALUE"""),"")</f>
        <v/>
      </c>
    </row>
    <row r="730" ht="15.75" customHeight="1">
      <c r="S730" s="46" t="str">
        <f>IFERROR(__xludf.DUMMYFUNCTION("""COMPUTED_VALUE"""),"")</f>
        <v/>
      </c>
      <c r="T730" s="46" t="str">
        <f>IFERROR(__xludf.DUMMYFUNCTION("""COMPUTED_VALUE"""),"")</f>
        <v/>
      </c>
    </row>
    <row r="731" ht="15.75" customHeight="1">
      <c r="S731" s="46" t="str">
        <f>IFERROR(__xludf.DUMMYFUNCTION("""COMPUTED_VALUE"""),"")</f>
        <v/>
      </c>
      <c r="T731" s="46" t="str">
        <f>IFERROR(__xludf.DUMMYFUNCTION("""COMPUTED_VALUE"""),"")</f>
        <v/>
      </c>
    </row>
    <row r="732" ht="15.75" customHeight="1">
      <c r="S732" s="46" t="str">
        <f>IFERROR(__xludf.DUMMYFUNCTION("""COMPUTED_VALUE"""),"")</f>
        <v/>
      </c>
      <c r="T732" s="46" t="str">
        <f>IFERROR(__xludf.DUMMYFUNCTION("""COMPUTED_VALUE"""),"")</f>
        <v/>
      </c>
    </row>
    <row r="733" ht="15.75" customHeight="1">
      <c r="S733" s="46" t="str">
        <f>IFERROR(__xludf.DUMMYFUNCTION("""COMPUTED_VALUE"""),"")</f>
        <v/>
      </c>
      <c r="T733" s="46" t="str">
        <f>IFERROR(__xludf.DUMMYFUNCTION("""COMPUTED_VALUE"""),"")</f>
        <v/>
      </c>
    </row>
    <row r="734" ht="15.75" customHeight="1">
      <c r="S734" s="46" t="str">
        <f>IFERROR(__xludf.DUMMYFUNCTION("""COMPUTED_VALUE"""),"")</f>
        <v/>
      </c>
      <c r="T734" s="46" t="str">
        <f>IFERROR(__xludf.DUMMYFUNCTION("""COMPUTED_VALUE"""),"")</f>
        <v/>
      </c>
    </row>
    <row r="735" ht="15.75" customHeight="1">
      <c r="S735" s="46" t="str">
        <f>IFERROR(__xludf.DUMMYFUNCTION("""COMPUTED_VALUE"""),"")</f>
        <v/>
      </c>
      <c r="T735" s="46" t="str">
        <f>IFERROR(__xludf.DUMMYFUNCTION("""COMPUTED_VALUE"""),"")</f>
        <v/>
      </c>
    </row>
    <row r="736" ht="15.75" customHeight="1">
      <c r="S736" s="46" t="str">
        <f>IFERROR(__xludf.DUMMYFUNCTION("""COMPUTED_VALUE"""),"")</f>
        <v/>
      </c>
      <c r="T736" s="46" t="str">
        <f>IFERROR(__xludf.DUMMYFUNCTION("""COMPUTED_VALUE"""),"")</f>
        <v/>
      </c>
    </row>
    <row r="737" ht="15.75" customHeight="1">
      <c r="S737" s="46" t="str">
        <f>IFERROR(__xludf.DUMMYFUNCTION("""COMPUTED_VALUE"""),"")</f>
        <v/>
      </c>
      <c r="T737" s="46" t="str">
        <f>IFERROR(__xludf.DUMMYFUNCTION("""COMPUTED_VALUE"""),"")</f>
        <v/>
      </c>
    </row>
    <row r="738" ht="15.75" customHeight="1">
      <c r="S738" s="46" t="str">
        <f>IFERROR(__xludf.DUMMYFUNCTION("""COMPUTED_VALUE"""),"")</f>
        <v/>
      </c>
      <c r="T738" s="46" t="str">
        <f>IFERROR(__xludf.DUMMYFUNCTION("""COMPUTED_VALUE"""),"")</f>
        <v/>
      </c>
    </row>
    <row r="739" ht="15.75" customHeight="1">
      <c r="S739" s="46" t="str">
        <f>IFERROR(__xludf.DUMMYFUNCTION("""COMPUTED_VALUE"""),"")</f>
        <v/>
      </c>
      <c r="T739" s="46" t="str">
        <f>IFERROR(__xludf.DUMMYFUNCTION("""COMPUTED_VALUE"""),"")</f>
        <v/>
      </c>
    </row>
    <row r="740" ht="15.75" customHeight="1">
      <c r="S740" s="46" t="str">
        <f>IFERROR(__xludf.DUMMYFUNCTION("""COMPUTED_VALUE"""),"")</f>
        <v/>
      </c>
      <c r="T740" s="46" t="str">
        <f>IFERROR(__xludf.DUMMYFUNCTION("""COMPUTED_VALUE"""),"")</f>
        <v/>
      </c>
    </row>
    <row r="741" ht="15.75" customHeight="1">
      <c r="S741" s="46" t="str">
        <f>IFERROR(__xludf.DUMMYFUNCTION("""COMPUTED_VALUE"""),"")</f>
        <v/>
      </c>
      <c r="T741" s="46" t="str">
        <f>IFERROR(__xludf.DUMMYFUNCTION("""COMPUTED_VALUE"""),"")</f>
        <v/>
      </c>
    </row>
    <row r="742" ht="15.75" customHeight="1">
      <c r="S742" s="46" t="str">
        <f>IFERROR(__xludf.DUMMYFUNCTION("""COMPUTED_VALUE"""),"")</f>
        <v/>
      </c>
      <c r="T742" s="46" t="str">
        <f>IFERROR(__xludf.DUMMYFUNCTION("""COMPUTED_VALUE"""),"")</f>
        <v/>
      </c>
    </row>
    <row r="743" ht="15.75" customHeight="1">
      <c r="S743" s="46" t="str">
        <f>IFERROR(__xludf.DUMMYFUNCTION("""COMPUTED_VALUE"""),"")</f>
        <v/>
      </c>
      <c r="T743" s="46" t="str">
        <f>IFERROR(__xludf.DUMMYFUNCTION("""COMPUTED_VALUE"""),"")</f>
        <v/>
      </c>
    </row>
    <row r="744" ht="15.75" customHeight="1">
      <c r="S744" s="46" t="str">
        <f>IFERROR(__xludf.DUMMYFUNCTION("""COMPUTED_VALUE"""),"")</f>
        <v/>
      </c>
      <c r="T744" s="46" t="str">
        <f>IFERROR(__xludf.DUMMYFUNCTION("""COMPUTED_VALUE"""),"")</f>
        <v/>
      </c>
    </row>
    <row r="745" ht="15.75" customHeight="1">
      <c r="S745" s="46" t="str">
        <f>IFERROR(__xludf.DUMMYFUNCTION("""COMPUTED_VALUE"""),"")</f>
        <v/>
      </c>
      <c r="T745" s="46" t="str">
        <f>IFERROR(__xludf.DUMMYFUNCTION("""COMPUTED_VALUE"""),"")</f>
        <v/>
      </c>
    </row>
    <row r="746" ht="15.75" customHeight="1">
      <c r="S746" s="46" t="str">
        <f>IFERROR(__xludf.DUMMYFUNCTION("""COMPUTED_VALUE"""),"")</f>
        <v/>
      </c>
      <c r="T746" s="46" t="str">
        <f>IFERROR(__xludf.DUMMYFUNCTION("""COMPUTED_VALUE"""),"")</f>
        <v/>
      </c>
    </row>
    <row r="747" ht="15.75" customHeight="1">
      <c r="S747" s="46" t="str">
        <f>IFERROR(__xludf.DUMMYFUNCTION("""COMPUTED_VALUE"""),"")</f>
        <v/>
      </c>
      <c r="T747" s="46" t="str">
        <f>IFERROR(__xludf.DUMMYFUNCTION("""COMPUTED_VALUE"""),"")</f>
        <v/>
      </c>
    </row>
    <row r="748" ht="15.75" customHeight="1">
      <c r="S748" s="46" t="str">
        <f>IFERROR(__xludf.DUMMYFUNCTION("""COMPUTED_VALUE"""),"")</f>
        <v/>
      </c>
      <c r="T748" s="46" t="str">
        <f>IFERROR(__xludf.DUMMYFUNCTION("""COMPUTED_VALUE"""),"")</f>
        <v/>
      </c>
    </row>
    <row r="749" ht="15.75" customHeight="1">
      <c r="S749" s="46" t="str">
        <f>IFERROR(__xludf.DUMMYFUNCTION("""COMPUTED_VALUE"""),"")</f>
        <v/>
      </c>
      <c r="T749" s="46" t="str">
        <f>IFERROR(__xludf.DUMMYFUNCTION("""COMPUTED_VALUE"""),"")</f>
        <v/>
      </c>
    </row>
    <row r="750" ht="15.75" customHeight="1">
      <c r="S750" s="46" t="str">
        <f>IFERROR(__xludf.DUMMYFUNCTION("""COMPUTED_VALUE"""),"")</f>
        <v/>
      </c>
      <c r="T750" s="46" t="str">
        <f>IFERROR(__xludf.DUMMYFUNCTION("""COMPUTED_VALUE"""),"")</f>
        <v/>
      </c>
    </row>
    <row r="751" ht="15.75" customHeight="1">
      <c r="S751" s="46" t="str">
        <f>IFERROR(__xludf.DUMMYFUNCTION("""COMPUTED_VALUE"""),"")</f>
        <v/>
      </c>
      <c r="T751" s="46" t="str">
        <f>IFERROR(__xludf.DUMMYFUNCTION("""COMPUTED_VALUE"""),"")</f>
        <v/>
      </c>
    </row>
    <row r="752" ht="15.75" customHeight="1">
      <c r="S752" s="46" t="str">
        <f>IFERROR(__xludf.DUMMYFUNCTION("""COMPUTED_VALUE"""),"")</f>
        <v/>
      </c>
      <c r="T752" s="46" t="str">
        <f>IFERROR(__xludf.DUMMYFUNCTION("""COMPUTED_VALUE"""),"")</f>
        <v/>
      </c>
    </row>
    <row r="753" ht="15.75" customHeight="1">
      <c r="S753" s="46" t="str">
        <f>IFERROR(__xludf.DUMMYFUNCTION("""COMPUTED_VALUE"""),"")</f>
        <v/>
      </c>
      <c r="T753" s="46" t="str">
        <f>IFERROR(__xludf.DUMMYFUNCTION("""COMPUTED_VALUE"""),"")</f>
        <v/>
      </c>
    </row>
    <row r="754" ht="15.75" customHeight="1">
      <c r="S754" s="46" t="str">
        <f>IFERROR(__xludf.DUMMYFUNCTION("""COMPUTED_VALUE"""),"")</f>
        <v/>
      </c>
      <c r="T754" s="46" t="str">
        <f>IFERROR(__xludf.DUMMYFUNCTION("""COMPUTED_VALUE"""),"")</f>
        <v/>
      </c>
    </row>
    <row r="755" ht="15.75" customHeight="1">
      <c r="S755" s="46" t="str">
        <f>IFERROR(__xludf.DUMMYFUNCTION("""COMPUTED_VALUE"""),"")</f>
        <v/>
      </c>
      <c r="T755" s="46" t="str">
        <f>IFERROR(__xludf.DUMMYFUNCTION("""COMPUTED_VALUE"""),"")</f>
        <v/>
      </c>
    </row>
    <row r="756" ht="15.75" customHeight="1">
      <c r="S756" s="46" t="str">
        <f>IFERROR(__xludf.DUMMYFUNCTION("""COMPUTED_VALUE"""),"")</f>
        <v/>
      </c>
      <c r="T756" s="46" t="str">
        <f>IFERROR(__xludf.DUMMYFUNCTION("""COMPUTED_VALUE"""),"")</f>
        <v/>
      </c>
    </row>
    <row r="757" ht="15.75" customHeight="1">
      <c r="S757" s="46" t="str">
        <f>IFERROR(__xludf.DUMMYFUNCTION("""COMPUTED_VALUE"""),"")</f>
        <v/>
      </c>
      <c r="T757" s="46" t="str">
        <f>IFERROR(__xludf.DUMMYFUNCTION("""COMPUTED_VALUE"""),"")</f>
        <v/>
      </c>
    </row>
    <row r="758" ht="15.75" customHeight="1">
      <c r="S758" s="46" t="str">
        <f>IFERROR(__xludf.DUMMYFUNCTION("""COMPUTED_VALUE"""),"")</f>
        <v/>
      </c>
      <c r="T758" s="46" t="str">
        <f>IFERROR(__xludf.DUMMYFUNCTION("""COMPUTED_VALUE"""),"")</f>
        <v/>
      </c>
    </row>
    <row r="759" ht="15.75" customHeight="1">
      <c r="S759" s="46" t="str">
        <f>IFERROR(__xludf.DUMMYFUNCTION("""COMPUTED_VALUE"""),"")</f>
        <v/>
      </c>
      <c r="T759" s="46" t="str">
        <f>IFERROR(__xludf.DUMMYFUNCTION("""COMPUTED_VALUE"""),"")</f>
        <v/>
      </c>
    </row>
    <row r="760" ht="15.75" customHeight="1">
      <c r="S760" s="46" t="str">
        <f>IFERROR(__xludf.DUMMYFUNCTION("""COMPUTED_VALUE"""),"")</f>
        <v/>
      </c>
      <c r="T760" s="46" t="str">
        <f>IFERROR(__xludf.DUMMYFUNCTION("""COMPUTED_VALUE"""),"")</f>
        <v/>
      </c>
    </row>
    <row r="761" ht="15.75" customHeight="1">
      <c r="S761" s="46" t="str">
        <f>IFERROR(__xludf.DUMMYFUNCTION("""COMPUTED_VALUE"""),"")</f>
        <v/>
      </c>
      <c r="T761" s="46" t="str">
        <f>IFERROR(__xludf.DUMMYFUNCTION("""COMPUTED_VALUE"""),"")</f>
        <v/>
      </c>
    </row>
    <row r="762" ht="15.75" customHeight="1">
      <c r="S762" s="46" t="str">
        <f>IFERROR(__xludf.DUMMYFUNCTION("""COMPUTED_VALUE"""),"")</f>
        <v/>
      </c>
      <c r="T762" s="46" t="str">
        <f>IFERROR(__xludf.DUMMYFUNCTION("""COMPUTED_VALUE"""),"")</f>
        <v/>
      </c>
    </row>
    <row r="763" ht="15.75" customHeight="1">
      <c r="S763" s="46" t="str">
        <f>IFERROR(__xludf.DUMMYFUNCTION("""COMPUTED_VALUE"""),"")</f>
        <v/>
      </c>
      <c r="T763" s="46" t="str">
        <f>IFERROR(__xludf.DUMMYFUNCTION("""COMPUTED_VALUE"""),"")</f>
        <v/>
      </c>
    </row>
    <row r="764" ht="15.75" customHeight="1">
      <c r="S764" s="46" t="str">
        <f>IFERROR(__xludf.DUMMYFUNCTION("""COMPUTED_VALUE"""),"")</f>
        <v/>
      </c>
      <c r="T764" s="46" t="str">
        <f>IFERROR(__xludf.DUMMYFUNCTION("""COMPUTED_VALUE"""),"")</f>
        <v/>
      </c>
    </row>
    <row r="765" ht="15.75" customHeight="1">
      <c r="S765" s="46" t="str">
        <f>IFERROR(__xludf.DUMMYFUNCTION("""COMPUTED_VALUE"""),"")</f>
        <v/>
      </c>
      <c r="T765" s="46" t="str">
        <f>IFERROR(__xludf.DUMMYFUNCTION("""COMPUTED_VALUE"""),"")</f>
        <v/>
      </c>
    </row>
    <row r="766" ht="15.75" customHeight="1">
      <c r="S766" s="46" t="str">
        <f>IFERROR(__xludf.DUMMYFUNCTION("""COMPUTED_VALUE"""),"")</f>
        <v/>
      </c>
      <c r="T766" s="46" t="str">
        <f>IFERROR(__xludf.DUMMYFUNCTION("""COMPUTED_VALUE"""),"")</f>
        <v/>
      </c>
    </row>
    <row r="767" ht="15.75" customHeight="1">
      <c r="S767" s="46" t="str">
        <f>IFERROR(__xludf.DUMMYFUNCTION("""COMPUTED_VALUE"""),"")</f>
        <v/>
      </c>
      <c r="T767" s="46" t="str">
        <f>IFERROR(__xludf.DUMMYFUNCTION("""COMPUTED_VALUE"""),"")</f>
        <v/>
      </c>
    </row>
    <row r="768" ht="15.75" customHeight="1">
      <c r="S768" s="46" t="str">
        <f>IFERROR(__xludf.DUMMYFUNCTION("""COMPUTED_VALUE"""),"")</f>
        <v/>
      </c>
      <c r="T768" s="46" t="str">
        <f>IFERROR(__xludf.DUMMYFUNCTION("""COMPUTED_VALUE"""),"")</f>
        <v/>
      </c>
    </row>
    <row r="769" ht="15.75" customHeight="1">
      <c r="S769" s="46" t="str">
        <f>IFERROR(__xludf.DUMMYFUNCTION("""COMPUTED_VALUE"""),"")</f>
        <v/>
      </c>
      <c r="T769" s="46" t="str">
        <f>IFERROR(__xludf.DUMMYFUNCTION("""COMPUTED_VALUE"""),"")</f>
        <v/>
      </c>
    </row>
    <row r="770" ht="15.75" customHeight="1">
      <c r="S770" s="46" t="str">
        <f>IFERROR(__xludf.DUMMYFUNCTION("""COMPUTED_VALUE"""),"")</f>
        <v/>
      </c>
      <c r="T770" s="46" t="str">
        <f>IFERROR(__xludf.DUMMYFUNCTION("""COMPUTED_VALUE"""),"")</f>
        <v/>
      </c>
    </row>
    <row r="771" ht="15.75" customHeight="1">
      <c r="S771" s="46" t="str">
        <f>IFERROR(__xludf.DUMMYFUNCTION("""COMPUTED_VALUE"""),"")</f>
        <v/>
      </c>
      <c r="T771" s="46" t="str">
        <f>IFERROR(__xludf.DUMMYFUNCTION("""COMPUTED_VALUE"""),"")</f>
        <v/>
      </c>
    </row>
    <row r="772" ht="15.75" customHeight="1">
      <c r="S772" s="46" t="str">
        <f>IFERROR(__xludf.DUMMYFUNCTION("""COMPUTED_VALUE"""),"")</f>
        <v/>
      </c>
      <c r="T772" s="46" t="str">
        <f>IFERROR(__xludf.DUMMYFUNCTION("""COMPUTED_VALUE"""),"")</f>
        <v/>
      </c>
    </row>
    <row r="773" ht="15.75" customHeight="1">
      <c r="S773" s="46" t="str">
        <f>IFERROR(__xludf.DUMMYFUNCTION("""COMPUTED_VALUE"""),"")</f>
        <v/>
      </c>
      <c r="T773" s="46" t="str">
        <f>IFERROR(__xludf.DUMMYFUNCTION("""COMPUTED_VALUE"""),"")</f>
        <v/>
      </c>
    </row>
    <row r="774" ht="15.75" customHeight="1">
      <c r="S774" s="46" t="str">
        <f>IFERROR(__xludf.DUMMYFUNCTION("""COMPUTED_VALUE"""),"")</f>
        <v/>
      </c>
      <c r="T774" s="46" t="str">
        <f>IFERROR(__xludf.DUMMYFUNCTION("""COMPUTED_VALUE"""),"")</f>
        <v/>
      </c>
    </row>
    <row r="775" ht="15.75" customHeight="1">
      <c r="S775" s="46" t="str">
        <f>IFERROR(__xludf.DUMMYFUNCTION("""COMPUTED_VALUE"""),"")</f>
        <v/>
      </c>
      <c r="T775" s="46" t="str">
        <f>IFERROR(__xludf.DUMMYFUNCTION("""COMPUTED_VALUE"""),"")</f>
        <v/>
      </c>
    </row>
    <row r="776" ht="15.75" customHeight="1">
      <c r="S776" s="46" t="str">
        <f>IFERROR(__xludf.DUMMYFUNCTION("""COMPUTED_VALUE"""),"")</f>
        <v/>
      </c>
      <c r="T776" s="46" t="str">
        <f>IFERROR(__xludf.DUMMYFUNCTION("""COMPUTED_VALUE"""),"")</f>
        <v/>
      </c>
    </row>
    <row r="777" ht="15.75" customHeight="1">
      <c r="S777" s="46" t="str">
        <f>IFERROR(__xludf.DUMMYFUNCTION("""COMPUTED_VALUE"""),"")</f>
        <v/>
      </c>
      <c r="T777" s="46" t="str">
        <f>IFERROR(__xludf.DUMMYFUNCTION("""COMPUTED_VALUE"""),"")</f>
        <v/>
      </c>
    </row>
    <row r="778" ht="15.75" customHeight="1">
      <c r="S778" s="46" t="str">
        <f>IFERROR(__xludf.DUMMYFUNCTION("""COMPUTED_VALUE"""),"")</f>
        <v/>
      </c>
      <c r="T778" s="46" t="str">
        <f>IFERROR(__xludf.DUMMYFUNCTION("""COMPUTED_VALUE"""),"")</f>
        <v/>
      </c>
    </row>
    <row r="779" ht="15.75" customHeight="1">
      <c r="S779" s="46" t="str">
        <f>IFERROR(__xludf.DUMMYFUNCTION("""COMPUTED_VALUE"""),"")</f>
        <v/>
      </c>
      <c r="T779" s="46" t="str">
        <f>IFERROR(__xludf.DUMMYFUNCTION("""COMPUTED_VALUE"""),"")</f>
        <v/>
      </c>
    </row>
    <row r="780" ht="15.75" customHeight="1">
      <c r="S780" s="46" t="str">
        <f>IFERROR(__xludf.DUMMYFUNCTION("""COMPUTED_VALUE"""),"")</f>
        <v/>
      </c>
      <c r="T780" s="46" t="str">
        <f>IFERROR(__xludf.DUMMYFUNCTION("""COMPUTED_VALUE"""),"")</f>
        <v/>
      </c>
    </row>
    <row r="781" ht="15.75" customHeight="1">
      <c r="S781" s="46" t="str">
        <f>IFERROR(__xludf.DUMMYFUNCTION("""COMPUTED_VALUE"""),"")</f>
        <v/>
      </c>
      <c r="T781" s="46" t="str">
        <f>IFERROR(__xludf.DUMMYFUNCTION("""COMPUTED_VALUE"""),"")</f>
        <v/>
      </c>
    </row>
    <row r="782" ht="15.75" customHeight="1">
      <c r="S782" s="46" t="str">
        <f>IFERROR(__xludf.DUMMYFUNCTION("""COMPUTED_VALUE"""),"")</f>
        <v/>
      </c>
      <c r="T782" s="46" t="str">
        <f>IFERROR(__xludf.DUMMYFUNCTION("""COMPUTED_VALUE"""),"")</f>
        <v/>
      </c>
    </row>
    <row r="783" ht="15.75" customHeight="1">
      <c r="S783" s="46" t="str">
        <f>IFERROR(__xludf.DUMMYFUNCTION("""COMPUTED_VALUE"""),"")</f>
        <v/>
      </c>
      <c r="T783" s="46" t="str">
        <f>IFERROR(__xludf.DUMMYFUNCTION("""COMPUTED_VALUE"""),"")</f>
        <v/>
      </c>
    </row>
    <row r="784" ht="15.75" customHeight="1">
      <c r="S784" s="46" t="str">
        <f>IFERROR(__xludf.DUMMYFUNCTION("""COMPUTED_VALUE"""),"")</f>
        <v/>
      </c>
      <c r="T784" s="46" t="str">
        <f>IFERROR(__xludf.DUMMYFUNCTION("""COMPUTED_VALUE"""),"")</f>
        <v/>
      </c>
    </row>
    <row r="785" ht="15.75" customHeight="1">
      <c r="S785" s="46" t="str">
        <f>IFERROR(__xludf.DUMMYFUNCTION("""COMPUTED_VALUE"""),"")</f>
        <v/>
      </c>
      <c r="T785" s="46" t="str">
        <f>IFERROR(__xludf.DUMMYFUNCTION("""COMPUTED_VALUE"""),"")</f>
        <v/>
      </c>
    </row>
    <row r="786" ht="15.75" customHeight="1">
      <c r="S786" s="46" t="str">
        <f>IFERROR(__xludf.DUMMYFUNCTION("""COMPUTED_VALUE"""),"")</f>
        <v/>
      </c>
      <c r="T786" s="46" t="str">
        <f>IFERROR(__xludf.DUMMYFUNCTION("""COMPUTED_VALUE"""),"")</f>
        <v/>
      </c>
    </row>
    <row r="787" ht="15.75" customHeight="1">
      <c r="S787" s="46" t="str">
        <f>IFERROR(__xludf.DUMMYFUNCTION("""COMPUTED_VALUE"""),"")</f>
        <v/>
      </c>
      <c r="T787" s="46" t="str">
        <f>IFERROR(__xludf.DUMMYFUNCTION("""COMPUTED_VALUE"""),"")</f>
        <v/>
      </c>
    </row>
    <row r="788" ht="15.75" customHeight="1">
      <c r="S788" s="46" t="str">
        <f>IFERROR(__xludf.DUMMYFUNCTION("""COMPUTED_VALUE"""),"")</f>
        <v/>
      </c>
      <c r="T788" s="46" t="str">
        <f>IFERROR(__xludf.DUMMYFUNCTION("""COMPUTED_VALUE"""),"")</f>
        <v/>
      </c>
    </row>
    <row r="789" ht="15.75" customHeight="1">
      <c r="S789" s="46" t="str">
        <f>IFERROR(__xludf.DUMMYFUNCTION("""COMPUTED_VALUE"""),"")</f>
        <v/>
      </c>
      <c r="T789" s="46" t="str">
        <f>IFERROR(__xludf.DUMMYFUNCTION("""COMPUTED_VALUE"""),"")</f>
        <v/>
      </c>
    </row>
    <row r="790" ht="15.75" customHeight="1">
      <c r="S790" s="46" t="str">
        <f>IFERROR(__xludf.DUMMYFUNCTION("""COMPUTED_VALUE"""),"")</f>
        <v/>
      </c>
      <c r="T790" s="46" t="str">
        <f>IFERROR(__xludf.DUMMYFUNCTION("""COMPUTED_VALUE"""),"")</f>
        <v/>
      </c>
    </row>
    <row r="791" ht="15.75" customHeight="1">
      <c r="S791" s="46" t="str">
        <f>IFERROR(__xludf.DUMMYFUNCTION("""COMPUTED_VALUE"""),"")</f>
        <v/>
      </c>
      <c r="T791" s="46" t="str">
        <f>IFERROR(__xludf.DUMMYFUNCTION("""COMPUTED_VALUE"""),"")</f>
        <v/>
      </c>
    </row>
    <row r="792" ht="15.75" customHeight="1">
      <c r="S792" s="46" t="str">
        <f>IFERROR(__xludf.DUMMYFUNCTION("""COMPUTED_VALUE"""),"")</f>
        <v/>
      </c>
      <c r="T792" s="46" t="str">
        <f>IFERROR(__xludf.DUMMYFUNCTION("""COMPUTED_VALUE"""),"")</f>
        <v/>
      </c>
    </row>
    <row r="793" ht="15.75" customHeight="1">
      <c r="S793" s="46" t="str">
        <f>IFERROR(__xludf.DUMMYFUNCTION("""COMPUTED_VALUE"""),"")</f>
        <v/>
      </c>
      <c r="T793" s="46" t="str">
        <f>IFERROR(__xludf.DUMMYFUNCTION("""COMPUTED_VALUE"""),"")</f>
        <v/>
      </c>
    </row>
    <row r="794" ht="15.75" customHeight="1">
      <c r="S794" s="46" t="str">
        <f>IFERROR(__xludf.DUMMYFUNCTION("""COMPUTED_VALUE"""),"")</f>
        <v/>
      </c>
      <c r="T794" s="46" t="str">
        <f>IFERROR(__xludf.DUMMYFUNCTION("""COMPUTED_VALUE"""),"")</f>
        <v/>
      </c>
    </row>
    <row r="795" ht="15.75" customHeight="1">
      <c r="S795" s="46" t="str">
        <f>IFERROR(__xludf.DUMMYFUNCTION("""COMPUTED_VALUE"""),"")</f>
        <v/>
      </c>
      <c r="T795" s="46" t="str">
        <f>IFERROR(__xludf.DUMMYFUNCTION("""COMPUTED_VALUE"""),"")</f>
        <v/>
      </c>
    </row>
    <row r="796" ht="15.75" customHeight="1">
      <c r="S796" s="46" t="str">
        <f>IFERROR(__xludf.DUMMYFUNCTION("""COMPUTED_VALUE"""),"")</f>
        <v/>
      </c>
      <c r="T796" s="46" t="str">
        <f>IFERROR(__xludf.DUMMYFUNCTION("""COMPUTED_VALUE"""),"")</f>
        <v/>
      </c>
    </row>
    <row r="797" ht="15.75" customHeight="1">
      <c r="S797" s="46" t="str">
        <f>IFERROR(__xludf.DUMMYFUNCTION("""COMPUTED_VALUE"""),"")</f>
        <v/>
      </c>
      <c r="T797" s="46" t="str">
        <f>IFERROR(__xludf.DUMMYFUNCTION("""COMPUTED_VALUE"""),"")</f>
        <v/>
      </c>
    </row>
    <row r="798" ht="15.75" customHeight="1">
      <c r="S798" s="46" t="str">
        <f>IFERROR(__xludf.DUMMYFUNCTION("""COMPUTED_VALUE"""),"")</f>
        <v/>
      </c>
      <c r="T798" s="46" t="str">
        <f>IFERROR(__xludf.DUMMYFUNCTION("""COMPUTED_VALUE"""),"")</f>
        <v/>
      </c>
    </row>
    <row r="799" ht="15.75" customHeight="1">
      <c r="S799" s="46" t="str">
        <f>IFERROR(__xludf.DUMMYFUNCTION("""COMPUTED_VALUE"""),"")</f>
        <v/>
      </c>
      <c r="T799" s="46" t="str">
        <f>IFERROR(__xludf.DUMMYFUNCTION("""COMPUTED_VALUE"""),"")</f>
        <v/>
      </c>
    </row>
    <row r="800" ht="15.75" customHeight="1">
      <c r="S800" s="46" t="str">
        <f>IFERROR(__xludf.DUMMYFUNCTION("""COMPUTED_VALUE"""),"")</f>
        <v/>
      </c>
      <c r="T800" s="46" t="str">
        <f>IFERROR(__xludf.DUMMYFUNCTION("""COMPUTED_VALUE"""),"")</f>
        <v/>
      </c>
    </row>
    <row r="801" ht="15.75" customHeight="1">
      <c r="S801" s="46" t="str">
        <f>IFERROR(__xludf.DUMMYFUNCTION("""COMPUTED_VALUE"""),"")</f>
        <v/>
      </c>
      <c r="T801" s="46" t="str">
        <f>IFERROR(__xludf.DUMMYFUNCTION("""COMPUTED_VALUE"""),"")</f>
        <v/>
      </c>
    </row>
    <row r="802" ht="15.75" customHeight="1">
      <c r="S802" s="46" t="str">
        <f>IFERROR(__xludf.DUMMYFUNCTION("""COMPUTED_VALUE"""),"")</f>
        <v/>
      </c>
      <c r="T802" s="46" t="str">
        <f>IFERROR(__xludf.DUMMYFUNCTION("""COMPUTED_VALUE"""),"")</f>
        <v/>
      </c>
    </row>
    <row r="803" ht="15.75" customHeight="1">
      <c r="S803" s="46" t="str">
        <f>IFERROR(__xludf.DUMMYFUNCTION("""COMPUTED_VALUE"""),"")</f>
        <v/>
      </c>
      <c r="T803" s="46" t="str">
        <f>IFERROR(__xludf.DUMMYFUNCTION("""COMPUTED_VALUE"""),"")</f>
        <v/>
      </c>
    </row>
    <row r="804" ht="15.75" customHeight="1">
      <c r="S804" s="46" t="str">
        <f>IFERROR(__xludf.DUMMYFUNCTION("""COMPUTED_VALUE"""),"")</f>
        <v/>
      </c>
      <c r="T804" s="46" t="str">
        <f>IFERROR(__xludf.DUMMYFUNCTION("""COMPUTED_VALUE"""),"")</f>
        <v/>
      </c>
    </row>
    <row r="805" ht="15.75" customHeight="1">
      <c r="S805" s="46" t="str">
        <f>IFERROR(__xludf.DUMMYFUNCTION("""COMPUTED_VALUE"""),"")</f>
        <v/>
      </c>
      <c r="T805" s="46" t="str">
        <f>IFERROR(__xludf.DUMMYFUNCTION("""COMPUTED_VALUE"""),"")</f>
        <v/>
      </c>
    </row>
    <row r="806" ht="15.75" customHeight="1">
      <c r="S806" s="46" t="str">
        <f>IFERROR(__xludf.DUMMYFUNCTION("""COMPUTED_VALUE"""),"")</f>
        <v/>
      </c>
      <c r="T806" s="46" t="str">
        <f>IFERROR(__xludf.DUMMYFUNCTION("""COMPUTED_VALUE"""),"")</f>
        <v/>
      </c>
    </row>
    <row r="807" ht="15.75" customHeight="1">
      <c r="S807" s="46" t="str">
        <f>IFERROR(__xludf.DUMMYFUNCTION("""COMPUTED_VALUE"""),"")</f>
        <v/>
      </c>
      <c r="T807" s="46" t="str">
        <f>IFERROR(__xludf.DUMMYFUNCTION("""COMPUTED_VALUE"""),"")</f>
        <v/>
      </c>
    </row>
    <row r="808" ht="15.75" customHeight="1">
      <c r="S808" s="46" t="str">
        <f>IFERROR(__xludf.DUMMYFUNCTION("""COMPUTED_VALUE"""),"")</f>
        <v/>
      </c>
      <c r="T808" s="46" t="str">
        <f>IFERROR(__xludf.DUMMYFUNCTION("""COMPUTED_VALUE"""),"")</f>
        <v/>
      </c>
    </row>
    <row r="809" ht="15.75" customHeight="1">
      <c r="S809" s="46" t="str">
        <f>IFERROR(__xludf.DUMMYFUNCTION("""COMPUTED_VALUE"""),"")</f>
        <v/>
      </c>
      <c r="T809" s="46" t="str">
        <f>IFERROR(__xludf.DUMMYFUNCTION("""COMPUTED_VALUE"""),"")</f>
        <v/>
      </c>
    </row>
    <row r="810" ht="15.75" customHeight="1">
      <c r="S810" s="46" t="str">
        <f>IFERROR(__xludf.DUMMYFUNCTION("""COMPUTED_VALUE"""),"")</f>
        <v/>
      </c>
      <c r="T810" s="46" t="str">
        <f>IFERROR(__xludf.DUMMYFUNCTION("""COMPUTED_VALUE"""),"")</f>
        <v/>
      </c>
    </row>
    <row r="811" ht="15.75" customHeight="1">
      <c r="S811" s="46" t="str">
        <f>IFERROR(__xludf.DUMMYFUNCTION("""COMPUTED_VALUE"""),"")</f>
        <v/>
      </c>
      <c r="T811" s="46" t="str">
        <f>IFERROR(__xludf.DUMMYFUNCTION("""COMPUTED_VALUE"""),"")</f>
        <v/>
      </c>
    </row>
    <row r="812" ht="15.75" customHeight="1">
      <c r="S812" s="46" t="str">
        <f>IFERROR(__xludf.DUMMYFUNCTION("""COMPUTED_VALUE"""),"")</f>
        <v/>
      </c>
      <c r="T812" s="46" t="str">
        <f>IFERROR(__xludf.DUMMYFUNCTION("""COMPUTED_VALUE"""),"")</f>
        <v/>
      </c>
    </row>
    <row r="813" ht="15.75" customHeight="1">
      <c r="S813" s="46" t="str">
        <f>IFERROR(__xludf.DUMMYFUNCTION("""COMPUTED_VALUE"""),"")</f>
        <v/>
      </c>
      <c r="T813" s="46" t="str">
        <f>IFERROR(__xludf.DUMMYFUNCTION("""COMPUTED_VALUE"""),"")</f>
        <v/>
      </c>
    </row>
    <row r="814" ht="15.75" customHeight="1">
      <c r="S814" s="46" t="str">
        <f>IFERROR(__xludf.DUMMYFUNCTION("""COMPUTED_VALUE"""),"")</f>
        <v/>
      </c>
      <c r="T814" s="46" t="str">
        <f>IFERROR(__xludf.DUMMYFUNCTION("""COMPUTED_VALUE"""),"")</f>
        <v/>
      </c>
    </row>
    <row r="815" ht="15.75" customHeight="1">
      <c r="S815" s="46" t="str">
        <f>IFERROR(__xludf.DUMMYFUNCTION("""COMPUTED_VALUE"""),"")</f>
        <v/>
      </c>
      <c r="T815" s="46" t="str">
        <f>IFERROR(__xludf.DUMMYFUNCTION("""COMPUTED_VALUE"""),"")</f>
        <v/>
      </c>
    </row>
    <row r="816" ht="15.75" customHeight="1">
      <c r="S816" s="46" t="str">
        <f>IFERROR(__xludf.DUMMYFUNCTION("""COMPUTED_VALUE"""),"")</f>
        <v/>
      </c>
      <c r="T816" s="46" t="str">
        <f>IFERROR(__xludf.DUMMYFUNCTION("""COMPUTED_VALUE"""),"")</f>
        <v/>
      </c>
    </row>
    <row r="817" ht="15.75" customHeight="1">
      <c r="S817" s="46" t="str">
        <f>IFERROR(__xludf.DUMMYFUNCTION("""COMPUTED_VALUE"""),"")</f>
        <v/>
      </c>
      <c r="T817" s="46" t="str">
        <f>IFERROR(__xludf.DUMMYFUNCTION("""COMPUTED_VALUE"""),"")</f>
        <v/>
      </c>
    </row>
    <row r="818" ht="15.75" customHeight="1">
      <c r="S818" s="46" t="str">
        <f>IFERROR(__xludf.DUMMYFUNCTION("""COMPUTED_VALUE"""),"")</f>
        <v/>
      </c>
      <c r="T818" s="46" t="str">
        <f>IFERROR(__xludf.DUMMYFUNCTION("""COMPUTED_VALUE"""),"")</f>
        <v/>
      </c>
    </row>
    <row r="819" ht="15.75" customHeight="1">
      <c r="S819" s="46" t="str">
        <f>IFERROR(__xludf.DUMMYFUNCTION("""COMPUTED_VALUE"""),"")</f>
        <v/>
      </c>
      <c r="T819" s="46" t="str">
        <f>IFERROR(__xludf.DUMMYFUNCTION("""COMPUTED_VALUE"""),"")</f>
        <v/>
      </c>
    </row>
    <row r="820" ht="15.75" customHeight="1">
      <c r="S820" s="46" t="str">
        <f>IFERROR(__xludf.DUMMYFUNCTION("""COMPUTED_VALUE"""),"")</f>
        <v/>
      </c>
      <c r="T820" s="46" t="str">
        <f>IFERROR(__xludf.DUMMYFUNCTION("""COMPUTED_VALUE"""),"")</f>
        <v/>
      </c>
    </row>
    <row r="821" ht="15.75" customHeight="1">
      <c r="S821" s="46" t="str">
        <f>IFERROR(__xludf.DUMMYFUNCTION("""COMPUTED_VALUE"""),"")</f>
        <v/>
      </c>
      <c r="T821" s="46" t="str">
        <f>IFERROR(__xludf.DUMMYFUNCTION("""COMPUTED_VALUE"""),"")</f>
        <v/>
      </c>
    </row>
    <row r="822" ht="15.75" customHeight="1">
      <c r="S822" s="46" t="str">
        <f>IFERROR(__xludf.DUMMYFUNCTION("""COMPUTED_VALUE"""),"")</f>
        <v/>
      </c>
      <c r="T822" s="46" t="str">
        <f>IFERROR(__xludf.DUMMYFUNCTION("""COMPUTED_VALUE"""),"")</f>
        <v/>
      </c>
    </row>
    <row r="823" ht="15.75" customHeight="1">
      <c r="S823" s="46" t="str">
        <f>IFERROR(__xludf.DUMMYFUNCTION("""COMPUTED_VALUE"""),"")</f>
        <v/>
      </c>
      <c r="T823" s="46" t="str">
        <f>IFERROR(__xludf.DUMMYFUNCTION("""COMPUTED_VALUE"""),"")</f>
        <v/>
      </c>
    </row>
    <row r="824" ht="15.75" customHeight="1">
      <c r="S824" s="46" t="str">
        <f>IFERROR(__xludf.DUMMYFUNCTION("""COMPUTED_VALUE"""),"")</f>
        <v/>
      </c>
      <c r="T824" s="46" t="str">
        <f>IFERROR(__xludf.DUMMYFUNCTION("""COMPUTED_VALUE"""),"")</f>
        <v/>
      </c>
    </row>
    <row r="825" ht="15.75" customHeight="1">
      <c r="S825" s="46" t="str">
        <f>IFERROR(__xludf.DUMMYFUNCTION("""COMPUTED_VALUE"""),"")</f>
        <v/>
      </c>
      <c r="T825" s="46" t="str">
        <f>IFERROR(__xludf.DUMMYFUNCTION("""COMPUTED_VALUE"""),"")</f>
        <v/>
      </c>
    </row>
    <row r="826" ht="15.75" customHeight="1">
      <c r="S826" s="46" t="str">
        <f>IFERROR(__xludf.DUMMYFUNCTION("""COMPUTED_VALUE"""),"")</f>
        <v/>
      </c>
      <c r="T826" s="46" t="str">
        <f>IFERROR(__xludf.DUMMYFUNCTION("""COMPUTED_VALUE"""),"")</f>
        <v/>
      </c>
    </row>
    <row r="827" ht="15.75" customHeight="1">
      <c r="S827" s="46" t="str">
        <f>IFERROR(__xludf.DUMMYFUNCTION("""COMPUTED_VALUE"""),"")</f>
        <v/>
      </c>
      <c r="T827" s="46" t="str">
        <f>IFERROR(__xludf.DUMMYFUNCTION("""COMPUTED_VALUE"""),"")</f>
        <v/>
      </c>
    </row>
    <row r="828" ht="15.75" customHeight="1">
      <c r="S828" s="46" t="str">
        <f>IFERROR(__xludf.DUMMYFUNCTION("""COMPUTED_VALUE"""),"")</f>
        <v/>
      </c>
      <c r="T828" s="46" t="str">
        <f>IFERROR(__xludf.DUMMYFUNCTION("""COMPUTED_VALUE"""),"")</f>
        <v/>
      </c>
    </row>
    <row r="829" ht="15.75" customHeight="1">
      <c r="S829" s="46" t="str">
        <f>IFERROR(__xludf.DUMMYFUNCTION("""COMPUTED_VALUE"""),"")</f>
        <v/>
      </c>
      <c r="T829" s="46" t="str">
        <f>IFERROR(__xludf.DUMMYFUNCTION("""COMPUTED_VALUE"""),"")</f>
        <v/>
      </c>
    </row>
    <row r="830" ht="15.75" customHeight="1">
      <c r="S830" s="46" t="str">
        <f>IFERROR(__xludf.DUMMYFUNCTION("""COMPUTED_VALUE"""),"")</f>
        <v/>
      </c>
      <c r="T830" s="46" t="str">
        <f>IFERROR(__xludf.DUMMYFUNCTION("""COMPUTED_VALUE"""),"")</f>
        <v/>
      </c>
    </row>
    <row r="831" ht="15.75" customHeight="1">
      <c r="S831" s="46" t="str">
        <f>IFERROR(__xludf.DUMMYFUNCTION("""COMPUTED_VALUE"""),"")</f>
        <v/>
      </c>
      <c r="T831" s="46" t="str">
        <f>IFERROR(__xludf.DUMMYFUNCTION("""COMPUTED_VALUE"""),"")</f>
        <v/>
      </c>
    </row>
    <row r="832" ht="15.75" customHeight="1">
      <c r="S832" s="46" t="str">
        <f>IFERROR(__xludf.DUMMYFUNCTION("""COMPUTED_VALUE"""),"")</f>
        <v/>
      </c>
      <c r="T832" s="46" t="str">
        <f>IFERROR(__xludf.DUMMYFUNCTION("""COMPUTED_VALUE"""),"")</f>
        <v/>
      </c>
    </row>
    <row r="833" ht="15.75" customHeight="1">
      <c r="S833" s="46" t="str">
        <f>IFERROR(__xludf.DUMMYFUNCTION("""COMPUTED_VALUE"""),"")</f>
        <v/>
      </c>
      <c r="T833" s="46" t="str">
        <f>IFERROR(__xludf.DUMMYFUNCTION("""COMPUTED_VALUE"""),"")</f>
        <v/>
      </c>
    </row>
    <row r="834" ht="15.75" customHeight="1">
      <c r="S834" s="46" t="str">
        <f>IFERROR(__xludf.DUMMYFUNCTION("""COMPUTED_VALUE"""),"")</f>
        <v/>
      </c>
      <c r="T834" s="46" t="str">
        <f>IFERROR(__xludf.DUMMYFUNCTION("""COMPUTED_VALUE"""),"")</f>
        <v/>
      </c>
    </row>
    <row r="835" ht="15.75" customHeight="1">
      <c r="S835" s="46" t="str">
        <f>IFERROR(__xludf.DUMMYFUNCTION("""COMPUTED_VALUE"""),"")</f>
        <v/>
      </c>
      <c r="T835" s="46" t="str">
        <f>IFERROR(__xludf.DUMMYFUNCTION("""COMPUTED_VALUE"""),"")</f>
        <v/>
      </c>
    </row>
    <row r="836" ht="15.75" customHeight="1">
      <c r="S836" s="46" t="str">
        <f>IFERROR(__xludf.DUMMYFUNCTION("""COMPUTED_VALUE"""),"")</f>
        <v/>
      </c>
      <c r="T836" s="46" t="str">
        <f>IFERROR(__xludf.DUMMYFUNCTION("""COMPUTED_VALUE"""),"")</f>
        <v/>
      </c>
    </row>
    <row r="837" ht="15.75" customHeight="1">
      <c r="S837" s="46" t="str">
        <f>IFERROR(__xludf.DUMMYFUNCTION("""COMPUTED_VALUE"""),"")</f>
        <v/>
      </c>
      <c r="T837" s="46" t="str">
        <f>IFERROR(__xludf.DUMMYFUNCTION("""COMPUTED_VALUE"""),"")</f>
        <v/>
      </c>
    </row>
    <row r="838" ht="15.75" customHeight="1">
      <c r="S838" s="46" t="str">
        <f>IFERROR(__xludf.DUMMYFUNCTION("""COMPUTED_VALUE"""),"")</f>
        <v/>
      </c>
      <c r="T838" s="46" t="str">
        <f>IFERROR(__xludf.DUMMYFUNCTION("""COMPUTED_VALUE"""),"")</f>
        <v/>
      </c>
    </row>
    <row r="839" ht="15.75" customHeight="1">
      <c r="S839" s="46" t="str">
        <f>IFERROR(__xludf.DUMMYFUNCTION("""COMPUTED_VALUE"""),"")</f>
        <v/>
      </c>
      <c r="T839" s="46" t="str">
        <f>IFERROR(__xludf.DUMMYFUNCTION("""COMPUTED_VALUE"""),"")</f>
        <v/>
      </c>
    </row>
    <row r="840" ht="15.75" customHeight="1">
      <c r="S840" s="46" t="str">
        <f>IFERROR(__xludf.DUMMYFUNCTION("""COMPUTED_VALUE"""),"")</f>
        <v/>
      </c>
      <c r="T840" s="46" t="str">
        <f>IFERROR(__xludf.DUMMYFUNCTION("""COMPUTED_VALUE"""),"")</f>
        <v/>
      </c>
    </row>
    <row r="841" ht="15.75" customHeight="1">
      <c r="S841" s="46" t="str">
        <f>IFERROR(__xludf.DUMMYFUNCTION("""COMPUTED_VALUE"""),"")</f>
        <v/>
      </c>
      <c r="T841" s="46" t="str">
        <f>IFERROR(__xludf.DUMMYFUNCTION("""COMPUTED_VALUE"""),"")</f>
        <v/>
      </c>
    </row>
    <row r="842" ht="15.75" customHeight="1">
      <c r="S842" s="46" t="str">
        <f>IFERROR(__xludf.DUMMYFUNCTION("""COMPUTED_VALUE"""),"")</f>
        <v/>
      </c>
      <c r="T842" s="46" t="str">
        <f>IFERROR(__xludf.DUMMYFUNCTION("""COMPUTED_VALUE"""),"")</f>
        <v/>
      </c>
    </row>
    <row r="843" ht="15.75" customHeight="1">
      <c r="S843" s="46" t="str">
        <f>IFERROR(__xludf.DUMMYFUNCTION("""COMPUTED_VALUE"""),"")</f>
        <v/>
      </c>
      <c r="T843" s="46" t="str">
        <f>IFERROR(__xludf.DUMMYFUNCTION("""COMPUTED_VALUE"""),"")</f>
        <v/>
      </c>
    </row>
    <row r="844" ht="15.75" customHeight="1">
      <c r="S844" s="46" t="str">
        <f>IFERROR(__xludf.DUMMYFUNCTION("""COMPUTED_VALUE"""),"")</f>
        <v/>
      </c>
      <c r="T844" s="46" t="str">
        <f>IFERROR(__xludf.DUMMYFUNCTION("""COMPUTED_VALUE"""),"")</f>
        <v/>
      </c>
    </row>
    <row r="845" ht="15.75" customHeight="1">
      <c r="S845" s="46" t="str">
        <f>IFERROR(__xludf.DUMMYFUNCTION("""COMPUTED_VALUE"""),"")</f>
        <v/>
      </c>
      <c r="T845" s="46" t="str">
        <f>IFERROR(__xludf.DUMMYFUNCTION("""COMPUTED_VALUE"""),"")</f>
        <v/>
      </c>
    </row>
    <row r="846" ht="15.75" customHeight="1">
      <c r="S846" s="46" t="str">
        <f>IFERROR(__xludf.DUMMYFUNCTION("""COMPUTED_VALUE"""),"")</f>
        <v/>
      </c>
      <c r="T846" s="46" t="str">
        <f>IFERROR(__xludf.DUMMYFUNCTION("""COMPUTED_VALUE"""),"")</f>
        <v/>
      </c>
    </row>
    <row r="847" ht="15.75" customHeight="1">
      <c r="S847" s="46" t="str">
        <f>IFERROR(__xludf.DUMMYFUNCTION("""COMPUTED_VALUE"""),"")</f>
        <v/>
      </c>
      <c r="T847" s="46" t="str">
        <f>IFERROR(__xludf.DUMMYFUNCTION("""COMPUTED_VALUE"""),"")</f>
        <v/>
      </c>
    </row>
    <row r="848" ht="15.75" customHeight="1">
      <c r="S848" s="46" t="str">
        <f>IFERROR(__xludf.DUMMYFUNCTION("""COMPUTED_VALUE"""),"")</f>
        <v/>
      </c>
      <c r="T848" s="46" t="str">
        <f>IFERROR(__xludf.DUMMYFUNCTION("""COMPUTED_VALUE"""),"")</f>
        <v/>
      </c>
    </row>
    <row r="849" ht="15.75" customHeight="1">
      <c r="S849" s="46" t="str">
        <f>IFERROR(__xludf.DUMMYFUNCTION("""COMPUTED_VALUE"""),"")</f>
        <v/>
      </c>
      <c r="T849" s="46" t="str">
        <f>IFERROR(__xludf.DUMMYFUNCTION("""COMPUTED_VALUE"""),"")</f>
        <v/>
      </c>
    </row>
    <row r="850" ht="15.75" customHeight="1">
      <c r="S850" s="46" t="str">
        <f>IFERROR(__xludf.DUMMYFUNCTION("""COMPUTED_VALUE"""),"")</f>
        <v/>
      </c>
      <c r="T850" s="46" t="str">
        <f>IFERROR(__xludf.DUMMYFUNCTION("""COMPUTED_VALUE"""),"")</f>
        <v/>
      </c>
    </row>
    <row r="851" ht="15.75" customHeight="1">
      <c r="S851" s="46" t="str">
        <f>IFERROR(__xludf.DUMMYFUNCTION("""COMPUTED_VALUE"""),"")</f>
        <v/>
      </c>
      <c r="T851" s="46" t="str">
        <f>IFERROR(__xludf.DUMMYFUNCTION("""COMPUTED_VALUE"""),"")</f>
        <v/>
      </c>
    </row>
    <row r="852" ht="15.75" customHeight="1">
      <c r="S852" s="46" t="str">
        <f>IFERROR(__xludf.DUMMYFUNCTION("""COMPUTED_VALUE"""),"")</f>
        <v/>
      </c>
      <c r="T852" s="46" t="str">
        <f>IFERROR(__xludf.DUMMYFUNCTION("""COMPUTED_VALUE"""),"")</f>
        <v/>
      </c>
    </row>
    <row r="853" ht="15.75" customHeight="1">
      <c r="S853" s="46" t="str">
        <f>IFERROR(__xludf.DUMMYFUNCTION("""COMPUTED_VALUE"""),"")</f>
        <v/>
      </c>
      <c r="T853" s="46" t="str">
        <f>IFERROR(__xludf.DUMMYFUNCTION("""COMPUTED_VALUE"""),"")</f>
        <v/>
      </c>
    </row>
    <row r="854" ht="15.75" customHeight="1">
      <c r="S854" s="46" t="str">
        <f>IFERROR(__xludf.DUMMYFUNCTION("""COMPUTED_VALUE"""),"")</f>
        <v/>
      </c>
      <c r="T854" s="46" t="str">
        <f>IFERROR(__xludf.DUMMYFUNCTION("""COMPUTED_VALUE"""),"")</f>
        <v/>
      </c>
    </row>
    <row r="855" ht="15.75" customHeight="1">
      <c r="S855" s="46" t="str">
        <f>IFERROR(__xludf.DUMMYFUNCTION("""COMPUTED_VALUE"""),"")</f>
        <v/>
      </c>
      <c r="T855" s="46" t="str">
        <f>IFERROR(__xludf.DUMMYFUNCTION("""COMPUTED_VALUE"""),"")</f>
        <v/>
      </c>
    </row>
    <row r="856" ht="15.75" customHeight="1">
      <c r="S856" s="46" t="str">
        <f>IFERROR(__xludf.DUMMYFUNCTION("""COMPUTED_VALUE"""),"")</f>
        <v/>
      </c>
      <c r="T856" s="46" t="str">
        <f>IFERROR(__xludf.DUMMYFUNCTION("""COMPUTED_VALUE"""),"")</f>
        <v/>
      </c>
    </row>
    <row r="857" ht="15.75" customHeight="1">
      <c r="S857" s="46" t="str">
        <f>IFERROR(__xludf.DUMMYFUNCTION("""COMPUTED_VALUE"""),"")</f>
        <v/>
      </c>
      <c r="T857" s="46" t="str">
        <f>IFERROR(__xludf.DUMMYFUNCTION("""COMPUTED_VALUE"""),"")</f>
        <v/>
      </c>
    </row>
    <row r="858" ht="15.75" customHeight="1">
      <c r="S858" s="46" t="str">
        <f>IFERROR(__xludf.DUMMYFUNCTION("""COMPUTED_VALUE"""),"")</f>
        <v/>
      </c>
      <c r="T858" s="46" t="str">
        <f>IFERROR(__xludf.DUMMYFUNCTION("""COMPUTED_VALUE"""),"")</f>
        <v/>
      </c>
    </row>
    <row r="859" ht="15.75" customHeight="1">
      <c r="S859" s="46" t="str">
        <f>IFERROR(__xludf.DUMMYFUNCTION("""COMPUTED_VALUE"""),"")</f>
        <v/>
      </c>
      <c r="T859" s="46" t="str">
        <f>IFERROR(__xludf.DUMMYFUNCTION("""COMPUTED_VALUE"""),"")</f>
        <v/>
      </c>
    </row>
    <row r="860" ht="15.75" customHeight="1">
      <c r="S860" s="46" t="str">
        <f>IFERROR(__xludf.DUMMYFUNCTION("""COMPUTED_VALUE"""),"")</f>
        <v/>
      </c>
      <c r="T860" s="46" t="str">
        <f>IFERROR(__xludf.DUMMYFUNCTION("""COMPUTED_VALUE"""),"")</f>
        <v/>
      </c>
    </row>
    <row r="861" ht="15.75" customHeight="1">
      <c r="S861" s="46" t="str">
        <f>IFERROR(__xludf.DUMMYFUNCTION("""COMPUTED_VALUE"""),"")</f>
        <v/>
      </c>
      <c r="T861" s="46" t="str">
        <f>IFERROR(__xludf.DUMMYFUNCTION("""COMPUTED_VALUE"""),"")</f>
        <v/>
      </c>
    </row>
    <row r="862" ht="15.75" customHeight="1">
      <c r="S862" s="46" t="str">
        <f>IFERROR(__xludf.DUMMYFUNCTION("""COMPUTED_VALUE"""),"")</f>
        <v/>
      </c>
      <c r="T862" s="46" t="str">
        <f>IFERROR(__xludf.DUMMYFUNCTION("""COMPUTED_VALUE"""),"")</f>
        <v/>
      </c>
    </row>
    <row r="863" ht="15.75" customHeight="1">
      <c r="S863" s="46" t="str">
        <f>IFERROR(__xludf.DUMMYFUNCTION("""COMPUTED_VALUE"""),"")</f>
        <v/>
      </c>
      <c r="T863" s="46" t="str">
        <f>IFERROR(__xludf.DUMMYFUNCTION("""COMPUTED_VALUE"""),"")</f>
        <v/>
      </c>
    </row>
    <row r="864" ht="15.75" customHeight="1">
      <c r="S864" s="46" t="str">
        <f>IFERROR(__xludf.DUMMYFUNCTION("""COMPUTED_VALUE"""),"")</f>
        <v/>
      </c>
      <c r="T864" s="46" t="str">
        <f>IFERROR(__xludf.DUMMYFUNCTION("""COMPUTED_VALUE"""),"")</f>
        <v/>
      </c>
    </row>
    <row r="865" ht="15.75" customHeight="1">
      <c r="S865" s="46" t="str">
        <f>IFERROR(__xludf.DUMMYFUNCTION("""COMPUTED_VALUE"""),"")</f>
        <v/>
      </c>
      <c r="T865" s="46" t="str">
        <f>IFERROR(__xludf.DUMMYFUNCTION("""COMPUTED_VALUE"""),"")</f>
        <v/>
      </c>
    </row>
    <row r="866" ht="15.75" customHeight="1">
      <c r="S866" s="46" t="str">
        <f>IFERROR(__xludf.DUMMYFUNCTION("""COMPUTED_VALUE"""),"")</f>
        <v/>
      </c>
      <c r="T866" s="46" t="str">
        <f>IFERROR(__xludf.DUMMYFUNCTION("""COMPUTED_VALUE"""),"")</f>
        <v/>
      </c>
    </row>
    <row r="867" ht="15.75" customHeight="1">
      <c r="S867" s="46" t="str">
        <f>IFERROR(__xludf.DUMMYFUNCTION("""COMPUTED_VALUE"""),"")</f>
        <v/>
      </c>
      <c r="T867" s="46" t="str">
        <f>IFERROR(__xludf.DUMMYFUNCTION("""COMPUTED_VALUE"""),"")</f>
        <v/>
      </c>
    </row>
    <row r="868" ht="15.75" customHeight="1">
      <c r="S868" s="46" t="str">
        <f>IFERROR(__xludf.DUMMYFUNCTION("""COMPUTED_VALUE"""),"")</f>
        <v/>
      </c>
      <c r="T868" s="46" t="str">
        <f>IFERROR(__xludf.DUMMYFUNCTION("""COMPUTED_VALUE"""),"")</f>
        <v/>
      </c>
    </row>
    <row r="869" ht="15.75" customHeight="1">
      <c r="S869" s="46" t="str">
        <f>IFERROR(__xludf.DUMMYFUNCTION("""COMPUTED_VALUE"""),"")</f>
        <v/>
      </c>
      <c r="T869" s="46" t="str">
        <f>IFERROR(__xludf.DUMMYFUNCTION("""COMPUTED_VALUE"""),"")</f>
        <v/>
      </c>
    </row>
    <row r="870" ht="15.75" customHeight="1">
      <c r="S870" s="46" t="str">
        <f>IFERROR(__xludf.DUMMYFUNCTION("""COMPUTED_VALUE"""),"")</f>
        <v/>
      </c>
      <c r="T870" s="46" t="str">
        <f>IFERROR(__xludf.DUMMYFUNCTION("""COMPUTED_VALUE"""),"")</f>
        <v/>
      </c>
    </row>
    <row r="871" ht="15.75" customHeight="1">
      <c r="S871" s="46" t="str">
        <f>IFERROR(__xludf.DUMMYFUNCTION("""COMPUTED_VALUE"""),"")</f>
        <v/>
      </c>
      <c r="T871" s="46" t="str">
        <f>IFERROR(__xludf.DUMMYFUNCTION("""COMPUTED_VALUE"""),"")</f>
        <v/>
      </c>
    </row>
    <row r="872" ht="15.75" customHeight="1">
      <c r="S872" s="46" t="str">
        <f>IFERROR(__xludf.DUMMYFUNCTION("""COMPUTED_VALUE"""),"")</f>
        <v/>
      </c>
      <c r="T872" s="46" t="str">
        <f>IFERROR(__xludf.DUMMYFUNCTION("""COMPUTED_VALUE"""),"")</f>
        <v/>
      </c>
    </row>
    <row r="873" ht="15.75" customHeight="1">
      <c r="S873" s="46" t="str">
        <f>IFERROR(__xludf.DUMMYFUNCTION("""COMPUTED_VALUE"""),"")</f>
        <v/>
      </c>
      <c r="T873" s="46" t="str">
        <f>IFERROR(__xludf.DUMMYFUNCTION("""COMPUTED_VALUE"""),"")</f>
        <v/>
      </c>
    </row>
    <row r="874" ht="15.75" customHeight="1">
      <c r="S874" s="46" t="str">
        <f>IFERROR(__xludf.DUMMYFUNCTION("""COMPUTED_VALUE"""),"")</f>
        <v/>
      </c>
      <c r="T874" s="46" t="str">
        <f>IFERROR(__xludf.DUMMYFUNCTION("""COMPUTED_VALUE"""),"")</f>
        <v/>
      </c>
    </row>
    <row r="875" ht="15.75" customHeight="1">
      <c r="S875" s="46" t="str">
        <f>IFERROR(__xludf.DUMMYFUNCTION("""COMPUTED_VALUE"""),"")</f>
        <v/>
      </c>
      <c r="T875" s="46" t="str">
        <f>IFERROR(__xludf.DUMMYFUNCTION("""COMPUTED_VALUE"""),"")</f>
        <v/>
      </c>
    </row>
    <row r="876" ht="15.75" customHeight="1">
      <c r="S876" s="46" t="str">
        <f>IFERROR(__xludf.DUMMYFUNCTION("""COMPUTED_VALUE"""),"")</f>
        <v/>
      </c>
      <c r="T876" s="46" t="str">
        <f>IFERROR(__xludf.DUMMYFUNCTION("""COMPUTED_VALUE"""),"")</f>
        <v/>
      </c>
    </row>
    <row r="877" ht="15.75" customHeight="1">
      <c r="S877" s="46" t="str">
        <f>IFERROR(__xludf.DUMMYFUNCTION("""COMPUTED_VALUE"""),"")</f>
        <v/>
      </c>
      <c r="T877" s="46" t="str">
        <f>IFERROR(__xludf.DUMMYFUNCTION("""COMPUTED_VALUE"""),"")</f>
        <v/>
      </c>
    </row>
    <row r="878" ht="15.75" customHeight="1">
      <c r="S878" s="46" t="str">
        <f>IFERROR(__xludf.DUMMYFUNCTION("""COMPUTED_VALUE"""),"")</f>
        <v/>
      </c>
      <c r="T878" s="46" t="str">
        <f>IFERROR(__xludf.DUMMYFUNCTION("""COMPUTED_VALUE"""),"")</f>
        <v/>
      </c>
    </row>
    <row r="879" ht="15.75" customHeight="1">
      <c r="S879" s="46" t="str">
        <f>IFERROR(__xludf.DUMMYFUNCTION("""COMPUTED_VALUE"""),"")</f>
        <v/>
      </c>
      <c r="T879" s="46" t="str">
        <f>IFERROR(__xludf.DUMMYFUNCTION("""COMPUTED_VALUE"""),"")</f>
        <v/>
      </c>
    </row>
    <row r="880" ht="15.75" customHeight="1">
      <c r="S880" s="46" t="str">
        <f>IFERROR(__xludf.DUMMYFUNCTION("""COMPUTED_VALUE"""),"")</f>
        <v/>
      </c>
      <c r="T880" s="46" t="str">
        <f>IFERROR(__xludf.DUMMYFUNCTION("""COMPUTED_VALUE"""),"")</f>
        <v/>
      </c>
    </row>
    <row r="881" ht="15.75" customHeight="1">
      <c r="S881" s="46" t="str">
        <f>IFERROR(__xludf.DUMMYFUNCTION("""COMPUTED_VALUE"""),"")</f>
        <v/>
      </c>
      <c r="T881" s="46" t="str">
        <f>IFERROR(__xludf.DUMMYFUNCTION("""COMPUTED_VALUE"""),"")</f>
        <v/>
      </c>
    </row>
    <row r="882" ht="15.75" customHeight="1">
      <c r="S882" s="46" t="str">
        <f>IFERROR(__xludf.DUMMYFUNCTION("""COMPUTED_VALUE"""),"")</f>
        <v/>
      </c>
      <c r="T882" s="46" t="str">
        <f>IFERROR(__xludf.DUMMYFUNCTION("""COMPUTED_VALUE"""),"")</f>
        <v/>
      </c>
    </row>
    <row r="883" ht="15.75" customHeight="1">
      <c r="S883" s="46" t="str">
        <f>IFERROR(__xludf.DUMMYFUNCTION("""COMPUTED_VALUE"""),"")</f>
        <v/>
      </c>
      <c r="T883" s="46" t="str">
        <f>IFERROR(__xludf.DUMMYFUNCTION("""COMPUTED_VALUE"""),"")</f>
        <v/>
      </c>
    </row>
    <row r="884" ht="15.75" customHeight="1">
      <c r="S884" s="46" t="str">
        <f>IFERROR(__xludf.DUMMYFUNCTION("""COMPUTED_VALUE"""),"")</f>
        <v/>
      </c>
      <c r="T884" s="46" t="str">
        <f>IFERROR(__xludf.DUMMYFUNCTION("""COMPUTED_VALUE"""),"")</f>
        <v/>
      </c>
    </row>
    <row r="885" ht="15.75" customHeight="1">
      <c r="S885" s="46" t="str">
        <f>IFERROR(__xludf.DUMMYFUNCTION("""COMPUTED_VALUE"""),"")</f>
        <v/>
      </c>
      <c r="T885" s="46" t="str">
        <f>IFERROR(__xludf.DUMMYFUNCTION("""COMPUTED_VALUE"""),"")</f>
        <v/>
      </c>
    </row>
    <row r="886" ht="15.75" customHeight="1">
      <c r="S886" s="46" t="str">
        <f>IFERROR(__xludf.DUMMYFUNCTION("""COMPUTED_VALUE"""),"")</f>
        <v/>
      </c>
      <c r="T886" s="46" t="str">
        <f>IFERROR(__xludf.DUMMYFUNCTION("""COMPUTED_VALUE"""),"")</f>
        <v/>
      </c>
    </row>
    <row r="887" ht="15.75" customHeight="1">
      <c r="S887" s="46" t="str">
        <f>IFERROR(__xludf.DUMMYFUNCTION("""COMPUTED_VALUE"""),"")</f>
        <v/>
      </c>
      <c r="T887" s="46" t="str">
        <f>IFERROR(__xludf.DUMMYFUNCTION("""COMPUTED_VALUE"""),"")</f>
        <v/>
      </c>
    </row>
    <row r="888" ht="15.75" customHeight="1">
      <c r="S888" s="46" t="str">
        <f>IFERROR(__xludf.DUMMYFUNCTION("""COMPUTED_VALUE"""),"")</f>
        <v/>
      </c>
      <c r="T888" s="46" t="str">
        <f>IFERROR(__xludf.DUMMYFUNCTION("""COMPUTED_VALUE"""),"")</f>
        <v/>
      </c>
    </row>
    <row r="889" ht="15.75" customHeight="1">
      <c r="S889" s="46" t="str">
        <f>IFERROR(__xludf.DUMMYFUNCTION("""COMPUTED_VALUE"""),"")</f>
        <v/>
      </c>
      <c r="T889" s="46" t="str">
        <f>IFERROR(__xludf.DUMMYFUNCTION("""COMPUTED_VALUE"""),"")</f>
        <v/>
      </c>
    </row>
    <row r="890" ht="15.75" customHeight="1">
      <c r="S890" s="46" t="str">
        <f>IFERROR(__xludf.DUMMYFUNCTION("""COMPUTED_VALUE"""),"")</f>
        <v/>
      </c>
      <c r="T890" s="46" t="str">
        <f>IFERROR(__xludf.DUMMYFUNCTION("""COMPUTED_VALUE"""),"")</f>
        <v/>
      </c>
    </row>
    <row r="891" ht="15.75" customHeight="1">
      <c r="S891" s="46" t="str">
        <f>IFERROR(__xludf.DUMMYFUNCTION("""COMPUTED_VALUE"""),"")</f>
        <v/>
      </c>
      <c r="T891" s="46" t="str">
        <f>IFERROR(__xludf.DUMMYFUNCTION("""COMPUTED_VALUE"""),"")</f>
        <v/>
      </c>
    </row>
    <row r="892" ht="15.75" customHeight="1">
      <c r="S892" s="46" t="str">
        <f>IFERROR(__xludf.DUMMYFUNCTION("""COMPUTED_VALUE"""),"")</f>
        <v/>
      </c>
      <c r="T892" s="46" t="str">
        <f>IFERROR(__xludf.DUMMYFUNCTION("""COMPUTED_VALUE"""),"")</f>
        <v/>
      </c>
    </row>
    <row r="893" ht="15.75" customHeight="1">
      <c r="S893" s="46" t="str">
        <f>IFERROR(__xludf.DUMMYFUNCTION("""COMPUTED_VALUE"""),"")</f>
        <v/>
      </c>
      <c r="T893" s="46" t="str">
        <f>IFERROR(__xludf.DUMMYFUNCTION("""COMPUTED_VALUE"""),"")</f>
        <v/>
      </c>
    </row>
    <row r="894" ht="15.75" customHeight="1">
      <c r="S894" s="46" t="str">
        <f>IFERROR(__xludf.DUMMYFUNCTION("""COMPUTED_VALUE"""),"")</f>
        <v/>
      </c>
      <c r="T894" s="46" t="str">
        <f>IFERROR(__xludf.DUMMYFUNCTION("""COMPUTED_VALUE"""),"")</f>
        <v/>
      </c>
    </row>
    <row r="895" ht="15.75" customHeight="1">
      <c r="S895" s="46" t="str">
        <f>IFERROR(__xludf.DUMMYFUNCTION("""COMPUTED_VALUE"""),"")</f>
        <v/>
      </c>
      <c r="T895" s="46" t="str">
        <f>IFERROR(__xludf.DUMMYFUNCTION("""COMPUTED_VALUE"""),"")</f>
        <v/>
      </c>
    </row>
    <row r="896" ht="15.75" customHeight="1">
      <c r="S896" s="46" t="str">
        <f>IFERROR(__xludf.DUMMYFUNCTION("""COMPUTED_VALUE"""),"")</f>
        <v/>
      </c>
      <c r="T896" s="46" t="str">
        <f>IFERROR(__xludf.DUMMYFUNCTION("""COMPUTED_VALUE"""),"")</f>
        <v/>
      </c>
    </row>
    <row r="897" ht="15.75" customHeight="1">
      <c r="S897" s="46" t="str">
        <f>IFERROR(__xludf.DUMMYFUNCTION("""COMPUTED_VALUE"""),"")</f>
        <v/>
      </c>
      <c r="T897" s="46" t="str">
        <f>IFERROR(__xludf.DUMMYFUNCTION("""COMPUTED_VALUE"""),"")</f>
        <v/>
      </c>
    </row>
    <row r="898" ht="15.75" customHeight="1">
      <c r="S898" s="46" t="str">
        <f>IFERROR(__xludf.DUMMYFUNCTION("""COMPUTED_VALUE"""),"")</f>
        <v/>
      </c>
      <c r="T898" s="46" t="str">
        <f>IFERROR(__xludf.DUMMYFUNCTION("""COMPUTED_VALUE"""),"")</f>
        <v/>
      </c>
    </row>
    <row r="899" ht="15.75" customHeight="1">
      <c r="S899" s="46" t="str">
        <f>IFERROR(__xludf.DUMMYFUNCTION("""COMPUTED_VALUE"""),"")</f>
        <v/>
      </c>
      <c r="T899" s="46" t="str">
        <f>IFERROR(__xludf.DUMMYFUNCTION("""COMPUTED_VALUE"""),"")</f>
        <v/>
      </c>
    </row>
    <row r="900" ht="15.75" customHeight="1">
      <c r="S900" s="46" t="str">
        <f>IFERROR(__xludf.DUMMYFUNCTION("""COMPUTED_VALUE"""),"")</f>
        <v/>
      </c>
      <c r="T900" s="46" t="str">
        <f>IFERROR(__xludf.DUMMYFUNCTION("""COMPUTED_VALUE"""),"")</f>
        <v/>
      </c>
    </row>
    <row r="901" ht="15.75" customHeight="1">
      <c r="S901" s="46" t="str">
        <f>IFERROR(__xludf.DUMMYFUNCTION("""COMPUTED_VALUE"""),"")</f>
        <v/>
      </c>
      <c r="T901" s="46" t="str">
        <f>IFERROR(__xludf.DUMMYFUNCTION("""COMPUTED_VALUE"""),"")</f>
        <v/>
      </c>
    </row>
    <row r="902" ht="15.75" customHeight="1">
      <c r="S902" s="46" t="str">
        <f>IFERROR(__xludf.DUMMYFUNCTION("""COMPUTED_VALUE"""),"")</f>
        <v/>
      </c>
      <c r="T902" s="46" t="str">
        <f>IFERROR(__xludf.DUMMYFUNCTION("""COMPUTED_VALUE"""),"")</f>
        <v/>
      </c>
    </row>
    <row r="903" ht="15.75" customHeight="1">
      <c r="S903" s="46" t="str">
        <f>IFERROR(__xludf.DUMMYFUNCTION("""COMPUTED_VALUE"""),"")</f>
        <v/>
      </c>
      <c r="T903" s="46" t="str">
        <f>IFERROR(__xludf.DUMMYFUNCTION("""COMPUTED_VALUE"""),"")</f>
        <v/>
      </c>
    </row>
    <row r="904" ht="15.75" customHeight="1">
      <c r="S904" s="46" t="str">
        <f>IFERROR(__xludf.DUMMYFUNCTION("""COMPUTED_VALUE"""),"")</f>
        <v/>
      </c>
      <c r="T904" s="46" t="str">
        <f>IFERROR(__xludf.DUMMYFUNCTION("""COMPUTED_VALUE"""),"")</f>
        <v/>
      </c>
    </row>
    <row r="905" ht="15.75" customHeight="1">
      <c r="S905" s="46" t="str">
        <f>IFERROR(__xludf.DUMMYFUNCTION("""COMPUTED_VALUE"""),"")</f>
        <v/>
      </c>
      <c r="T905" s="46" t="str">
        <f>IFERROR(__xludf.DUMMYFUNCTION("""COMPUTED_VALUE"""),"")</f>
        <v/>
      </c>
    </row>
    <row r="906" ht="15.75" customHeight="1">
      <c r="S906" s="46" t="str">
        <f>IFERROR(__xludf.DUMMYFUNCTION("""COMPUTED_VALUE"""),"")</f>
        <v/>
      </c>
      <c r="T906" s="46" t="str">
        <f>IFERROR(__xludf.DUMMYFUNCTION("""COMPUTED_VALUE"""),"")</f>
        <v/>
      </c>
    </row>
    <row r="907" ht="15.75" customHeight="1">
      <c r="S907" s="46" t="str">
        <f>IFERROR(__xludf.DUMMYFUNCTION("""COMPUTED_VALUE"""),"")</f>
        <v/>
      </c>
      <c r="T907" s="46" t="str">
        <f>IFERROR(__xludf.DUMMYFUNCTION("""COMPUTED_VALUE"""),"")</f>
        <v/>
      </c>
    </row>
    <row r="908" ht="15.75" customHeight="1">
      <c r="S908" s="46" t="str">
        <f>IFERROR(__xludf.DUMMYFUNCTION("""COMPUTED_VALUE"""),"")</f>
        <v/>
      </c>
      <c r="T908" s="46" t="str">
        <f>IFERROR(__xludf.DUMMYFUNCTION("""COMPUTED_VALUE"""),"")</f>
        <v/>
      </c>
    </row>
    <row r="909" ht="15.75" customHeight="1">
      <c r="S909" s="46" t="str">
        <f>IFERROR(__xludf.DUMMYFUNCTION("""COMPUTED_VALUE"""),"")</f>
        <v/>
      </c>
      <c r="T909" s="46" t="str">
        <f>IFERROR(__xludf.DUMMYFUNCTION("""COMPUTED_VALUE"""),"")</f>
        <v/>
      </c>
    </row>
    <row r="910" ht="15.75" customHeight="1">
      <c r="S910" s="46" t="str">
        <f>IFERROR(__xludf.DUMMYFUNCTION("""COMPUTED_VALUE"""),"")</f>
        <v/>
      </c>
      <c r="T910" s="46" t="str">
        <f>IFERROR(__xludf.DUMMYFUNCTION("""COMPUTED_VALUE"""),"")</f>
        <v/>
      </c>
    </row>
    <row r="911" ht="15.75" customHeight="1">
      <c r="S911" s="46" t="str">
        <f>IFERROR(__xludf.DUMMYFUNCTION("""COMPUTED_VALUE"""),"")</f>
        <v/>
      </c>
      <c r="T911" s="46" t="str">
        <f>IFERROR(__xludf.DUMMYFUNCTION("""COMPUTED_VALUE"""),"")</f>
        <v/>
      </c>
    </row>
    <row r="912" ht="15.75" customHeight="1">
      <c r="S912" s="46" t="str">
        <f>IFERROR(__xludf.DUMMYFUNCTION("""COMPUTED_VALUE"""),"")</f>
        <v/>
      </c>
      <c r="T912" s="46" t="str">
        <f>IFERROR(__xludf.DUMMYFUNCTION("""COMPUTED_VALUE"""),"")</f>
        <v/>
      </c>
    </row>
    <row r="913" ht="15.75" customHeight="1">
      <c r="S913" s="46" t="str">
        <f>IFERROR(__xludf.DUMMYFUNCTION("""COMPUTED_VALUE"""),"")</f>
        <v/>
      </c>
      <c r="T913" s="46" t="str">
        <f>IFERROR(__xludf.DUMMYFUNCTION("""COMPUTED_VALUE"""),"")</f>
        <v/>
      </c>
    </row>
    <row r="914" ht="15.75" customHeight="1">
      <c r="S914" s="46" t="str">
        <f>IFERROR(__xludf.DUMMYFUNCTION("""COMPUTED_VALUE"""),"")</f>
        <v/>
      </c>
      <c r="T914" s="46" t="str">
        <f>IFERROR(__xludf.DUMMYFUNCTION("""COMPUTED_VALUE"""),"")</f>
        <v/>
      </c>
    </row>
    <row r="915" ht="15.75" customHeight="1">
      <c r="S915" s="46" t="str">
        <f>IFERROR(__xludf.DUMMYFUNCTION("""COMPUTED_VALUE"""),"")</f>
        <v/>
      </c>
      <c r="T915" s="46" t="str">
        <f>IFERROR(__xludf.DUMMYFUNCTION("""COMPUTED_VALUE"""),"")</f>
        <v/>
      </c>
    </row>
    <row r="916" ht="15.75" customHeight="1">
      <c r="S916" s="46" t="str">
        <f>IFERROR(__xludf.DUMMYFUNCTION("""COMPUTED_VALUE"""),"")</f>
        <v/>
      </c>
      <c r="T916" s="46" t="str">
        <f>IFERROR(__xludf.DUMMYFUNCTION("""COMPUTED_VALUE"""),"")</f>
        <v/>
      </c>
    </row>
    <row r="917" ht="15.75" customHeight="1">
      <c r="S917" s="46" t="str">
        <f>IFERROR(__xludf.DUMMYFUNCTION("""COMPUTED_VALUE"""),"")</f>
        <v/>
      </c>
      <c r="T917" s="46" t="str">
        <f>IFERROR(__xludf.DUMMYFUNCTION("""COMPUTED_VALUE"""),"")</f>
        <v/>
      </c>
    </row>
    <row r="918" ht="15.75" customHeight="1">
      <c r="S918" s="46" t="str">
        <f>IFERROR(__xludf.DUMMYFUNCTION("""COMPUTED_VALUE"""),"")</f>
        <v/>
      </c>
      <c r="T918" s="46" t="str">
        <f>IFERROR(__xludf.DUMMYFUNCTION("""COMPUTED_VALUE"""),"")</f>
        <v/>
      </c>
    </row>
    <row r="919" ht="15.75" customHeight="1">
      <c r="S919" s="46" t="str">
        <f>IFERROR(__xludf.DUMMYFUNCTION("""COMPUTED_VALUE"""),"")</f>
        <v/>
      </c>
      <c r="T919" s="46" t="str">
        <f>IFERROR(__xludf.DUMMYFUNCTION("""COMPUTED_VALUE"""),"")</f>
        <v/>
      </c>
    </row>
    <row r="920" ht="15.75" customHeight="1">
      <c r="S920" s="46" t="str">
        <f>IFERROR(__xludf.DUMMYFUNCTION("""COMPUTED_VALUE"""),"")</f>
        <v/>
      </c>
      <c r="T920" s="46" t="str">
        <f>IFERROR(__xludf.DUMMYFUNCTION("""COMPUTED_VALUE"""),"")</f>
        <v/>
      </c>
    </row>
    <row r="921" ht="15.75" customHeight="1">
      <c r="S921" s="46" t="str">
        <f>IFERROR(__xludf.DUMMYFUNCTION("""COMPUTED_VALUE"""),"")</f>
        <v/>
      </c>
      <c r="T921" s="46" t="str">
        <f>IFERROR(__xludf.DUMMYFUNCTION("""COMPUTED_VALUE"""),"")</f>
        <v/>
      </c>
    </row>
    <row r="922" ht="15.75" customHeight="1">
      <c r="S922" s="46" t="str">
        <f>IFERROR(__xludf.DUMMYFUNCTION("""COMPUTED_VALUE"""),"")</f>
        <v/>
      </c>
      <c r="T922" s="46" t="str">
        <f>IFERROR(__xludf.DUMMYFUNCTION("""COMPUTED_VALUE"""),"")</f>
        <v/>
      </c>
    </row>
    <row r="923" ht="15.75" customHeight="1">
      <c r="S923" s="46" t="str">
        <f>IFERROR(__xludf.DUMMYFUNCTION("""COMPUTED_VALUE"""),"")</f>
        <v/>
      </c>
      <c r="T923" s="46" t="str">
        <f>IFERROR(__xludf.DUMMYFUNCTION("""COMPUTED_VALUE"""),"")</f>
        <v/>
      </c>
    </row>
    <row r="924" ht="15.75" customHeight="1">
      <c r="S924" s="46" t="str">
        <f>IFERROR(__xludf.DUMMYFUNCTION("""COMPUTED_VALUE"""),"")</f>
        <v/>
      </c>
      <c r="T924" s="46" t="str">
        <f>IFERROR(__xludf.DUMMYFUNCTION("""COMPUTED_VALUE"""),"")</f>
        <v/>
      </c>
    </row>
    <row r="925" ht="15.75" customHeight="1">
      <c r="S925" s="46" t="str">
        <f>IFERROR(__xludf.DUMMYFUNCTION("""COMPUTED_VALUE"""),"")</f>
        <v/>
      </c>
      <c r="T925" s="46" t="str">
        <f>IFERROR(__xludf.DUMMYFUNCTION("""COMPUTED_VALUE"""),"")</f>
        <v/>
      </c>
    </row>
    <row r="926" ht="15.75" customHeight="1">
      <c r="S926" s="46" t="str">
        <f>IFERROR(__xludf.DUMMYFUNCTION("""COMPUTED_VALUE"""),"")</f>
        <v/>
      </c>
      <c r="T926" s="46" t="str">
        <f>IFERROR(__xludf.DUMMYFUNCTION("""COMPUTED_VALUE"""),"")</f>
        <v/>
      </c>
    </row>
    <row r="927" ht="15.75" customHeight="1">
      <c r="S927" s="46" t="str">
        <f>IFERROR(__xludf.DUMMYFUNCTION("""COMPUTED_VALUE"""),"")</f>
        <v/>
      </c>
      <c r="T927" s="46" t="str">
        <f>IFERROR(__xludf.DUMMYFUNCTION("""COMPUTED_VALUE"""),"")</f>
        <v/>
      </c>
    </row>
    <row r="928" ht="15.75" customHeight="1">
      <c r="S928" s="46" t="str">
        <f>IFERROR(__xludf.DUMMYFUNCTION("""COMPUTED_VALUE"""),"")</f>
        <v/>
      </c>
      <c r="T928" s="46" t="str">
        <f>IFERROR(__xludf.DUMMYFUNCTION("""COMPUTED_VALUE"""),"")</f>
        <v/>
      </c>
    </row>
    <row r="929" ht="15.75" customHeight="1">
      <c r="S929" s="46" t="str">
        <f>IFERROR(__xludf.DUMMYFUNCTION("""COMPUTED_VALUE"""),"")</f>
        <v/>
      </c>
      <c r="T929" s="46" t="str">
        <f>IFERROR(__xludf.DUMMYFUNCTION("""COMPUTED_VALUE"""),"")</f>
        <v/>
      </c>
    </row>
    <row r="930" ht="15.75" customHeight="1">
      <c r="S930" s="46" t="str">
        <f>IFERROR(__xludf.DUMMYFUNCTION("""COMPUTED_VALUE"""),"")</f>
        <v/>
      </c>
      <c r="T930" s="46" t="str">
        <f>IFERROR(__xludf.DUMMYFUNCTION("""COMPUTED_VALUE"""),"")</f>
        <v/>
      </c>
    </row>
    <row r="931" ht="15.75" customHeight="1">
      <c r="S931" s="46" t="str">
        <f>IFERROR(__xludf.DUMMYFUNCTION("""COMPUTED_VALUE"""),"")</f>
        <v/>
      </c>
      <c r="T931" s="46" t="str">
        <f>IFERROR(__xludf.DUMMYFUNCTION("""COMPUTED_VALUE"""),"")</f>
        <v/>
      </c>
    </row>
    <row r="932" ht="15.75" customHeight="1">
      <c r="S932" s="46" t="str">
        <f>IFERROR(__xludf.DUMMYFUNCTION("""COMPUTED_VALUE"""),"")</f>
        <v/>
      </c>
      <c r="T932" s="46" t="str">
        <f>IFERROR(__xludf.DUMMYFUNCTION("""COMPUTED_VALUE"""),"")</f>
        <v/>
      </c>
    </row>
    <row r="933" ht="15.75" customHeight="1">
      <c r="S933" s="46" t="str">
        <f>IFERROR(__xludf.DUMMYFUNCTION("""COMPUTED_VALUE"""),"")</f>
        <v/>
      </c>
      <c r="T933" s="46" t="str">
        <f>IFERROR(__xludf.DUMMYFUNCTION("""COMPUTED_VALUE"""),"")</f>
        <v/>
      </c>
    </row>
    <row r="934" ht="15.75" customHeight="1">
      <c r="S934" s="46" t="str">
        <f>IFERROR(__xludf.DUMMYFUNCTION("""COMPUTED_VALUE"""),"")</f>
        <v/>
      </c>
      <c r="T934" s="46" t="str">
        <f>IFERROR(__xludf.DUMMYFUNCTION("""COMPUTED_VALUE"""),"")</f>
        <v/>
      </c>
    </row>
    <row r="935" ht="15.75" customHeight="1">
      <c r="S935" s="46" t="str">
        <f>IFERROR(__xludf.DUMMYFUNCTION("""COMPUTED_VALUE"""),"")</f>
        <v/>
      </c>
      <c r="T935" s="46" t="str">
        <f>IFERROR(__xludf.DUMMYFUNCTION("""COMPUTED_VALUE"""),"")</f>
        <v/>
      </c>
    </row>
    <row r="936" ht="15.75" customHeight="1">
      <c r="S936" s="46" t="str">
        <f>IFERROR(__xludf.DUMMYFUNCTION("""COMPUTED_VALUE"""),"")</f>
        <v/>
      </c>
      <c r="T936" s="46" t="str">
        <f>IFERROR(__xludf.DUMMYFUNCTION("""COMPUTED_VALUE"""),"")</f>
        <v/>
      </c>
    </row>
    <row r="937" ht="15.75" customHeight="1">
      <c r="S937" s="46" t="str">
        <f>IFERROR(__xludf.DUMMYFUNCTION("""COMPUTED_VALUE"""),"")</f>
        <v/>
      </c>
      <c r="T937" s="46" t="str">
        <f>IFERROR(__xludf.DUMMYFUNCTION("""COMPUTED_VALUE"""),"")</f>
        <v/>
      </c>
    </row>
    <row r="938" ht="15.75" customHeight="1">
      <c r="S938" s="46" t="str">
        <f>IFERROR(__xludf.DUMMYFUNCTION("""COMPUTED_VALUE"""),"")</f>
        <v/>
      </c>
      <c r="T938" s="46" t="str">
        <f>IFERROR(__xludf.DUMMYFUNCTION("""COMPUTED_VALUE"""),"")</f>
        <v/>
      </c>
    </row>
    <row r="939" ht="15.75" customHeight="1">
      <c r="S939" s="46" t="str">
        <f>IFERROR(__xludf.DUMMYFUNCTION("""COMPUTED_VALUE"""),"")</f>
        <v/>
      </c>
      <c r="T939" s="46" t="str">
        <f>IFERROR(__xludf.DUMMYFUNCTION("""COMPUTED_VALUE"""),"")</f>
        <v/>
      </c>
    </row>
    <row r="940" ht="15.75" customHeight="1">
      <c r="S940" s="46" t="str">
        <f>IFERROR(__xludf.DUMMYFUNCTION("""COMPUTED_VALUE"""),"")</f>
        <v/>
      </c>
      <c r="T940" s="46" t="str">
        <f>IFERROR(__xludf.DUMMYFUNCTION("""COMPUTED_VALUE"""),"")</f>
        <v/>
      </c>
    </row>
    <row r="941" ht="15.75" customHeight="1">
      <c r="S941" s="46" t="str">
        <f>IFERROR(__xludf.DUMMYFUNCTION("""COMPUTED_VALUE"""),"")</f>
        <v/>
      </c>
      <c r="T941" s="46" t="str">
        <f>IFERROR(__xludf.DUMMYFUNCTION("""COMPUTED_VALUE"""),"")</f>
        <v/>
      </c>
    </row>
    <row r="942" ht="15.75" customHeight="1">
      <c r="S942" s="46" t="str">
        <f>IFERROR(__xludf.DUMMYFUNCTION("""COMPUTED_VALUE"""),"")</f>
        <v/>
      </c>
      <c r="T942" s="46" t="str">
        <f>IFERROR(__xludf.DUMMYFUNCTION("""COMPUTED_VALUE"""),"")</f>
        <v/>
      </c>
    </row>
    <row r="943" ht="15.75" customHeight="1">
      <c r="S943" s="46" t="str">
        <f>IFERROR(__xludf.DUMMYFUNCTION("""COMPUTED_VALUE"""),"")</f>
        <v/>
      </c>
      <c r="T943" s="46" t="str">
        <f>IFERROR(__xludf.DUMMYFUNCTION("""COMPUTED_VALUE"""),"")</f>
        <v/>
      </c>
    </row>
    <row r="944" ht="15.75" customHeight="1">
      <c r="S944" s="46" t="str">
        <f>IFERROR(__xludf.DUMMYFUNCTION("""COMPUTED_VALUE"""),"")</f>
        <v/>
      </c>
      <c r="T944" s="46" t="str">
        <f>IFERROR(__xludf.DUMMYFUNCTION("""COMPUTED_VALUE"""),"")</f>
        <v/>
      </c>
    </row>
    <row r="945" ht="15.75" customHeight="1">
      <c r="S945" s="46" t="str">
        <f>IFERROR(__xludf.DUMMYFUNCTION("""COMPUTED_VALUE"""),"")</f>
        <v/>
      </c>
      <c r="T945" s="46" t="str">
        <f>IFERROR(__xludf.DUMMYFUNCTION("""COMPUTED_VALUE"""),"")</f>
        <v/>
      </c>
    </row>
    <row r="946" ht="15.75" customHeight="1">
      <c r="S946" s="46" t="str">
        <f>IFERROR(__xludf.DUMMYFUNCTION("""COMPUTED_VALUE"""),"")</f>
        <v/>
      </c>
      <c r="T946" s="46" t="str">
        <f>IFERROR(__xludf.DUMMYFUNCTION("""COMPUTED_VALUE"""),"")</f>
        <v/>
      </c>
    </row>
    <row r="947" ht="15.75" customHeight="1">
      <c r="S947" s="46" t="str">
        <f>IFERROR(__xludf.DUMMYFUNCTION("""COMPUTED_VALUE"""),"")</f>
        <v/>
      </c>
      <c r="T947" s="46" t="str">
        <f>IFERROR(__xludf.DUMMYFUNCTION("""COMPUTED_VALUE"""),"")</f>
        <v/>
      </c>
    </row>
    <row r="948" ht="15.75" customHeight="1">
      <c r="S948" s="46" t="str">
        <f>IFERROR(__xludf.DUMMYFUNCTION("""COMPUTED_VALUE"""),"")</f>
        <v/>
      </c>
      <c r="T948" s="46" t="str">
        <f>IFERROR(__xludf.DUMMYFUNCTION("""COMPUTED_VALUE"""),"")</f>
        <v/>
      </c>
    </row>
    <row r="949" ht="15.75" customHeight="1">
      <c r="S949" s="46" t="str">
        <f>IFERROR(__xludf.DUMMYFUNCTION("""COMPUTED_VALUE"""),"")</f>
        <v/>
      </c>
      <c r="T949" s="46" t="str">
        <f>IFERROR(__xludf.DUMMYFUNCTION("""COMPUTED_VALUE"""),"")</f>
        <v/>
      </c>
    </row>
    <row r="950" ht="15.75" customHeight="1">
      <c r="S950" s="46" t="str">
        <f>IFERROR(__xludf.DUMMYFUNCTION("""COMPUTED_VALUE"""),"")</f>
        <v/>
      </c>
      <c r="T950" s="46" t="str">
        <f>IFERROR(__xludf.DUMMYFUNCTION("""COMPUTED_VALUE"""),"")</f>
        <v/>
      </c>
    </row>
    <row r="951" ht="15.75" customHeight="1">
      <c r="S951" s="46" t="str">
        <f>IFERROR(__xludf.DUMMYFUNCTION("""COMPUTED_VALUE"""),"")</f>
        <v/>
      </c>
      <c r="T951" s="46" t="str">
        <f>IFERROR(__xludf.DUMMYFUNCTION("""COMPUTED_VALUE"""),"")</f>
        <v/>
      </c>
    </row>
    <row r="952" ht="15.75" customHeight="1">
      <c r="S952" s="46" t="str">
        <f>IFERROR(__xludf.DUMMYFUNCTION("""COMPUTED_VALUE"""),"")</f>
        <v/>
      </c>
      <c r="T952" s="46" t="str">
        <f>IFERROR(__xludf.DUMMYFUNCTION("""COMPUTED_VALUE"""),"")</f>
        <v/>
      </c>
    </row>
    <row r="953" ht="15.75" customHeight="1">
      <c r="S953" s="46" t="str">
        <f>IFERROR(__xludf.DUMMYFUNCTION("""COMPUTED_VALUE"""),"")</f>
        <v/>
      </c>
      <c r="T953" s="46" t="str">
        <f>IFERROR(__xludf.DUMMYFUNCTION("""COMPUTED_VALUE"""),"")</f>
        <v/>
      </c>
    </row>
    <row r="954" ht="15.75" customHeight="1">
      <c r="S954" s="46" t="str">
        <f>IFERROR(__xludf.DUMMYFUNCTION("""COMPUTED_VALUE"""),"")</f>
        <v/>
      </c>
      <c r="T954" s="46" t="str">
        <f>IFERROR(__xludf.DUMMYFUNCTION("""COMPUTED_VALUE"""),"")</f>
        <v/>
      </c>
    </row>
    <row r="955" ht="15.75" customHeight="1">
      <c r="S955" s="46" t="str">
        <f>IFERROR(__xludf.DUMMYFUNCTION("""COMPUTED_VALUE"""),"")</f>
        <v/>
      </c>
      <c r="T955" s="46" t="str">
        <f>IFERROR(__xludf.DUMMYFUNCTION("""COMPUTED_VALUE"""),"")</f>
        <v/>
      </c>
    </row>
    <row r="956" ht="15.75" customHeight="1">
      <c r="S956" s="46" t="str">
        <f>IFERROR(__xludf.DUMMYFUNCTION("""COMPUTED_VALUE"""),"")</f>
        <v/>
      </c>
      <c r="T956" s="46" t="str">
        <f>IFERROR(__xludf.DUMMYFUNCTION("""COMPUTED_VALUE"""),"")</f>
        <v/>
      </c>
    </row>
    <row r="957" ht="15.75" customHeight="1">
      <c r="S957" s="46" t="str">
        <f>IFERROR(__xludf.DUMMYFUNCTION("""COMPUTED_VALUE"""),"")</f>
        <v/>
      </c>
      <c r="T957" s="46" t="str">
        <f>IFERROR(__xludf.DUMMYFUNCTION("""COMPUTED_VALUE"""),"")</f>
        <v/>
      </c>
    </row>
    <row r="958" ht="15.75" customHeight="1">
      <c r="S958" s="46" t="str">
        <f>IFERROR(__xludf.DUMMYFUNCTION("""COMPUTED_VALUE"""),"")</f>
        <v/>
      </c>
      <c r="T958" s="46" t="str">
        <f>IFERROR(__xludf.DUMMYFUNCTION("""COMPUTED_VALUE"""),"")</f>
        <v/>
      </c>
    </row>
    <row r="959" ht="15.75" customHeight="1">
      <c r="S959" s="46" t="str">
        <f>IFERROR(__xludf.DUMMYFUNCTION("""COMPUTED_VALUE"""),"")</f>
        <v/>
      </c>
      <c r="T959" s="46" t="str">
        <f>IFERROR(__xludf.DUMMYFUNCTION("""COMPUTED_VALUE"""),"")</f>
        <v/>
      </c>
    </row>
    <row r="960" ht="15.75" customHeight="1">
      <c r="S960" s="46" t="str">
        <f>IFERROR(__xludf.DUMMYFUNCTION("""COMPUTED_VALUE"""),"")</f>
        <v/>
      </c>
      <c r="T960" s="46" t="str">
        <f>IFERROR(__xludf.DUMMYFUNCTION("""COMPUTED_VALUE"""),"")</f>
        <v/>
      </c>
    </row>
    <row r="961" ht="15.75" customHeight="1">
      <c r="S961" s="46" t="str">
        <f>IFERROR(__xludf.DUMMYFUNCTION("""COMPUTED_VALUE"""),"")</f>
        <v/>
      </c>
      <c r="T961" s="46" t="str">
        <f>IFERROR(__xludf.DUMMYFUNCTION("""COMPUTED_VALUE"""),"")</f>
        <v/>
      </c>
    </row>
    <row r="962" ht="15.75" customHeight="1">
      <c r="S962" s="46" t="str">
        <f>IFERROR(__xludf.DUMMYFUNCTION("""COMPUTED_VALUE"""),"")</f>
        <v/>
      </c>
      <c r="T962" s="46" t="str">
        <f>IFERROR(__xludf.DUMMYFUNCTION("""COMPUTED_VALUE"""),"")</f>
        <v/>
      </c>
    </row>
    <row r="963" ht="15.75" customHeight="1">
      <c r="S963" s="46" t="str">
        <f>IFERROR(__xludf.DUMMYFUNCTION("""COMPUTED_VALUE"""),"")</f>
        <v/>
      </c>
      <c r="T963" s="46" t="str">
        <f>IFERROR(__xludf.DUMMYFUNCTION("""COMPUTED_VALUE"""),"")</f>
        <v/>
      </c>
    </row>
    <row r="964" ht="15.75" customHeight="1">
      <c r="S964" s="46" t="str">
        <f>IFERROR(__xludf.DUMMYFUNCTION("""COMPUTED_VALUE"""),"")</f>
        <v/>
      </c>
      <c r="T964" s="46" t="str">
        <f>IFERROR(__xludf.DUMMYFUNCTION("""COMPUTED_VALUE"""),"")</f>
        <v/>
      </c>
    </row>
    <row r="965" ht="15.75" customHeight="1">
      <c r="S965" s="46" t="str">
        <f>IFERROR(__xludf.DUMMYFUNCTION("""COMPUTED_VALUE"""),"")</f>
        <v/>
      </c>
      <c r="T965" s="46" t="str">
        <f>IFERROR(__xludf.DUMMYFUNCTION("""COMPUTED_VALUE"""),"")</f>
        <v/>
      </c>
    </row>
    <row r="966" ht="15.75" customHeight="1">
      <c r="S966" s="46" t="str">
        <f>IFERROR(__xludf.DUMMYFUNCTION("""COMPUTED_VALUE"""),"")</f>
        <v/>
      </c>
      <c r="T966" s="46" t="str">
        <f>IFERROR(__xludf.DUMMYFUNCTION("""COMPUTED_VALUE"""),"")</f>
        <v/>
      </c>
    </row>
    <row r="967" ht="15.75" customHeight="1">
      <c r="S967" s="46" t="str">
        <f>IFERROR(__xludf.DUMMYFUNCTION("""COMPUTED_VALUE"""),"")</f>
        <v/>
      </c>
      <c r="T967" s="46" t="str">
        <f>IFERROR(__xludf.DUMMYFUNCTION("""COMPUTED_VALUE"""),"")</f>
        <v/>
      </c>
    </row>
    <row r="968" ht="15.75" customHeight="1">
      <c r="S968" s="46" t="str">
        <f>IFERROR(__xludf.DUMMYFUNCTION("""COMPUTED_VALUE"""),"")</f>
        <v/>
      </c>
      <c r="T968" s="46" t="str">
        <f>IFERROR(__xludf.DUMMYFUNCTION("""COMPUTED_VALUE"""),"")</f>
        <v/>
      </c>
    </row>
    <row r="969" ht="15.75" customHeight="1">
      <c r="S969" s="46" t="str">
        <f>IFERROR(__xludf.DUMMYFUNCTION("""COMPUTED_VALUE"""),"")</f>
        <v/>
      </c>
      <c r="T969" s="46" t="str">
        <f>IFERROR(__xludf.DUMMYFUNCTION("""COMPUTED_VALUE"""),"")</f>
        <v/>
      </c>
    </row>
    <row r="970" ht="15.75" customHeight="1">
      <c r="S970" s="46" t="str">
        <f>IFERROR(__xludf.DUMMYFUNCTION("""COMPUTED_VALUE"""),"")</f>
        <v/>
      </c>
      <c r="T970" s="46" t="str">
        <f>IFERROR(__xludf.DUMMYFUNCTION("""COMPUTED_VALUE"""),"")</f>
        <v/>
      </c>
    </row>
    <row r="971" ht="15.75" customHeight="1">
      <c r="S971" s="46" t="str">
        <f>IFERROR(__xludf.DUMMYFUNCTION("""COMPUTED_VALUE"""),"")</f>
        <v/>
      </c>
      <c r="T971" s="46" t="str">
        <f>IFERROR(__xludf.DUMMYFUNCTION("""COMPUTED_VALUE"""),"")</f>
        <v/>
      </c>
    </row>
    <row r="972" ht="15.75" customHeight="1">
      <c r="S972" s="46" t="str">
        <f>IFERROR(__xludf.DUMMYFUNCTION("""COMPUTED_VALUE"""),"")</f>
        <v/>
      </c>
      <c r="T972" s="46" t="str">
        <f>IFERROR(__xludf.DUMMYFUNCTION("""COMPUTED_VALUE"""),"")</f>
        <v/>
      </c>
    </row>
    <row r="973" ht="15.75" customHeight="1">
      <c r="S973" s="46" t="str">
        <f>IFERROR(__xludf.DUMMYFUNCTION("""COMPUTED_VALUE"""),"")</f>
        <v/>
      </c>
      <c r="T973" s="46" t="str">
        <f>IFERROR(__xludf.DUMMYFUNCTION("""COMPUTED_VALUE"""),"")</f>
        <v/>
      </c>
    </row>
    <row r="974" ht="15.75" customHeight="1">
      <c r="S974" s="46" t="str">
        <f>IFERROR(__xludf.DUMMYFUNCTION("""COMPUTED_VALUE"""),"")</f>
        <v/>
      </c>
      <c r="T974" s="46" t="str">
        <f>IFERROR(__xludf.DUMMYFUNCTION("""COMPUTED_VALUE"""),"")</f>
        <v/>
      </c>
    </row>
    <row r="975" ht="15.75" customHeight="1">
      <c r="S975" s="46" t="str">
        <f>IFERROR(__xludf.DUMMYFUNCTION("""COMPUTED_VALUE"""),"")</f>
        <v/>
      </c>
      <c r="T975" s="46" t="str">
        <f>IFERROR(__xludf.DUMMYFUNCTION("""COMPUTED_VALUE"""),"")</f>
        <v/>
      </c>
    </row>
    <row r="976" ht="15.75" customHeight="1">
      <c r="S976" s="46" t="str">
        <f>IFERROR(__xludf.DUMMYFUNCTION("""COMPUTED_VALUE"""),"")</f>
        <v/>
      </c>
      <c r="T976" s="46" t="str">
        <f>IFERROR(__xludf.DUMMYFUNCTION("""COMPUTED_VALUE"""),"")</f>
        <v/>
      </c>
    </row>
    <row r="977" ht="15.75" customHeight="1">
      <c r="S977" s="46" t="str">
        <f>IFERROR(__xludf.DUMMYFUNCTION("""COMPUTED_VALUE"""),"")</f>
        <v/>
      </c>
      <c r="T977" s="46" t="str">
        <f>IFERROR(__xludf.DUMMYFUNCTION("""COMPUTED_VALUE"""),"")</f>
        <v/>
      </c>
    </row>
    <row r="978" ht="15.75" customHeight="1">
      <c r="S978" s="46" t="str">
        <f>IFERROR(__xludf.DUMMYFUNCTION("""COMPUTED_VALUE"""),"")</f>
        <v/>
      </c>
      <c r="T978" s="46" t="str">
        <f>IFERROR(__xludf.DUMMYFUNCTION("""COMPUTED_VALUE"""),"")</f>
        <v/>
      </c>
    </row>
    <row r="979" ht="15.75" customHeight="1">
      <c r="S979" s="46" t="str">
        <f>IFERROR(__xludf.DUMMYFUNCTION("""COMPUTED_VALUE"""),"")</f>
        <v/>
      </c>
      <c r="T979" s="46" t="str">
        <f>IFERROR(__xludf.DUMMYFUNCTION("""COMPUTED_VALUE"""),"")</f>
        <v/>
      </c>
    </row>
    <row r="980" ht="15.75" customHeight="1">
      <c r="S980" s="46" t="str">
        <f>IFERROR(__xludf.DUMMYFUNCTION("""COMPUTED_VALUE"""),"")</f>
        <v/>
      </c>
      <c r="T980" s="46" t="str">
        <f>IFERROR(__xludf.DUMMYFUNCTION("""COMPUTED_VALUE"""),"")</f>
        <v/>
      </c>
    </row>
    <row r="981" ht="15.75" customHeight="1">
      <c r="S981" s="46" t="str">
        <f>IFERROR(__xludf.DUMMYFUNCTION("""COMPUTED_VALUE"""),"")</f>
        <v/>
      </c>
      <c r="T981" s="46" t="str">
        <f>IFERROR(__xludf.DUMMYFUNCTION("""COMPUTED_VALUE"""),"")</f>
        <v/>
      </c>
    </row>
    <row r="982" ht="15.75" customHeight="1">
      <c r="S982" s="46" t="str">
        <f>IFERROR(__xludf.DUMMYFUNCTION("""COMPUTED_VALUE"""),"")</f>
        <v/>
      </c>
      <c r="T982" s="46" t="str">
        <f>IFERROR(__xludf.DUMMYFUNCTION("""COMPUTED_VALUE"""),"")</f>
        <v/>
      </c>
    </row>
    <row r="983" ht="15.75" customHeight="1">
      <c r="S983" s="46" t="str">
        <f>IFERROR(__xludf.DUMMYFUNCTION("""COMPUTED_VALUE"""),"")</f>
        <v/>
      </c>
      <c r="T983" s="46" t="str">
        <f>IFERROR(__xludf.DUMMYFUNCTION("""COMPUTED_VALUE"""),"")</f>
        <v/>
      </c>
    </row>
    <row r="984" ht="15.75" customHeight="1">
      <c r="S984" s="46" t="str">
        <f>IFERROR(__xludf.DUMMYFUNCTION("""COMPUTED_VALUE"""),"")</f>
        <v/>
      </c>
      <c r="T984" s="46" t="str">
        <f>IFERROR(__xludf.DUMMYFUNCTION("""COMPUTED_VALUE"""),"")</f>
        <v/>
      </c>
    </row>
    <row r="985" ht="15.75" customHeight="1">
      <c r="S985" s="46" t="str">
        <f>IFERROR(__xludf.DUMMYFUNCTION("""COMPUTED_VALUE"""),"")</f>
        <v/>
      </c>
      <c r="T985" s="46" t="str">
        <f>IFERROR(__xludf.DUMMYFUNCTION("""COMPUTED_VALUE"""),"")</f>
        <v/>
      </c>
    </row>
    <row r="986" ht="15.75" customHeight="1">
      <c r="S986" s="46" t="str">
        <f>IFERROR(__xludf.DUMMYFUNCTION("""COMPUTED_VALUE"""),"")</f>
        <v/>
      </c>
      <c r="T986" s="46" t="str">
        <f>IFERROR(__xludf.DUMMYFUNCTION("""COMPUTED_VALUE"""),"")</f>
        <v/>
      </c>
    </row>
    <row r="987" ht="15.75" customHeight="1">
      <c r="S987" s="46" t="str">
        <f>IFERROR(__xludf.DUMMYFUNCTION("""COMPUTED_VALUE"""),"")</f>
        <v/>
      </c>
      <c r="T987" s="46" t="str">
        <f>IFERROR(__xludf.DUMMYFUNCTION("""COMPUTED_VALUE"""),"")</f>
        <v/>
      </c>
    </row>
    <row r="988" ht="15.75" customHeight="1">
      <c r="S988" s="46" t="str">
        <f>IFERROR(__xludf.DUMMYFUNCTION("""COMPUTED_VALUE"""),"")</f>
        <v/>
      </c>
      <c r="T988" s="46" t="str">
        <f>IFERROR(__xludf.DUMMYFUNCTION("""COMPUTED_VALUE"""),"")</f>
        <v/>
      </c>
    </row>
    <row r="989" ht="15.75" customHeight="1">
      <c r="S989" s="46" t="str">
        <f>IFERROR(__xludf.DUMMYFUNCTION("""COMPUTED_VALUE"""),"")</f>
        <v/>
      </c>
      <c r="T989" s="46" t="str">
        <f>IFERROR(__xludf.DUMMYFUNCTION("""COMPUTED_VALUE"""),"")</f>
        <v/>
      </c>
    </row>
    <row r="990" ht="15.75" customHeight="1">
      <c r="S990" s="46" t="str">
        <f>IFERROR(__xludf.DUMMYFUNCTION("""COMPUTED_VALUE"""),"")</f>
        <v/>
      </c>
      <c r="T990" s="46" t="str">
        <f>IFERROR(__xludf.DUMMYFUNCTION("""COMPUTED_VALUE"""),"")</f>
        <v/>
      </c>
    </row>
    <row r="991" ht="15.75" customHeight="1">
      <c r="S991" s="46" t="str">
        <f>IFERROR(__xludf.DUMMYFUNCTION("""COMPUTED_VALUE"""),"")</f>
        <v/>
      </c>
      <c r="T991" s="46" t="str">
        <f>IFERROR(__xludf.DUMMYFUNCTION("""COMPUTED_VALUE"""),"")</f>
        <v/>
      </c>
    </row>
    <row r="992" ht="15.75" customHeight="1">
      <c r="S992" s="46" t="str">
        <f>IFERROR(__xludf.DUMMYFUNCTION("""COMPUTED_VALUE"""),"")</f>
        <v/>
      </c>
      <c r="T992" s="46" t="str">
        <f>IFERROR(__xludf.DUMMYFUNCTION("""COMPUTED_VALUE"""),"")</f>
        <v/>
      </c>
    </row>
    <row r="993" ht="15.75" customHeight="1">
      <c r="S993" s="46" t="str">
        <f>IFERROR(__xludf.DUMMYFUNCTION("""COMPUTED_VALUE"""),"")</f>
        <v/>
      </c>
      <c r="T993" s="46" t="str">
        <f>IFERROR(__xludf.DUMMYFUNCTION("""COMPUTED_VALUE"""),"")</f>
        <v/>
      </c>
    </row>
    <row r="994" ht="15.75" customHeight="1">
      <c r="S994" s="46" t="str">
        <f>IFERROR(__xludf.DUMMYFUNCTION("""COMPUTED_VALUE"""),"")</f>
        <v/>
      </c>
      <c r="T994" s="46" t="str">
        <f>IFERROR(__xludf.DUMMYFUNCTION("""COMPUTED_VALUE"""),"")</f>
        <v/>
      </c>
    </row>
    <row r="995" ht="15.75" customHeight="1">
      <c r="S995" s="46" t="str">
        <f>IFERROR(__xludf.DUMMYFUNCTION("""COMPUTED_VALUE"""),"")</f>
        <v/>
      </c>
      <c r="T995" s="46" t="str">
        <f>IFERROR(__xludf.DUMMYFUNCTION("""COMPUTED_VALUE"""),"")</f>
        <v/>
      </c>
    </row>
    <row r="996" ht="15.75" customHeight="1">
      <c r="S996" s="46" t="str">
        <f>IFERROR(__xludf.DUMMYFUNCTION("""COMPUTED_VALUE"""),"")</f>
        <v/>
      </c>
      <c r="T996" s="46" t="str">
        <f>IFERROR(__xludf.DUMMYFUNCTION("""COMPUTED_VALUE"""),"")</f>
        <v/>
      </c>
    </row>
    <row r="997" ht="15.75" customHeight="1">
      <c r="S997" s="46" t="str">
        <f>IFERROR(__xludf.DUMMYFUNCTION("""COMPUTED_VALUE"""),"")</f>
        <v/>
      </c>
      <c r="T997" s="46" t="str">
        <f>IFERROR(__xludf.DUMMYFUNCTION("""COMPUTED_VALUE"""),"")</f>
        <v/>
      </c>
    </row>
    <row r="998" ht="15.75" customHeight="1">
      <c r="S998" s="46" t="str">
        <f>IFERROR(__xludf.DUMMYFUNCTION("""COMPUTED_VALUE"""),"")</f>
        <v/>
      </c>
      <c r="T998" s="46" t="str">
        <f>IFERROR(__xludf.DUMMYFUNCTION("""COMPUTED_VALUE"""),"")</f>
        <v/>
      </c>
    </row>
    <row r="999" ht="15.75" customHeight="1">
      <c r="S999" s="46" t="str">
        <f>IFERROR(__xludf.DUMMYFUNCTION("""COMPUTED_VALUE"""),"")</f>
        <v/>
      </c>
      <c r="T999" s="46" t="str">
        <f>IFERROR(__xludf.DUMMYFUNCTION("""COMPUTED_VALUE"""),"")</f>
        <v/>
      </c>
    </row>
    <row r="1000" ht="15.75" customHeight="1">
      <c r="S1000" s="46" t="str">
        <f>IFERROR(__xludf.DUMMYFUNCTION("""COMPUTED_VALUE"""),"")</f>
        <v/>
      </c>
      <c r="T1000" s="46" t="str">
        <f>IFERROR(__xludf.DUMMYFUNCTION("""COMPUTED_VALUE"""),"")</f>
        <v/>
      </c>
    </row>
  </sheetData>
  <autoFilter ref="$A$1:$BB$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0"/>
  <sheetData>
    <row r="1"/>
    <row r="2">
      <c r="Q2" s="48" t="s">
        <v>750</v>
      </c>
      <c r="R2" s="4"/>
      <c r="S2" s="4"/>
      <c r="T2" s="5"/>
    </row>
    <row r="3">
      <c r="Q3" s="6"/>
      <c r="T3" s="7"/>
    </row>
    <row r="4">
      <c r="Q4" s="6"/>
      <c r="T4" s="7"/>
    </row>
    <row r="5">
      <c r="Q5" s="6"/>
      <c r="T5" s="7"/>
    </row>
    <row r="6">
      <c r="Q6" s="6"/>
      <c r="T6" s="7"/>
    </row>
    <row r="7">
      <c r="Q7" s="6"/>
      <c r="T7" s="7"/>
    </row>
    <row r="8">
      <c r="Q8" s="6"/>
      <c r="T8" s="7"/>
    </row>
    <row r="9">
      <c r="P9" s="49"/>
      <c r="Q9" s="6"/>
      <c r="T9" s="7"/>
    </row>
    <row r="10">
      <c r="P10" s="49"/>
      <c r="Q10" s="6"/>
      <c r="T10" s="7"/>
    </row>
    <row r="11">
      <c r="P11" s="49"/>
      <c r="Q11" s="8"/>
      <c r="R11" s="9"/>
      <c r="S11" s="9"/>
      <c r="T11" s="10"/>
    </row>
    <row r="12">
      <c r="P12" s="49"/>
    </row>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c r="P94" s="49"/>
    </row>
    <row r="95">
      <c r="P95" s="49"/>
    </row>
    <row r="96">
      <c r="P96" s="49"/>
    </row>
    <row r="97">
      <c r="P97" s="49"/>
    </row>
    <row r="98">
      <c r="P98" s="49"/>
    </row>
    <row r="99">
      <c r="P99" s="49"/>
    </row>
    <row r="100">
      <c r="P100" s="49"/>
    </row>
  </sheetData>
  <autoFilter ref="$A$1:$B$93"/>
  <customSheetViews>
    <customSheetView guid="{062596C5-1B98-4888-B752-D91BBA7C93A2}" filter="1" showAutoFilter="1">
      <autoFilter ref="$A$1:$B$93">
        <filterColumn colId="1">
          <colorFilter dxfId="1"/>
        </filterColumn>
        <sortState ref="A1:B93">
          <sortCondition descending="1" sortBy="cellColor" ref="B1:B93" dxfId="1"/>
        </sortState>
      </autoFilter>
    </customSheetView>
    <customSheetView guid="{6BD495B8-DCA0-4B44-838E-8816AA3F3EA2}" filter="1" showAutoFilter="1">
      <autoFilter ref="$A$1:$B$93">
        <filterColumn colId="1">
          <colorFilter dxfId="1"/>
        </filterColumn>
        <sortState ref="A1:B93">
          <sortCondition descending="1" sortBy="cellColor" ref="B1:B93" dxfId="1"/>
        </sortState>
      </autoFilter>
    </customSheetView>
  </customSheetViews>
  <mergeCells count="2">
    <mergeCell ref="Q2:T11"/>
    <mergeCell ref="Q20:T29"/>
  </mergeCells>
  <conditionalFormatting sqref="A1:B92">
    <cfRule type="cellIs" dxfId="2" priority="1" operator="greaterThan">
      <formula>1250000</formula>
    </cfRule>
  </conditionalFormatting>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showGridLines="0" workbookViewId="0"/>
  </sheetViews>
  <sheetFormatPr customHeight="1" defaultColWidth="12.63" defaultRowHeight="15.0"/>
  <sheetData>
    <row r="1"/>
    <row r="2"/>
    <row r="3"/>
    <row r="4"/>
    <row r="5"/>
    <row r="6"/>
    <row r="7"/>
    <row r="8"/>
    <row r="9"/>
    <row r="10"/>
    <row r="11"/>
    <row r="12">
      <c r="Q12" s="51"/>
      <c r="S12" s="52"/>
    </row>
    <row r="13">
      <c r="Q13" s="51"/>
      <c r="S13" s="52"/>
    </row>
    <row r="14">
      <c r="Q14" s="53" t="s">
        <v>753</v>
      </c>
      <c r="R14" s="54"/>
      <c r="S14" s="55"/>
      <c r="T14" s="56" t="s">
        <v>754</v>
      </c>
    </row>
    <row r="15">
      <c r="Q15" s="57"/>
      <c r="S15" s="58"/>
      <c r="T15" s="59"/>
    </row>
    <row r="16">
      <c r="Q16" s="60"/>
      <c r="R16" s="61"/>
      <c r="S16" s="62"/>
      <c r="T16" s="63"/>
    </row>
    <row r="17">
      <c r="Q17" s="64" t="s">
        <v>755</v>
      </c>
      <c r="S17" s="7"/>
      <c r="T17" s="65">
        <f>min(B2:B1000)</f>
        <v>20</v>
      </c>
    </row>
    <row r="18">
      <c r="Q18" s="6"/>
      <c r="S18" s="7"/>
      <c r="T18" s="66"/>
    </row>
    <row r="19">
      <c r="Q19" s="6"/>
      <c r="S19" s="7"/>
      <c r="T19" s="66"/>
    </row>
    <row r="20">
      <c r="Q20" s="6"/>
      <c r="S20" s="7"/>
      <c r="T20" s="66"/>
    </row>
    <row r="21">
      <c r="Q21" s="8"/>
      <c r="R21" s="9"/>
      <c r="S21" s="10"/>
      <c r="T21" s="67"/>
    </row>
    <row r="22">
      <c r="Q22" s="68"/>
      <c r="R22" s="68"/>
      <c r="S22" s="68"/>
      <c r="T22" s="68"/>
    </row>
    <row r="23">
      <c r="Q23" s="69" t="s">
        <v>756</v>
      </c>
      <c r="R23" s="4"/>
      <c r="S23" s="5"/>
      <c r="T23" s="70">
        <f>Max(B2:B1000)</f>
        <v>115.3333333</v>
      </c>
    </row>
    <row r="24">
      <c r="Q24" s="6"/>
      <c r="S24" s="7"/>
      <c r="T24" s="66"/>
    </row>
    <row r="25">
      <c r="Q25" s="6"/>
      <c r="S25" s="7"/>
      <c r="T25" s="66"/>
    </row>
    <row r="26">
      <c r="Q26" s="6"/>
      <c r="S26" s="7"/>
      <c r="T26" s="66"/>
    </row>
    <row r="27">
      <c r="Q27" s="8"/>
      <c r="R27" s="9"/>
      <c r="S27" s="10"/>
      <c r="T27" s="67"/>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sheetData>
  <mergeCells count="8">
    <mergeCell ref="Q12:R12"/>
    <mergeCell ref="Q13:R13"/>
    <mergeCell ref="Q17:S21"/>
    <mergeCell ref="T17:T21"/>
    <mergeCell ref="Q23:S27"/>
    <mergeCell ref="T23:T27"/>
    <mergeCell ref="Q14:S16"/>
    <mergeCell ref="T14:T16"/>
  </mergeCells>
  <conditionalFormatting sqref="A2:B92">
    <cfRule type="colorScale" priority="1">
      <colorScale>
        <cfvo type="min"/>
        <cfvo type="percentile" val="50"/>
        <cfvo type="max"/>
        <color rgb="FF00FFFF"/>
        <color rgb="FFFFD666"/>
        <color rgb="FFE67C73"/>
      </colorScale>
    </cfRule>
  </conditionalFormatting>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0"/>
  <cols>
    <col customWidth="1" min="1" max="1" width="25.75"/>
    <col customWidth="1" min="2" max="2" width="17.13"/>
    <col customWidth="1" min="3" max="3" width="29.75"/>
    <col customWidth="1" min="4" max="4" width="27.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c r="F49" s="71" t="s">
        <v>760</v>
      </c>
      <c r="G49" s="4"/>
      <c r="H49" s="4"/>
      <c r="I49" s="4"/>
      <c r="J49" s="4"/>
      <c r="K49" s="4"/>
      <c r="L49" s="4"/>
      <c r="M49" s="5"/>
    </row>
    <row r="50">
      <c r="F50" s="6"/>
      <c r="M50" s="7"/>
    </row>
    <row r="51">
      <c r="F51" s="6"/>
      <c r="M51" s="7"/>
    </row>
    <row r="52">
      <c r="F52" s="6"/>
      <c r="M52" s="7"/>
    </row>
    <row r="53">
      <c r="F53" s="6"/>
      <c r="M53" s="7"/>
    </row>
    <row r="54">
      <c r="F54" s="8"/>
      <c r="G54" s="9"/>
      <c r="H54" s="9"/>
      <c r="I54" s="9"/>
      <c r="J54" s="9"/>
      <c r="K54" s="9"/>
      <c r="L54" s="9"/>
      <c r="M54" s="10"/>
    </row>
    <row r="55"/>
    <row r="56"/>
    <row r="57"/>
    <row r="58"/>
    <row r="59"/>
    <row r="60"/>
    <row r="61"/>
    <row r="62"/>
    <row r="63"/>
    <row r="64"/>
    <row r="65"/>
    <row r="66"/>
    <row r="67">
      <c r="I67" s="72" t="s">
        <v>753</v>
      </c>
      <c r="J67" s="73" t="s">
        <v>761</v>
      </c>
      <c r="K67" s="73" t="s">
        <v>762</v>
      </c>
      <c r="L67" s="73" t="s">
        <v>763</v>
      </c>
    </row>
    <row r="68">
      <c r="I68" s="63"/>
      <c r="J68" s="63"/>
      <c r="K68" s="63"/>
      <c r="L68" s="63"/>
    </row>
    <row r="69">
      <c r="I69" s="74" t="s">
        <v>213</v>
      </c>
      <c r="J69" s="75">
        <v>20.0</v>
      </c>
      <c r="K69" s="76">
        <v>22.0</v>
      </c>
      <c r="L69" s="77">
        <v>28.0</v>
      </c>
    </row>
    <row r="70">
      <c r="I70" s="74" t="s">
        <v>587</v>
      </c>
      <c r="J70" s="75">
        <v>11.0</v>
      </c>
      <c r="K70" s="76">
        <v>9.0</v>
      </c>
      <c r="L70" s="77">
        <v>15.0</v>
      </c>
    </row>
    <row r="71">
      <c r="I71" s="74" t="s">
        <v>230</v>
      </c>
      <c r="J71" s="75">
        <v>12.0</v>
      </c>
      <c r="K71" s="76">
        <v>9.0</v>
      </c>
      <c r="L71" s="77">
        <v>12.0</v>
      </c>
    </row>
    <row r="72">
      <c r="I72" s="81" t="s">
        <v>88</v>
      </c>
      <c r="J72" s="82">
        <v>20.0</v>
      </c>
      <c r="K72" s="83">
        <v>13.0</v>
      </c>
      <c r="L72" s="84">
        <v>19.0</v>
      </c>
    </row>
    <row r="73"/>
    <row r="74"/>
    <row r="75"/>
    <row r="76"/>
    <row r="77"/>
    <row r="78"/>
    <row r="79"/>
    <row r="80"/>
    <row r="81"/>
    <row r="82"/>
    <row r="83"/>
    <row r="84"/>
    <row r="85"/>
    <row r="86"/>
    <row r="87"/>
    <row r="88"/>
    <row r="89"/>
    <row r="90"/>
    <row r="91"/>
    <row r="92"/>
    <row r="93"/>
  </sheetData>
  <mergeCells count="5">
    <mergeCell ref="F49:M54"/>
    <mergeCell ref="I67:I68"/>
    <mergeCell ref="J67:J68"/>
    <mergeCell ref="K67:K68"/>
    <mergeCell ref="L67:L68"/>
  </mergeCells>
  <conditionalFormatting sqref="A1:D92 G60:J60 I63:L63 I69:L72">
    <cfRule type="colorScale" priority="1">
      <colorScale>
        <cfvo type="min"/>
        <cfvo type="formula" val="9"/>
        <cfvo type="max"/>
        <color rgb="FF57BB8A"/>
        <color rgb="FFFFD666"/>
        <color rgb="FFE67C73"/>
      </colorScale>
    </cfRule>
  </conditionalFormatting>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35.0"/>
    <col customWidth="1" min="2" max="2" width="32.75"/>
  </cols>
  <sheetData>
    <row r="1">
      <c r="A1" s="85" t="s">
        <v>764</v>
      </c>
      <c r="B1" s="85" t="s">
        <v>765</v>
      </c>
    </row>
    <row r="2">
      <c r="A2" s="86" t="s">
        <v>766</v>
      </c>
      <c r="B2" s="87">
        <f>countif(Data!AD2:AD101, "TRUE")</f>
        <v>63</v>
      </c>
    </row>
    <row r="3">
      <c r="A3" s="86" t="s">
        <v>63</v>
      </c>
      <c r="B3" s="87">
        <f>countif(Data!AE2:AE101, "TRUE")</f>
        <v>93</v>
      </c>
    </row>
    <row r="4">
      <c r="A4" s="86" t="s">
        <v>767</v>
      </c>
      <c r="B4" s="87">
        <f>countif(Data!AF2:AF101, "TRUE")</f>
        <v>29</v>
      </c>
      <c r="C4" s="88" t="s">
        <v>768</v>
      </c>
    </row>
    <row r="5">
      <c r="A5" s="86" t="s">
        <v>769</v>
      </c>
      <c r="B5" s="87">
        <f>countif(Data!AP2:AP101, "TRUE")</f>
        <v>98</v>
      </c>
    </row>
  </sheetData>
  <conditionalFormatting sqref="B2:B5">
    <cfRule type="colorScale" priority="1">
      <colorScale>
        <cfvo type="min"/>
        <cfvo type="percentile" val="50"/>
        <cfvo type="max"/>
        <color rgb="FFE67C73"/>
        <color rgb="FFFFFFFF"/>
        <color rgb="FF57BB8A"/>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0"/>
  <cols>
    <col customWidth="1" min="1" max="1" width="21.5"/>
    <col customWidth="1" min="2" max="2" width="33.75"/>
  </cols>
  <sheetData>
    <row r="1"/>
    <row r="2">
      <c r="H2" s="89" t="s">
        <v>20</v>
      </c>
      <c r="I2" s="54"/>
      <c r="J2" s="54"/>
      <c r="K2" s="54"/>
      <c r="L2" s="54"/>
      <c r="M2" s="55"/>
    </row>
    <row r="3">
      <c r="H3" s="60"/>
      <c r="I3" s="61"/>
      <c r="J3" s="61"/>
      <c r="K3" s="61"/>
      <c r="L3" s="61"/>
      <c r="M3" s="62"/>
    </row>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c r="H44" s="72" t="s">
        <v>36</v>
      </c>
      <c r="I44" s="72" t="s">
        <v>771</v>
      </c>
    </row>
    <row r="45">
      <c r="H45" s="63"/>
      <c r="I45" s="63"/>
    </row>
    <row r="46">
      <c r="H46" s="74" t="s">
        <v>101</v>
      </c>
      <c r="I46" s="90">
        <v>9.0</v>
      </c>
    </row>
    <row r="47">
      <c r="H47" s="81" t="s">
        <v>112</v>
      </c>
      <c r="I47" s="91">
        <v>9.0</v>
      </c>
    </row>
    <row r="48"/>
  </sheetData>
  <mergeCells count="3">
    <mergeCell ref="H2:M3"/>
    <mergeCell ref="H44:H45"/>
    <mergeCell ref="I44:I45"/>
  </mergeCells>
  <conditionalFormatting sqref="B2:B47 I46:I47">
    <cfRule type="colorScale" priority="1">
      <colorScale>
        <cfvo type="min"/>
        <cfvo type="percentile" val="1"/>
        <cfvo type="max"/>
        <color rgb="FF57BB8A"/>
        <color rgb="FFFFD666"/>
        <color rgb="FFE67C73"/>
      </colorScale>
    </cfRule>
  </conditionalFormatting>
  <drawing r:id="rId2"/>
</worksheet>
</file>