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SS2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<sst xmlns="http://schemas.openxmlformats.org/spreadsheetml/2006/main" count="110" uniqueCount="23">
  <si>
    <t xml:space="preserve">TSCH LEAFs</t>
  </si>
  <si>
    <t xml:space="preserve">CPU</t>
  </si>
  <si>
    <t xml:space="preserve">LPM</t>
  </si>
  <si>
    <t xml:space="preserve">LISTEN</t>
  </si>
  <si>
    <t xml:space="preserve">VOLT</t>
  </si>
  <si>
    <t xml:space="preserve">define TSCH_CONF_EB_PERIOD (16 * 128)</t>
  </si>
  <si>
    <t xml:space="preserve">#define TSCH_CONF_EB_PERIOD (16 * 128)</t>
  </si>
  <si>
    <t xml:space="preserve">#define TSCH_CONF_DEFAULT_HOPPING_SEQUENCE (uint8_t[]){ 15, 20, 25, 26 }</t>
  </si>
  <si>
    <t xml:space="preserve">#define TSCH_CONF_DEFAULT_HOPPING_SEQUENCE (uint8_t[]){ 20 }</t>
  </si>
  <si>
    <t xml:space="preserve">A</t>
  </si>
  <si>
    <t xml:space="preserve">B</t>
  </si>
  <si>
    <t xml:space="preserve">C</t>
  </si>
  <si>
    <t xml:space="preserve">AVERAGE</t>
  </si>
  <si>
    <t xml:space="preserve">TIME</t>
  </si>
  <si>
    <t xml:space="preserve">CPU </t>
  </si>
  <si>
    <t xml:space="preserve">DEEPLPM</t>
  </si>
  <si>
    <t xml:space="preserve">ENERGIA</t>
  </si>
  <si>
    <t xml:space="preserve">ENERGIA/s</t>
  </si>
  <si>
    <t xml:space="preserve">#define TSCH_CONF_EB_PERIOD (8 * 128)</t>
  </si>
  <si>
    <t xml:space="preserve">#define TSCH_CONF_DEFAULT_HOPPING_SEQUENCE (uint8_t[]){ 15, 20 }</t>
  </si>
  <si>
    <t xml:space="preserve">#define TSCH_CONF_EB_PERIOD (1 * 128)</t>
  </si>
  <si>
    <t xml:space="preserve">#define TSCH_CONF_DEFAULT_HOPPING_SEQUENCE (uint8_t[]){ 15 }</t>
  </si>
  <si>
    <t xml:space="preserve"> </t>
  </si>
</sst>
</file>

<file path=xl/styles.xml><?xml version="1.0" encoding="utf-8"?>
<styleSheet xmlns="http://schemas.openxmlformats.org/spreadsheetml/2006/main">
  <numFmts count="1">
    <numFmt numFmtId="164" formatCode="General"/>
  </numFmts>
  <fonts count="13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i val="true"/>
      <sz val="11"/>
      <color rgb="FF000000"/>
      <name val="Arial"/>
      <family val="0"/>
      <charset val="1"/>
    </font>
    <font>
      <b val="true"/>
      <sz val="11"/>
      <color rgb="FFFF0000"/>
      <name val="Calibri"/>
      <family val="2"/>
      <charset val="1"/>
    </font>
    <font>
      <b val="true"/>
      <sz val="11"/>
      <color rgb="FF000000"/>
      <name val="Arial"/>
      <family val="0"/>
      <charset val="1"/>
    </font>
    <font>
      <b val="true"/>
      <sz val="11"/>
      <color rgb="FFFF0000"/>
      <name val="Arial"/>
      <family val="0"/>
      <charset val="1"/>
    </font>
    <font>
      <sz val="11"/>
      <color rgb="FFFF0000"/>
      <name val="Calibri"/>
      <family val="2"/>
      <charset val="1"/>
    </font>
    <font>
      <sz val="11"/>
      <color rgb="FF000000"/>
      <name val="Calibri"/>
      <family val="2"/>
      <charset val="1"/>
    </font>
    <font>
      <sz val="9"/>
      <color rgb="FF595959"/>
      <name val="Calibri"/>
      <family val="2"/>
    </font>
    <font>
      <sz val="10"/>
      <color rgb="FF595959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BE5D6"/>
        <bgColor rgb="FFFFE699"/>
      </patternFill>
    </fill>
    <fill>
      <patternFill patternType="solid">
        <fgColor rgb="FFFFE699"/>
        <bgColor rgb="FFFFCC99"/>
      </patternFill>
    </fill>
    <fill>
      <patternFill patternType="solid">
        <fgColor rgb="FFA9D18E"/>
        <bgColor rgb="FFBFBFB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5B9BD5"/>
      <rgbColor rgb="FF993366"/>
      <rgbColor rgb="FFFBE5D6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A9D18E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E480E"/>
      <rgbColor rgb="FF993366"/>
      <rgbColor rgb="FF264478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4472c4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ASS2!$E$10:$E$10</c:f>
              <c:numCache>
                <c:formatCode>General</c:formatCode>
                <c:ptCount val="1"/>
                <c:pt idx="0">
                  <c:v>81</c:v>
                </c:pt>
              </c:numCache>
            </c:numRef>
          </c:xVal>
          <c:yVal>
            <c:numRef>
              <c:f>ASS2!$E$15:$E$15</c:f>
              <c:numCache>
                <c:formatCode>General</c:formatCode>
                <c:ptCount val="1"/>
                <c:pt idx="0">
                  <c:v>12.88599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ed7d31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Pt>
            <c:idx val="0"/>
            <c:spPr>
              <a:solidFill>
                <a:srgbClr val="ed7d31"/>
              </a:solidFill>
              <a:ln w="25560">
                <a:noFill/>
              </a:ln>
            </c:spPr>
          </c:dPt>
          <c:dLbls>
            <c:numFmt formatCode="General" sourceLinked="1"/>
            <c:dLbl>
              <c:idx val="0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</c:dLbl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ASS2!$O$10:$O$10</c:f>
              <c:numCache>
                <c:formatCode>General</c:formatCode>
                <c:ptCount val="1"/>
                <c:pt idx="0">
                  <c:v>1.33333333333333</c:v>
                </c:pt>
              </c:numCache>
            </c:numRef>
          </c:xVal>
          <c:yVal>
            <c:numRef>
              <c:f>ASS2!$O$15:$O$15</c:f>
              <c:numCache>
                <c:formatCode>General</c:formatCode>
                <c:ptCount val="1"/>
                <c:pt idx="0">
                  <c:v>0.06668</c:v>
                </c:pt>
              </c:numCache>
            </c:numRef>
          </c:yVal>
          <c:smooth val="0"/>
        </c:ser>
        <c:ser>
          <c:idx val="2"/>
          <c:order val="2"/>
          <c:spPr>
            <a:solidFill>
              <a:srgbClr val="a5a5a5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ASS2!$E$21:$E$21</c:f>
              <c:numCache>
                <c:formatCode>General</c:formatCode>
                <c:ptCount val="1"/>
                <c:pt idx="0">
                  <c:v>24.3333333333333</c:v>
                </c:pt>
              </c:numCache>
            </c:numRef>
          </c:xVal>
          <c:yVal>
            <c:numRef>
              <c:f>ASS2!$E$26:$E$26</c:f>
              <c:numCache>
                <c:formatCode>General</c:formatCode>
                <c:ptCount val="1"/>
                <c:pt idx="0">
                  <c:v>2.71317</c:v>
                </c:pt>
              </c:numCache>
            </c:numRef>
          </c:yVal>
          <c:smooth val="0"/>
        </c:ser>
        <c:ser>
          <c:idx val="3"/>
          <c:order val="3"/>
          <c:spPr>
            <a:solidFill>
              <a:srgbClr val="ffc000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ASS2!$O$21:$O$21</c:f>
              <c:numCache>
                <c:formatCode>General</c:formatCode>
                <c:ptCount val="1"/>
                <c:pt idx="0">
                  <c:v>2.66666666666667</c:v>
                </c:pt>
              </c:numCache>
            </c:numRef>
          </c:xVal>
          <c:yVal>
            <c:numRef>
              <c:f>ASS2!$O$26:$O$26</c:f>
              <c:numCache>
                <c:formatCode>General</c:formatCode>
                <c:ptCount val="1"/>
                <c:pt idx="0">
                  <c:v>0.21832</c:v>
                </c:pt>
              </c:numCache>
            </c:numRef>
          </c:yVal>
          <c:smooth val="0"/>
        </c:ser>
        <c:ser>
          <c:idx val="4"/>
          <c:order val="4"/>
          <c:spPr>
            <a:solidFill>
              <a:srgbClr val="5b9bd5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ASS2!$E$33:$E$33</c:f>
              <c:numCache>
                <c:formatCode>General</c:formatCode>
                <c:ptCount val="1"/>
                <c:pt idx="0">
                  <c:v>44</c:v>
                </c:pt>
              </c:numCache>
            </c:numRef>
          </c:xVal>
          <c:yVal>
            <c:numRef>
              <c:f>ASS2!$E$38:$E$38</c:f>
              <c:numCache>
                <c:formatCode>General</c:formatCode>
                <c:ptCount val="1"/>
                <c:pt idx="0">
                  <c:v>4.40998</c:v>
                </c:pt>
              </c:numCache>
            </c:numRef>
          </c:yVal>
          <c:smooth val="0"/>
        </c:ser>
        <c:ser>
          <c:idx val="5"/>
          <c:order val="5"/>
          <c:spPr>
            <a:solidFill>
              <a:srgbClr val="70ad47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70ad47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ASS2!$O$33:$O$33</c:f>
              <c:numCache>
                <c:formatCode>General</c:formatCode>
                <c:ptCount val="1"/>
                <c:pt idx="0">
                  <c:v>2.66666666666667</c:v>
                </c:pt>
              </c:numCache>
            </c:numRef>
          </c:xVal>
          <c:yVal>
            <c:numRef>
              <c:f>ASS2!$O$38:$O$38</c:f>
              <c:numCache>
                <c:formatCode>General</c:formatCode>
                <c:ptCount val="1"/>
                <c:pt idx="0">
                  <c:v>0.21832</c:v>
                </c:pt>
              </c:numCache>
            </c:numRef>
          </c:yVal>
          <c:smooth val="0"/>
        </c:ser>
        <c:ser>
          <c:idx val="6"/>
          <c:order val="6"/>
          <c:spPr>
            <a:solidFill>
              <a:srgbClr val="264478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264478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ASS2!$E$45:$E$45</c:f>
              <c:numCache>
                <c:formatCode>General</c:formatCode>
                <c:ptCount val="1"/>
                <c:pt idx="0">
                  <c:v>1.66666666666667</c:v>
                </c:pt>
              </c:numCache>
            </c:numRef>
          </c:xVal>
          <c:yVal>
            <c:numRef>
              <c:f>ASS2!$E$50:$E$50</c:f>
              <c:numCache>
                <c:formatCode>General</c:formatCode>
                <c:ptCount val="1"/>
                <c:pt idx="0">
                  <c:v>0.07627</c:v>
                </c:pt>
              </c:numCache>
            </c:numRef>
          </c:yVal>
          <c:smooth val="0"/>
        </c:ser>
        <c:ser>
          <c:idx val="7"/>
          <c:order val="7"/>
          <c:spPr>
            <a:solidFill>
              <a:srgbClr val="9e480e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9e480e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ASS2!$O$45:$O$45</c:f>
              <c:numCache>
                <c:formatCode>General</c:formatCode>
                <c:ptCount val="1"/>
                <c:pt idx="0">
                  <c:v>4.66666666666667</c:v>
                </c:pt>
              </c:numCache>
            </c:numRef>
          </c:xVal>
          <c:yVal>
            <c:numRef>
              <c:f>ASS2!$O$50:$O$50</c:f>
              <c:numCache>
                <c:formatCode>General</c:formatCode>
                <c:ptCount val="1"/>
                <c:pt idx="0">
                  <c:v>0.187296666666667</c:v>
                </c:pt>
              </c:numCache>
            </c:numRef>
          </c:yVal>
          <c:smooth val="0"/>
        </c:ser>
        <c:axId val="67260276"/>
        <c:axId val="83676950"/>
      </c:scatterChart>
      <c:valAx>
        <c:axId val="67260276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Time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3676950"/>
        <c:crosses val="autoZero"/>
        <c:crossBetween val="midCat"/>
      </c:valAx>
      <c:valAx>
        <c:axId val="8367695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Energy consumption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7260276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4472c4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ASS2!$E$10:$E$10</c:f>
              <c:numCache>
                <c:formatCode>General</c:formatCode>
                <c:ptCount val="1"/>
                <c:pt idx="0">
                  <c:v>81</c:v>
                </c:pt>
              </c:numCache>
            </c:numRef>
          </c:xVal>
          <c:yVal>
            <c:numRef>
              <c:f>ASS2!$E$16:$E$16</c:f>
              <c:numCache>
                <c:formatCode>General</c:formatCode>
                <c:ptCount val="1"/>
                <c:pt idx="0">
                  <c:v>0.159175005090825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ed7d31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ASS2!$O$10:$O$10</c:f>
              <c:numCache>
                <c:formatCode>General</c:formatCode>
                <c:ptCount val="1"/>
                <c:pt idx="0">
                  <c:v>1.33333333333333</c:v>
                </c:pt>
              </c:numCache>
            </c:numRef>
          </c:xVal>
          <c:yVal>
            <c:numRef>
              <c:f>ASS2!$O$16:$O$16</c:f>
              <c:numCache>
                <c:formatCode>General</c:formatCode>
                <c:ptCount val="1"/>
                <c:pt idx="0">
                  <c:v>0.04293</c:v>
                </c:pt>
              </c:numCache>
            </c:numRef>
          </c:yVal>
          <c:smooth val="0"/>
        </c:ser>
        <c:ser>
          <c:idx val="2"/>
          <c:order val="2"/>
          <c:spPr>
            <a:solidFill>
              <a:srgbClr val="a5a5a5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ASS2!$E$21:$E$21</c:f>
              <c:numCache>
                <c:formatCode>General</c:formatCode>
                <c:ptCount val="1"/>
                <c:pt idx="0">
                  <c:v>24.3333333333333</c:v>
                </c:pt>
              </c:numCache>
            </c:numRef>
          </c:xVal>
          <c:yVal>
            <c:numRef>
              <c:f>ASS2!$E$27:$E$27</c:f>
              <c:numCache>
                <c:formatCode>General</c:formatCode>
                <c:ptCount val="1"/>
                <c:pt idx="0">
                  <c:v>0.110309572368421</c:v>
                </c:pt>
              </c:numCache>
            </c:numRef>
          </c:yVal>
          <c:smooth val="0"/>
        </c:ser>
        <c:ser>
          <c:idx val="3"/>
          <c:order val="3"/>
          <c:spPr>
            <a:solidFill>
              <a:srgbClr val="ffc000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ASS2!$O$21:$O$21</c:f>
              <c:numCache>
                <c:formatCode>General</c:formatCode>
                <c:ptCount val="1"/>
                <c:pt idx="0">
                  <c:v>2.66666666666667</c:v>
                </c:pt>
              </c:numCache>
            </c:numRef>
          </c:xVal>
          <c:yVal>
            <c:numRef>
              <c:f>ASS2!$O$27:$O$27</c:f>
              <c:numCache>
                <c:formatCode>General</c:formatCode>
                <c:ptCount val="1"/>
                <c:pt idx="0">
                  <c:v>0.05237</c:v>
                </c:pt>
              </c:numCache>
            </c:numRef>
          </c:yVal>
          <c:smooth val="0"/>
        </c:ser>
        <c:ser>
          <c:idx val="4"/>
          <c:order val="4"/>
          <c:spPr>
            <a:solidFill>
              <a:srgbClr val="5b9bd5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ASS2!$E$33:$E$33</c:f>
              <c:numCache>
                <c:formatCode>General</c:formatCode>
                <c:ptCount val="1"/>
                <c:pt idx="0">
                  <c:v>44</c:v>
                </c:pt>
              </c:numCache>
            </c:numRef>
          </c:xVal>
          <c:yVal>
            <c:numRef>
              <c:f>ASS2!$E$39:$E$39</c:f>
              <c:numCache>
                <c:formatCode>General</c:formatCode>
                <c:ptCount val="1"/>
                <c:pt idx="0">
                  <c:v>0.114720108465608</c:v>
                </c:pt>
              </c:numCache>
            </c:numRef>
          </c:yVal>
          <c:smooth val="0"/>
        </c:ser>
        <c:ser>
          <c:idx val="5"/>
          <c:order val="5"/>
          <c:spPr>
            <a:solidFill>
              <a:srgbClr val="70ad47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70ad47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ASS2!$O$33:$O$33</c:f>
              <c:numCache>
                <c:formatCode>General</c:formatCode>
                <c:ptCount val="1"/>
                <c:pt idx="0">
                  <c:v>2.66666666666667</c:v>
                </c:pt>
              </c:numCache>
            </c:numRef>
          </c:xVal>
          <c:yVal>
            <c:numRef>
              <c:f>ASS2!$O$39:$O$39</c:f>
              <c:numCache>
                <c:formatCode>General</c:formatCode>
                <c:ptCount val="1"/>
                <c:pt idx="0">
                  <c:v>0.06889</c:v>
                </c:pt>
              </c:numCache>
            </c:numRef>
          </c:yVal>
          <c:smooth val="0"/>
        </c:ser>
        <c:ser>
          <c:idx val="6"/>
          <c:order val="6"/>
          <c:spPr>
            <a:solidFill>
              <a:srgbClr val="264478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264478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ASS2!$E$45:$E$45</c:f>
              <c:numCache>
                <c:formatCode>General</c:formatCode>
                <c:ptCount val="1"/>
                <c:pt idx="0">
                  <c:v>1.66666666666667</c:v>
                </c:pt>
              </c:numCache>
            </c:numRef>
          </c:xVal>
          <c:yVal>
            <c:numRef>
              <c:f>ASS2!$E$51:$E$51</c:f>
              <c:numCache>
                <c:formatCode>General</c:formatCode>
                <c:ptCount val="1"/>
                <c:pt idx="0">
                  <c:v>0.04293</c:v>
                </c:pt>
              </c:numCache>
            </c:numRef>
          </c:yVal>
          <c:smooth val="0"/>
        </c:ser>
        <c:ser>
          <c:idx val="7"/>
          <c:order val="7"/>
          <c:spPr>
            <a:solidFill>
              <a:srgbClr val="9e480e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9e480e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ASS2!$O$45:$O$45</c:f>
              <c:numCache>
                <c:formatCode>General</c:formatCode>
                <c:ptCount val="1"/>
                <c:pt idx="0">
                  <c:v>4.66666666666667</c:v>
                </c:pt>
              </c:numCache>
            </c:numRef>
          </c:xVal>
          <c:yVal>
            <c:numRef>
              <c:f>ASS2!$O$51:$O$51</c:f>
              <c:numCache>
                <c:formatCode>General</c:formatCode>
                <c:ptCount val="1"/>
                <c:pt idx="0">
                  <c:v>0.0504494444444444</c:v>
                </c:pt>
              </c:numCache>
            </c:numRef>
          </c:yVal>
          <c:smooth val="0"/>
        </c:ser>
        <c:axId val="60369979"/>
        <c:axId val="73576232"/>
      </c:scatterChart>
      <c:valAx>
        <c:axId val="60369979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Axis Title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3576232"/>
        <c:crosses val="autoZero"/>
        <c:crossBetween val="midCat"/>
      </c:valAx>
      <c:valAx>
        <c:axId val="7357623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Axis Title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0369979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631800</xdr:colOff>
      <xdr:row>2</xdr:row>
      <xdr:rowOff>47520</xdr:rowOff>
    </xdr:from>
    <xdr:to>
      <xdr:col>9</xdr:col>
      <xdr:colOff>731520</xdr:colOff>
      <xdr:row>22</xdr:row>
      <xdr:rowOff>85680</xdr:rowOff>
    </xdr:to>
    <xdr:graphicFrame>
      <xdr:nvGraphicFramePr>
        <xdr:cNvPr id="0" name="Grafico 5"/>
        <xdr:cNvGraphicFramePr/>
      </xdr:nvGraphicFramePr>
      <xdr:xfrm>
        <a:off x="631800" y="428400"/>
        <a:ext cx="7262280" cy="3848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-452520</xdr:colOff>
      <xdr:row>4</xdr:row>
      <xdr:rowOff>14400</xdr:rowOff>
    </xdr:from>
    <xdr:to>
      <xdr:col>8</xdr:col>
      <xdr:colOff>554760</xdr:colOff>
      <xdr:row>24</xdr:row>
      <xdr:rowOff>133200</xdr:rowOff>
    </xdr:to>
    <xdr:graphicFrame>
      <xdr:nvGraphicFramePr>
        <xdr:cNvPr id="1" name="Grafico 2"/>
        <xdr:cNvGraphicFramePr/>
      </xdr:nvGraphicFramePr>
      <xdr:xfrm>
        <a:off x="-452520" y="776160"/>
        <a:ext cx="7410960" cy="3929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H56"/>
  <sheetViews>
    <sheetView showFormulas="false" showGridLines="true" showRowColHeaders="true" showZeros="true" rightToLeft="false" tabSelected="true" showOutlineSymbols="true" defaultGridColor="true" view="normal" topLeftCell="C31" colorId="64" zoomScale="100" zoomScaleNormal="100" zoomScalePageLayoutView="100" workbookViewId="0">
      <selection pane="topLeft" activeCell="G22" activeCellId="0" sqref="G22"/>
    </sheetView>
  </sheetViews>
  <sheetFormatPr defaultRowHeight="15" zeroHeight="false" outlineLevelRow="0" outlineLevelCol="0"/>
  <cols>
    <col collapsed="false" customWidth="true" hidden="false" outlineLevel="0" max="1" min="1" style="1" width="15.48"/>
    <col collapsed="false" customWidth="true" hidden="false" outlineLevel="0" max="9" min="2" style="0" width="10.76"/>
    <col collapsed="false" customWidth="true" hidden="false" outlineLevel="0" max="10" min="10" style="0" width="21.78"/>
    <col collapsed="false" customWidth="true" hidden="false" outlineLevel="0" max="11" min="11" style="0" width="18.9"/>
    <col collapsed="false" customWidth="true" hidden="false" outlineLevel="0" max="15" min="12" style="0" width="10.76"/>
    <col collapsed="false" customWidth="true" hidden="false" outlineLevel="0" max="16" min="16" style="0" width="16.56"/>
    <col collapsed="false" customWidth="true" hidden="false" outlineLevel="0" max="17" min="17" style="0" width="25.21"/>
    <col collapsed="false" customWidth="true" hidden="false" outlineLevel="0" max="1025" min="18" style="0" width="10.76"/>
  </cols>
  <sheetData>
    <row r="1" customFormat="false" ht="15" hidden="false" customHeight="false" outlineLevel="0" collapsed="false">
      <c r="A1" s="1" t="s">
        <v>0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</row>
    <row r="2" customFormat="false" ht="15" hidden="false" customHeight="false" outlineLevel="0" collapsed="false">
      <c r="A2" s="3" t="s">
        <v>1</v>
      </c>
      <c r="B2" s="4" t="n">
        <f aca="false">15.35/1000</f>
        <v>0.01535</v>
      </c>
      <c r="C2" s="4" t="n">
        <f aca="false">15.35/1000</f>
        <v>0.01535</v>
      </c>
      <c r="D2" s="4" t="n">
        <f aca="false">15.35/1000</f>
        <v>0.01535</v>
      </c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</row>
    <row r="3" customFormat="false" ht="15" hidden="false" customHeight="false" outlineLevel="0" collapsed="false">
      <c r="A3" s="3" t="s">
        <v>2</v>
      </c>
      <c r="B3" s="4" t="n">
        <f aca="false">9.59/1000</f>
        <v>0.00959</v>
      </c>
      <c r="C3" s="4" t="n">
        <f aca="false">9.59/1000</f>
        <v>0.00959</v>
      </c>
      <c r="D3" s="4" t="n">
        <f aca="false">9.59/1000</f>
        <v>0.00959</v>
      </c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</row>
    <row r="4" customFormat="false" ht="15" hidden="false" customHeight="false" outlineLevel="0" collapsed="false">
      <c r="A4" s="3" t="s">
        <v>3</v>
      </c>
      <c r="B4" s="4" t="n">
        <f aca="false">28.32/1000</f>
        <v>0.02832</v>
      </c>
      <c r="C4" s="4" t="n">
        <f aca="false">28.32/1000</f>
        <v>0.02832</v>
      </c>
      <c r="D4" s="4" t="n">
        <f aca="false">28.32/1000</f>
        <v>0.02832</v>
      </c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</row>
    <row r="5" customFormat="false" ht="15" hidden="false" customHeight="false" outlineLevel="0" collapsed="false">
      <c r="A5" s="3" t="s">
        <v>4</v>
      </c>
      <c r="B5" s="4" t="n">
        <v>3</v>
      </c>
      <c r="C5" s="4" t="n">
        <v>3</v>
      </c>
      <c r="D5" s="4" t="n">
        <v>3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</row>
    <row r="7" customFormat="false" ht="15" hidden="false" customHeight="false" outlineLevel="0" collapsed="false">
      <c r="A7" s="6" t="s">
        <v>5</v>
      </c>
      <c r="K7" s="7" t="s">
        <v>6</v>
      </c>
      <c r="L7" s="7"/>
      <c r="M7" s="7"/>
      <c r="N7" s="7"/>
      <c r="O7" s="7"/>
      <c r="P7" s="7"/>
      <c r="Q7" s="7"/>
    </row>
    <row r="8" customFormat="false" ht="15" hidden="false" customHeight="false" outlineLevel="0" collapsed="false">
      <c r="A8" s="6" t="s">
        <v>7</v>
      </c>
      <c r="K8" s="7" t="s">
        <v>8</v>
      </c>
      <c r="L8" s="7"/>
      <c r="M8" s="7"/>
      <c r="N8" s="7"/>
      <c r="O8" s="7"/>
      <c r="P8" s="7"/>
      <c r="Q8" s="7"/>
    </row>
    <row r="9" customFormat="false" ht="15" hidden="false" customHeight="false" outlineLevel="0" collapsed="false">
      <c r="A9" s="6"/>
      <c r="B9" s="1" t="s">
        <v>9</v>
      </c>
      <c r="C9" s="1" t="s">
        <v>10</v>
      </c>
      <c r="D9" s="1" t="s">
        <v>11</v>
      </c>
      <c r="E9" s="1" t="s">
        <v>12</v>
      </c>
      <c r="K9" s="6"/>
      <c r="L9" s="1" t="s">
        <v>9</v>
      </c>
      <c r="M9" s="1" t="s">
        <v>10</v>
      </c>
      <c r="N9" s="1" t="s">
        <v>11</v>
      </c>
      <c r="O9" s="1" t="s">
        <v>12</v>
      </c>
    </row>
    <row r="10" customFormat="false" ht="15" hidden="false" customHeight="false" outlineLevel="0" collapsed="false">
      <c r="A10" s="1" t="s">
        <v>13</v>
      </c>
      <c r="B10" s="0" t="n">
        <f aca="false">135-45-4</f>
        <v>86</v>
      </c>
      <c r="C10" s="0" t="n">
        <f aca="false">175-85</f>
        <v>90</v>
      </c>
      <c r="D10" s="0" t="n">
        <f aca="false">165-95-3</f>
        <v>67</v>
      </c>
      <c r="E10" s="0" t="n">
        <f aca="false">AVERAGE(B10:D10)</f>
        <v>81</v>
      </c>
      <c r="K10" s="1" t="s">
        <v>13</v>
      </c>
      <c r="L10" s="0" t="n">
        <v>1</v>
      </c>
      <c r="M10" s="0" t="n">
        <v>2</v>
      </c>
      <c r="N10" s="0" t="n">
        <v>1</v>
      </c>
      <c r="O10" s="0" t="n">
        <f aca="false">AVERAGE(L10:N10)</f>
        <v>1.33333333333333</v>
      </c>
    </row>
    <row r="11" customFormat="false" ht="15" hidden="false" customHeight="false" outlineLevel="0" collapsed="false">
      <c r="A11" s="8" t="s">
        <v>14</v>
      </c>
      <c r="B11" s="0" t="n">
        <v>2</v>
      </c>
      <c r="C11" s="0" t="n">
        <v>1</v>
      </c>
      <c r="D11" s="0" t="n">
        <v>1</v>
      </c>
      <c r="E11" s="0" t="n">
        <f aca="false">AVERAGE(B11:D11)</f>
        <v>1.33333333333333</v>
      </c>
      <c r="K11" s="8" t="s">
        <v>14</v>
      </c>
      <c r="L11" s="0" t="n">
        <v>0</v>
      </c>
      <c r="M11" s="0" t="n">
        <v>0</v>
      </c>
      <c r="N11" s="0" t="n">
        <v>0</v>
      </c>
      <c r="O11" s="0" t="n">
        <f aca="false">AVERAGE(L11:N11)</f>
        <v>0</v>
      </c>
    </row>
    <row r="12" customFormat="false" ht="15" hidden="false" customHeight="false" outlineLevel="0" collapsed="false">
      <c r="A12" s="8" t="s">
        <v>2</v>
      </c>
      <c r="B12" s="0" t="n">
        <f aca="false">132-44-4</f>
        <v>84</v>
      </c>
      <c r="C12" s="0" t="n">
        <f aca="false">171-78</f>
        <v>93</v>
      </c>
      <c r="D12" s="0" t="n">
        <f aca="false">162-93</f>
        <v>69</v>
      </c>
      <c r="E12" s="0" t="n">
        <f aca="false">AVERAGE(B12:D12)</f>
        <v>82</v>
      </c>
      <c r="K12" s="8" t="s">
        <v>2</v>
      </c>
      <c r="L12" s="0" t="n">
        <v>1</v>
      </c>
      <c r="M12" s="0" t="n">
        <v>2</v>
      </c>
      <c r="N12" s="0" t="n">
        <v>1</v>
      </c>
      <c r="O12" s="0" t="n">
        <f aca="false">AVERAGE(L12:N12)</f>
        <v>1.33333333333333</v>
      </c>
    </row>
    <row r="13" customFormat="false" ht="15" hidden="false" customHeight="false" outlineLevel="0" collapsed="false">
      <c r="A13" s="8" t="s">
        <v>15</v>
      </c>
      <c r="B13" s="0" t="n">
        <v>0</v>
      </c>
      <c r="C13" s="0" t="n">
        <v>0</v>
      </c>
      <c r="D13" s="0" t="n">
        <v>0</v>
      </c>
      <c r="E13" s="0" t="n">
        <f aca="false">AVERAGE(B13:D13)</f>
        <v>0</v>
      </c>
      <c r="K13" s="8" t="s">
        <v>15</v>
      </c>
      <c r="L13" s="0" t="n">
        <v>0</v>
      </c>
      <c r="M13" s="0" t="n">
        <v>0</v>
      </c>
      <c r="N13" s="0" t="n">
        <v>0</v>
      </c>
      <c r="O13" s="0" t="n">
        <f aca="false">AVERAGE(L13:N13)</f>
        <v>0</v>
      </c>
    </row>
    <row r="14" customFormat="false" ht="15" hidden="false" customHeight="false" outlineLevel="0" collapsed="false">
      <c r="A14" s="8" t="s">
        <v>3</v>
      </c>
      <c r="B14" s="0" t="n">
        <v>83</v>
      </c>
      <c r="C14" s="0" t="n">
        <v>90</v>
      </c>
      <c r="D14" s="0" t="n">
        <f aca="false">162-95</f>
        <v>67</v>
      </c>
      <c r="E14" s="0" t="n">
        <f aca="false">AVERAGE(B14:D14)</f>
        <v>80</v>
      </c>
      <c r="K14" s="8" t="s">
        <v>3</v>
      </c>
      <c r="L14" s="0" t="n">
        <v>0</v>
      </c>
      <c r="M14" s="0" t="n">
        <v>1</v>
      </c>
      <c r="N14" s="0" t="n">
        <v>0</v>
      </c>
      <c r="O14" s="0" t="n">
        <f aca="false">AVERAGE(L14:N14)</f>
        <v>0.333333333333333</v>
      </c>
    </row>
    <row r="15" customFormat="false" ht="15" hidden="false" customHeight="false" outlineLevel="0" collapsed="false">
      <c r="A15" s="9" t="s">
        <v>16</v>
      </c>
      <c r="B15" s="10" t="n">
        <f aca="false">(B10*B2+B3*B12+B4*B14)*3</f>
        <v>13.42866</v>
      </c>
      <c r="C15" s="10" t="n">
        <f aca="false">(C10*C2+C3*C12+C4*C14)*3</f>
        <v>14.46651</v>
      </c>
      <c r="D15" s="10" t="n">
        <f aca="false">(D10*D2+D3*D12+D4*D14)*3</f>
        <v>10.7628</v>
      </c>
      <c r="E15" s="10" t="n">
        <f aca="false">AVERAGE(B15:D15)</f>
        <v>12.88599</v>
      </c>
      <c r="K15" s="9" t="s">
        <v>16</v>
      </c>
      <c r="L15" s="10" t="n">
        <f aca="false">(L11*B2+L12*B3+B4*L14)*3</f>
        <v>0.02877</v>
      </c>
      <c r="M15" s="10" t="n">
        <f aca="false">(M11*C2+M12*C3+C4*M14)*3</f>
        <v>0.1425</v>
      </c>
      <c r="N15" s="10" t="n">
        <f aca="false">(N11*D2+N12*D3+D4*N14)*3</f>
        <v>0.02877</v>
      </c>
      <c r="O15" s="10" t="n">
        <f aca="false">AVERAGE(L15:N15)</f>
        <v>0.06668</v>
      </c>
    </row>
    <row r="16" customFormat="false" ht="15" hidden="false" customHeight="false" outlineLevel="0" collapsed="false">
      <c r="A16" s="11" t="s">
        <v>17</v>
      </c>
      <c r="B16" s="12" t="n">
        <f aca="false">B15/B10</f>
        <v>0.156147209302326</v>
      </c>
      <c r="C16" s="12" t="n">
        <f aca="false">C15/C10</f>
        <v>0.160739</v>
      </c>
      <c r="D16" s="12" t="n">
        <f aca="false">D15/D10</f>
        <v>0.160638805970149</v>
      </c>
      <c r="E16" s="12" t="n">
        <f aca="false">AVERAGE(B16:D16)</f>
        <v>0.159175005090825</v>
      </c>
      <c r="K16" s="11" t="s">
        <v>17</v>
      </c>
      <c r="L16" s="12" t="n">
        <f aca="false">L15/L10</f>
        <v>0.02877</v>
      </c>
      <c r="M16" s="12" t="n">
        <f aca="false">M15/M10</f>
        <v>0.07125</v>
      </c>
      <c r="N16" s="12" t="n">
        <f aca="false">N15/N10</f>
        <v>0.02877</v>
      </c>
      <c r="O16" s="12" t="n">
        <f aca="false">AVERAGE(L16:N16)</f>
        <v>0.04293</v>
      </c>
    </row>
    <row r="18" customFormat="false" ht="15" hidden="false" customHeight="false" outlineLevel="0" collapsed="false">
      <c r="A18" s="13" t="s">
        <v>18</v>
      </c>
      <c r="K18" s="13" t="s">
        <v>18</v>
      </c>
      <c r="L18" s="8"/>
      <c r="M18" s="8"/>
      <c r="N18" s="8"/>
      <c r="O18" s="8"/>
      <c r="P18" s="8"/>
      <c r="Q18" s="8"/>
    </row>
    <row r="19" customFormat="false" ht="15" hidden="false" customHeight="false" outlineLevel="0" collapsed="false">
      <c r="A19" s="13" t="s">
        <v>7</v>
      </c>
      <c r="B19" s="14"/>
      <c r="C19" s="14"/>
      <c r="D19" s="14"/>
      <c r="E19" s="14"/>
      <c r="F19" s="14"/>
      <c r="G19" s="14"/>
      <c r="H19" s="14"/>
      <c r="I19" s="14"/>
      <c r="K19" s="6" t="s">
        <v>19</v>
      </c>
      <c r="L19" s="1"/>
      <c r="M19" s="1"/>
      <c r="N19" s="1"/>
      <c r="O19" s="1"/>
      <c r="P19" s="1"/>
      <c r="Q19" s="1"/>
    </row>
    <row r="20" customFormat="false" ht="15" hidden="false" customHeight="false" outlineLevel="0" collapsed="false">
      <c r="A20" s="8"/>
      <c r="B20" s="0" t="s">
        <v>9</v>
      </c>
      <c r="C20" s="0" t="s">
        <v>10</v>
      </c>
      <c r="D20" s="0" t="s">
        <v>11</v>
      </c>
      <c r="E20" s="1" t="s">
        <v>12</v>
      </c>
      <c r="F20" s="14"/>
      <c r="G20" s="14"/>
      <c r="H20" s="14"/>
      <c r="I20" s="14"/>
      <c r="K20" s="6"/>
      <c r="L20" s="1" t="s">
        <v>9</v>
      </c>
      <c r="M20" s="1" t="s">
        <v>10</v>
      </c>
      <c r="N20" s="1" t="s">
        <v>11</v>
      </c>
      <c r="O20" s="1" t="s">
        <v>12</v>
      </c>
    </row>
    <row r="21" customFormat="false" ht="15" hidden="false" customHeight="false" outlineLevel="0" collapsed="false">
      <c r="A21" s="1" t="s">
        <v>13</v>
      </c>
      <c r="B21" s="0" t="n">
        <f aca="false">185-165-1</f>
        <v>19</v>
      </c>
      <c r="C21" s="0" t="n">
        <v>16</v>
      </c>
      <c r="D21" s="0" t="n">
        <f aca="false">115-75-2</f>
        <v>38</v>
      </c>
      <c r="E21" s="0" t="n">
        <f aca="false">AVERAGE(B21:D21)</f>
        <v>24.3333333333333</v>
      </c>
      <c r="K21" s="1" t="s">
        <v>13</v>
      </c>
      <c r="L21" s="0" t="n">
        <v>1</v>
      </c>
      <c r="M21" s="0" t="n">
        <v>6</v>
      </c>
      <c r="N21" s="0" t="n">
        <v>1</v>
      </c>
      <c r="O21" s="10" t="n">
        <f aca="false">AVERAGE(L21:N21)</f>
        <v>2.66666666666667</v>
      </c>
    </row>
    <row r="22" customFormat="false" ht="15" hidden="false" customHeight="false" outlineLevel="0" collapsed="false">
      <c r="A22" s="8" t="s">
        <v>14</v>
      </c>
      <c r="B22" s="0" t="n">
        <v>1</v>
      </c>
      <c r="C22" s="0" t="n">
        <v>0</v>
      </c>
      <c r="D22" s="0" t="n">
        <v>1</v>
      </c>
      <c r="E22" s="0" t="n">
        <f aca="false">AVERAGE(B22:D22)</f>
        <v>0.666666666666667</v>
      </c>
      <c r="K22" s="8" t="s">
        <v>14</v>
      </c>
      <c r="L22" s="0" t="n">
        <v>0</v>
      </c>
      <c r="M22" s="0" t="n">
        <v>0</v>
      </c>
      <c r="N22" s="0" t="n">
        <v>0</v>
      </c>
      <c r="O22" s="10" t="n">
        <f aca="false">AVERAGE(L22:N22)</f>
        <v>0</v>
      </c>
    </row>
    <row r="23" customFormat="false" ht="15" hidden="false" customHeight="false" outlineLevel="0" collapsed="false">
      <c r="A23" s="8" t="s">
        <v>2</v>
      </c>
      <c r="B23" s="0" t="n">
        <v>19</v>
      </c>
      <c r="C23" s="0" t="n">
        <v>15</v>
      </c>
      <c r="D23" s="0" t="n">
        <f aca="false">112-73</f>
        <v>39</v>
      </c>
      <c r="E23" s="0" t="n">
        <f aca="false">AVERAGE(B23:D23)</f>
        <v>24.3333333333333</v>
      </c>
      <c r="K23" s="8" t="s">
        <v>2</v>
      </c>
      <c r="L23" s="0" t="n">
        <v>1</v>
      </c>
      <c r="M23" s="0" t="n">
        <v>6</v>
      </c>
      <c r="N23" s="0" t="n">
        <v>1</v>
      </c>
      <c r="O23" s="10" t="n">
        <f aca="false">AVERAGE(L23:N23)</f>
        <v>2.66666666666667</v>
      </c>
    </row>
    <row r="24" customFormat="false" ht="15" hidden="false" customHeight="false" outlineLevel="0" collapsed="false">
      <c r="A24" s="8" t="s">
        <v>15</v>
      </c>
      <c r="K24" s="8" t="s">
        <v>15</v>
      </c>
      <c r="L24" s="0" t="n">
        <v>0</v>
      </c>
      <c r="M24" s="0" t="n">
        <v>0</v>
      </c>
      <c r="N24" s="0" t="n">
        <v>0</v>
      </c>
      <c r="O24" s="10" t="n">
        <f aca="false">AVERAGE(L24:N24)</f>
        <v>0</v>
      </c>
    </row>
    <row r="25" customFormat="false" ht="15" hidden="false" customHeight="false" outlineLevel="0" collapsed="false">
      <c r="A25" s="8" t="s">
        <v>3</v>
      </c>
      <c r="B25" s="0" t="n">
        <f aca="false">184-165</f>
        <v>19</v>
      </c>
      <c r="C25" s="0" t="n">
        <v>14</v>
      </c>
      <c r="D25" s="0" t="n">
        <f aca="false">112-75</f>
        <v>37</v>
      </c>
      <c r="E25" s="0" t="n">
        <f aca="false">AVERAGE(B25:D25)</f>
        <v>23.3333333333333</v>
      </c>
      <c r="K25" s="8" t="s">
        <v>3</v>
      </c>
      <c r="L25" s="0" t="n">
        <v>0</v>
      </c>
      <c r="M25" s="0" t="n">
        <v>5</v>
      </c>
      <c r="N25" s="0" t="n">
        <v>0</v>
      </c>
      <c r="O25" s="10" t="n">
        <f aca="false">AVERAGE(L25:N25)</f>
        <v>1.66666666666667</v>
      </c>
    </row>
    <row r="26" customFormat="false" ht="15" hidden="false" customHeight="false" outlineLevel="0" collapsed="false">
      <c r="A26" s="9" t="s">
        <v>16</v>
      </c>
      <c r="B26" s="10" t="n">
        <f aca="false">(B22*B2+B3*B23+B25*B4)*3</f>
        <v>2.20692</v>
      </c>
      <c r="C26" s="10" t="n">
        <f aca="false">(C22*C2+C3*C23+C25*C4)*3</f>
        <v>1.62099</v>
      </c>
      <c r="D26" s="10" t="n">
        <f aca="false">(D22*D2+D3*D23+D25*D4)*3</f>
        <v>4.3116</v>
      </c>
      <c r="E26" s="10" t="n">
        <f aca="false">AVERAGE(B26:D26)</f>
        <v>2.71317</v>
      </c>
      <c r="K26" s="9" t="s">
        <v>16</v>
      </c>
      <c r="L26" s="10" t="n">
        <f aca="false">(L22*B2+L23*B3+L25*B4)*B5</f>
        <v>0.02877</v>
      </c>
      <c r="M26" s="10" t="n">
        <f aca="false">(M22*C2+M23*C3+M25*C4)*C5</f>
        <v>0.59742</v>
      </c>
      <c r="N26" s="10" t="n">
        <f aca="false">(N22*D2+N23*D3+N25*D4)*D5</f>
        <v>0.02877</v>
      </c>
      <c r="O26" s="10" t="n">
        <f aca="false">AVERAGE(L26:N26)</f>
        <v>0.21832</v>
      </c>
    </row>
    <row r="27" customFormat="false" ht="15" hidden="false" customHeight="false" outlineLevel="0" collapsed="false">
      <c r="A27" s="11" t="s">
        <v>17</v>
      </c>
      <c r="B27" s="12" t="n">
        <f aca="false">B26/B21</f>
        <v>0.116153684210526</v>
      </c>
      <c r="C27" s="12" t="n">
        <f aca="false">C26/C21</f>
        <v>0.101311875</v>
      </c>
      <c r="D27" s="12" t="n">
        <f aca="false">D26/D21</f>
        <v>0.113463157894737</v>
      </c>
      <c r="E27" s="12" t="n">
        <f aca="false">AVERAGE(B27:D27)</f>
        <v>0.110309572368421</v>
      </c>
      <c r="K27" s="11" t="s">
        <v>17</v>
      </c>
      <c r="L27" s="12" t="n">
        <f aca="false">L26/L21</f>
        <v>0.02877</v>
      </c>
      <c r="M27" s="12" t="n">
        <f aca="false">M26/M21</f>
        <v>0.09957</v>
      </c>
      <c r="N27" s="12" t="n">
        <f aca="false">N26/N21</f>
        <v>0.02877</v>
      </c>
      <c r="O27" s="12" t="n">
        <f aca="false">AVERAGE(L27:N27)</f>
        <v>0.05237</v>
      </c>
    </row>
    <row r="28" customFormat="false" ht="15" hidden="false" customHeight="false" outlineLevel="0" collapsed="false">
      <c r="A28" s="8"/>
    </row>
    <row r="30" customFormat="false" ht="15" hidden="false" customHeight="false" outlineLevel="0" collapsed="false">
      <c r="A30" s="6" t="s">
        <v>6</v>
      </c>
      <c r="K30" s="15" t="s">
        <v>20</v>
      </c>
      <c r="L30" s="15"/>
      <c r="M30" s="15"/>
      <c r="N30" s="15"/>
      <c r="O30" s="15"/>
      <c r="P30" s="15"/>
      <c r="Q30" s="15"/>
    </row>
    <row r="31" customFormat="false" ht="15" hidden="false" customHeight="false" outlineLevel="0" collapsed="false">
      <c r="A31" s="6" t="s">
        <v>19</v>
      </c>
      <c r="K31" s="15" t="s">
        <v>19</v>
      </c>
      <c r="L31" s="15"/>
      <c r="M31" s="15"/>
      <c r="N31" s="15"/>
      <c r="O31" s="15"/>
      <c r="P31" s="15"/>
      <c r="Q31" s="15"/>
    </row>
    <row r="32" customFormat="false" ht="15" hidden="false" customHeight="false" outlineLevel="0" collapsed="false">
      <c r="A32" s="8"/>
      <c r="B32" s="0" t="s">
        <v>9</v>
      </c>
      <c r="C32" s="0" t="s">
        <v>10</v>
      </c>
      <c r="D32" s="0" t="s">
        <v>11</v>
      </c>
      <c r="E32" s="1" t="s">
        <v>12</v>
      </c>
      <c r="K32" s="6"/>
      <c r="L32" s="1" t="s">
        <v>9</v>
      </c>
      <c r="M32" s="1" t="s">
        <v>10</v>
      </c>
      <c r="N32" s="1" t="s">
        <v>11</v>
      </c>
      <c r="O32" s="1" t="s">
        <v>12</v>
      </c>
    </row>
    <row r="33" customFormat="false" ht="15" hidden="false" customHeight="false" outlineLevel="0" collapsed="false">
      <c r="A33" s="1" t="s">
        <v>13</v>
      </c>
      <c r="B33" s="0" t="n">
        <v>60</v>
      </c>
      <c r="C33" s="0" t="n">
        <f aca="false">65-35-2</f>
        <v>28</v>
      </c>
      <c r="D33" s="0" t="n">
        <f aca="false">106-78-1</f>
        <v>27</v>
      </c>
      <c r="E33" s="0" t="n">
        <f aca="false">AVERAGE(B33:C33)</f>
        <v>44</v>
      </c>
      <c r="K33" s="1" t="s">
        <v>13</v>
      </c>
      <c r="L33" s="0" t="n">
        <v>4</v>
      </c>
      <c r="M33" s="0" t="n">
        <v>1</v>
      </c>
      <c r="N33" s="0" t="n">
        <v>3</v>
      </c>
      <c r="O33" s="10" t="n">
        <f aca="false">AVERAGE(L33:N33)</f>
        <v>2.66666666666667</v>
      </c>
    </row>
    <row r="34" customFormat="false" ht="15" hidden="false" customHeight="false" outlineLevel="0" collapsed="false">
      <c r="A34" s="8" t="s">
        <v>14</v>
      </c>
      <c r="B34" s="0" t="n">
        <v>1</v>
      </c>
      <c r="C34" s="0" t="n">
        <v>0</v>
      </c>
      <c r="D34" s="0" t="n">
        <v>1</v>
      </c>
      <c r="E34" s="0" t="n">
        <f aca="false">AVERAGE(B34:D34)</f>
        <v>0.666666666666667</v>
      </c>
      <c r="K34" s="8" t="s">
        <v>14</v>
      </c>
      <c r="L34" s="0" t="n">
        <v>0</v>
      </c>
      <c r="M34" s="0" t="n">
        <v>0</v>
      </c>
      <c r="N34" s="0" t="n">
        <v>0</v>
      </c>
      <c r="O34" s="10" t="n">
        <f aca="false">AVERAGE(L34:N34)</f>
        <v>0</v>
      </c>
      <c r="T34" s="16"/>
    </row>
    <row r="35" customFormat="false" ht="15" hidden="false" customHeight="false" outlineLevel="0" collapsed="false">
      <c r="A35" s="8" t="s">
        <v>2</v>
      </c>
      <c r="B35" s="0" t="n">
        <f aca="false">269-206</f>
        <v>63</v>
      </c>
      <c r="C35" s="0" t="n">
        <f aca="false">63-34</f>
        <v>29</v>
      </c>
      <c r="D35" s="0" t="n">
        <f aca="false">103-75</f>
        <v>28</v>
      </c>
      <c r="E35" s="0" t="n">
        <f aca="false">AVERAGE(B35:D35)</f>
        <v>40</v>
      </c>
      <c r="K35" s="8" t="s">
        <v>2</v>
      </c>
      <c r="L35" s="0" t="n">
        <v>4</v>
      </c>
      <c r="M35" s="0" t="n">
        <v>1</v>
      </c>
      <c r="N35" s="0" t="n">
        <v>3</v>
      </c>
      <c r="O35" s="10" t="n">
        <f aca="false">AVERAGE(L35:N35)</f>
        <v>2.66666666666667</v>
      </c>
    </row>
    <row r="36" customFormat="false" ht="15" hidden="false" customHeight="false" outlineLevel="0" collapsed="false">
      <c r="A36" s="8" t="s">
        <v>15</v>
      </c>
      <c r="B36" s="0" t="n">
        <v>0</v>
      </c>
      <c r="C36" s="0" t="n">
        <v>0</v>
      </c>
      <c r="D36" s="0" t="n">
        <v>0</v>
      </c>
      <c r="E36" s="0" t="n">
        <f aca="false">AVERAGE(B36:D36)</f>
        <v>0</v>
      </c>
      <c r="K36" s="8" t="s">
        <v>15</v>
      </c>
      <c r="L36" s="0" t="n">
        <v>0</v>
      </c>
      <c r="M36" s="0" t="n">
        <v>0</v>
      </c>
      <c r="N36" s="0" t="n">
        <v>0</v>
      </c>
      <c r="O36" s="10" t="n">
        <f aca="false">AVERAGE(L36:N36)</f>
        <v>0</v>
      </c>
    </row>
    <row r="37" customFormat="false" ht="15" hidden="false" customHeight="false" outlineLevel="0" collapsed="false">
      <c r="A37" s="8" t="s">
        <v>3</v>
      </c>
      <c r="B37" s="0" t="n">
        <f aca="false">270-210</f>
        <v>60</v>
      </c>
      <c r="C37" s="0" t="n">
        <f aca="false">62-35</f>
        <v>27</v>
      </c>
      <c r="D37" s="0" t="n">
        <f aca="false">105-78</f>
        <v>27</v>
      </c>
      <c r="E37" s="0" t="n">
        <f aca="false">AVERAGE(B37:D37)</f>
        <v>38</v>
      </c>
      <c r="K37" s="8" t="s">
        <v>3</v>
      </c>
      <c r="L37" s="0" t="n">
        <v>3</v>
      </c>
      <c r="M37" s="0" t="n">
        <v>0</v>
      </c>
      <c r="N37" s="0" t="n">
        <v>2</v>
      </c>
      <c r="O37" s="10" t="n">
        <f aca="false">AVERAGE(L37:N37)</f>
        <v>1.66666666666667</v>
      </c>
    </row>
    <row r="38" customFormat="false" ht="15" hidden="false" customHeight="false" outlineLevel="0" collapsed="false">
      <c r="A38" s="9" t="s">
        <v>16</v>
      </c>
      <c r="B38" s="10" t="n">
        <f aca="false">(B34*B2+B3*B35+B37*B4)*3</f>
        <v>6.95616</v>
      </c>
      <c r="C38" s="10" t="n">
        <f aca="false">(C34*C2+C3*C35+C37*C4)*3</f>
        <v>3.12825</v>
      </c>
      <c r="D38" s="10" t="n">
        <f aca="false">(D34*D2+D3*D35+D37*D4)*3</f>
        <v>3.14553</v>
      </c>
      <c r="E38" s="10" t="n">
        <f aca="false">AVERAGE(B38:D38)</f>
        <v>4.40998</v>
      </c>
      <c r="K38" s="9" t="s">
        <v>16</v>
      </c>
      <c r="L38" s="10" t="n">
        <f aca="false">(L34*B2+B3*L35+L37*B4)*B5</f>
        <v>0.36996</v>
      </c>
      <c r="M38" s="10" t="n">
        <f aca="false">(M34*C2+C3*M35+M37*C4)*C5</f>
        <v>0.02877</v>
      </c>
      <c r="N38" s="10" t="n">
        <f aca="false">(N34*D2+D3*N35+N37*D4)*D5</f>
        <v>0.25623</v>
      </c>
      <c r="O38" s="10" t="n">
        <f aca="false">AVERAGE(L38:N38)</f>
        <v>0.21832</v>
      </c>
    </row>
    <row r="39" customFormat="false" ht="15" hidden="false" customHeight="false" outlineLevel="0" collapsed="false">
      <c r="A39" s="11" t="s">
        <v>17</v>
      </c>
      <c r="B39" s="12" t="n">
        <f aca="false">B38/B33</f>
        <v>0.115936</v>
      </c>
      <c r="C39" s="12" t="n">
        <f aca="false">C38/C33</f>
        <v>0.111723214285714</v>
      </c>
      <c r="D39" s="12" t="n">
        <f aca="false">D38/D33</f>
        <v>0.116501111111111</v>
      </c>
      <c r="E39" s="12" t="n">
        <f aca="false">AVERAGE(B39:D39)</f>
        <v>0.114720108465608</v>
      </c>
      <c r="K39" s="11" t="s">
        <v>17</v>
      </c>
      <c r="L39" s="12" t="n">
        <f aca="false">L38/L33</f>
        <v>0.09249</v>
      </c>
      <c r="M39" s="12" t="n">
        <f aca="false">M38/M33</f>
        <v>0.02877</v>
      </c>
      <c r="N39" s="12" t="n">
        <f aca="false">N38/N33</f>
        <v>0.08541</v>
      </c>
      <c r="O39" s="12" t="n">
        <f aca="false">AVERAGE(L39:N39)</f>
        <v>0.06889</v>
      </c>
    </row>
    <row r="40" customFormat="false" ht="15" hidden="false" customHeight="false" outlineLevel="0" collapsed="false">
      <c r="K40" s="1"/>
    </row>
    <row r="42" customFormat="false" ht="15" hidden="false" customHeight="false" outlineLevel="0" collapsed="false">
      <c r="A42" s="6" t="s">
        <v>20</v>
      </c>
      <c r="K42" s="7" t="s">
        <v>20</v>
      </c>
      <c r="L42" s="7"/>
      <c r="M42" s="7"/>
      <c r="N42" s="7"/>
      <c r="O42" s="7"/>
      <c r="P42" s="7"/>
      <c r="Q42" s="7"/>
    </row>
    <row r="43" customFormat="false" ht="15" hidden="false" customHeight="false" outlineLevel="0" collapsed="false">
      <c r="A43" s="6" t="s">
        <v>21</v>
      </c>
      <c r="K43" s="17" t="s">
        <v>7</v>
      </c>
      <c r="L43" s="17"/>
      <c r="M43" s="17"/>
      <c r="N43" s="17"/>
      <c r="O43" s="17"/>
      <c r="P43" s="17"/>
      <c r="Q43" s="18"/>
    </row>
    <row r="44" customFormat="false" ht="15" hidden="false" customHeight="false" outlineLevel="0" collapsed="false">
      <c r="A44" s="8"/>
      <c r="B44" s="0" t="s">
        <v>9</v>
      </c>
      <c r="C44" s="0" t="s">
        <v>10</v>
      </c>
      <c r="D44" s="0" t="s">
        <v>11</v>
      </c>
      <c r="E44" s="1" t="s">
        <v>12</v>
      </c>
      <c r="K44" s="8"/>
      <c r="L44" s="0" t="s">
        <v>9</v>
      </c>
      <c r="M44" s="0" t="s">
        <v>10</v>
      </c>
      <c r="N44" s="0" t="s">
        <v>11</v>
      </c>
      <c r="O44" s="1" t="s">
        <v>12</v>
      </c>
    </row>
    <row r="45" customFormat="false" ht="15" hidden="false" customHeight="false" outlineLevel="0" collapsed="false">
      <c r="A45" s="1" t="s">
        <v>13</v>
      </c>
      <c r="B45" s="0" t="n">
        <v>1</v>
      </c>
      <c r="C45" s="0" t="n">
        <v>2</v>
      </c>
      <c r="D45" s="0" t="n">
        <v>2</v>
      </c>
      <c r="E45" s="0" t="n">
        <f aca="false">AVERAGE(B45:D45)</f>
        <v>1.66666666666667</v>
      </c>
      <c r="K45" s="1" t="s">
        <v>13</v>
      </c>
      <c r="L45" s="0" t="n">
        <v>9</v>
      </c>
      <c r="M45" s="0" t="n">
        <v>1</v>
      </c>
      <c r="N45" s="0" t="n">
        <v>4</v>
      </c>
      <c r="O45" s="0" t="n">
        <f aca="false">AVERAGE(L45:N45)</f>
        <v>4.66666666666667</v>
      </c>
    </row>
    <row r="46" customFormat="false" ht="15" hidden="false" customHeight="false" outlineLevel="0" collapsed="false">
      <c r="A46" s="8" t="s">
        <v>14</v>
      </c>
      <c r="B46" s="0" t="n">
        <v>0</v>
      </c>
      <c r="C46" s="0" t="n">
        <v>0</v>
      </c>
      <c r="D46" s="0" t="n">
        <v>0</v>
      </c>
      <c r="E46" s="0" t="n">
        <f aca="false">AVERAGE(B46:D46)</f>
        <v>0</v>
      </c>
      <c r="K46" s="8" t="s">
        <v>14</v>
      </c>
      <c r="L46" s="0" t="n">
        <v>0</v>
      </c>
      <c r="M46" s="0" t="n">
        <v>1</v>
      </c>
      <c r="N46" s="0" t="n">
        <v>1</v>
      </c>
      <c r="O46" s="0" t="n">
        <f aca="false">AVERAGE(L46:N46)</f>
        <v>0.666666666666667</v>
      </c>
    </row>
    <row r="47" customFormat="false" ht="15" hidden="false" customHeight="false" outlineLevel="0" collapsed="false">
      <c r="A47" s="8" t="s">
        <v>2</v>
      </c>
      <c r="B47" s="0" t="n">
        <v>1</v>
      </c>
      <c r="C47" s="0" t="n">
        <v>2</v>
      </c>
      <c r="D47" s="0" t="n">
        <v>2</v>
      </c>
      <c r="E47" s="0" t="n">
        <f aca="false">AVERAGE(B47:D47)</f>
        <v>1.66666666666667</v>
      </c>
      <c r="K47" s="8" t="s">
        <v>2</v>
      </c>
      <c r="L47" s="0" t="n">
        <v>9</v>
      </c>
      <c r="M47" s="0" t="n">
        <v>3</v>
      </c>
      <c r="N47" s="0" t="n">
        <v>5</v>
      </c>
      <c r="O47" s="0" t="n">
        <f aca="false">AVERAGE(L47:N47)</f>
        <v>5.66666666666667</v>
      </c>
    </row>
    <row r="48" customFormat="false" ht="15" hidden="false" customHeight="false" outlineLevel="0" collapsed="false">
      <c r="A48" s="8" t="s">
        <v>15</v>
      </c>
      <c r="B48" s="0" t="n">
        <v>0</v>
      </c>
      <c r="C48" s="0" t="n">
        <v>0</v>
      </c>
      <c r="D48" s="0" t="n">
        <v>0</v>
      </c>
      <c r="E48" s="0" t="n">
        <f aca="false">AVERAGE(B48:D48)</f>
        <v>0</v>
      </c>
      <c r="K48" s="8" t="s">
        <v>15</v>
      </c>
      <c r="L48" s="0" t="n">
        <v>0</v>
      </c>
      <c r="M48" s="0" t="n">
        <v>0</v>
      </c>
      <c r="N48" s="0" t="n">
        <v>0</v>
      </c>
      <c r="O48" s="0" t="n">
        <f aca="false">AVERAGE(L48:N48)</f>
        <v>0</v>
      </c>
    </row>
    <row r="49" customFormat="false" ht="15" hidden="false" customHeight="false" outlineLevel="0" collapsed="false">
      <c r="A49" s="8" t="s">
        <v>3</v>
      </c>
      <c r="B49" s="0" t="n">
        <v>0</v>
      </c>
      <c r="C49" s="0" t="n">
        <v>0</v>
      </c>
      <c r="D49" s="0" t="n">
        <v>1</v>
      </c>
      <c r="E49" s="0" t="n">
        <f aca="false">AVERAGE(B49:D49)</f>
        <v>0.333333333333333</v>
      </c>
      <c r="K49" s="8" t="s">
        <v>3</v>
      </c>
      <c r="L49" s="0" t="n">
        <v>8</v>
      </c>
      <c r="M49" s="0" t="n">
        <v>1</v>
      </c>
      <c r="N49" s="0" t="n">
        <v>4</v>
      </c>
      <c r="O49" s="0" t="n">
        <f aca="false">AVERAGE(L49:N49)</f>
        <v>4.33333333333333</v>
      </c>
    </row>
    <row r="50" customFormat="false" ht="15" hidden="false" customHeight="false" outlineLevel="0" collapsed="false">
      <c r="A50" s="9" t="s">
        <v>16</v>
      </c>
      <c r="B50" s="10" t="n">
        <f aca="false">(B46*B2+B3*B47+B49*B4)*B5</f>
        <v>0.02877</v>
      </c>
      <c r="C50" s="10" t="n">
        <f aca="false">(C46*C2+C3*C47+C49*C4)*C5</f>
        <v>0.05754</v>
      </c>
      <c r="D50" s="10" t="n">
        <f aca="false">(D46*D2+D3*D47+D49*D4)*D5</f>
        <v>0.1425</v>
      </c>
      <c r="E50" s="10" t="n">
        <f aca="false">AVERAGE(B50:D50)</f>
        <v>0.07627</v>
      </c>
      <c r="K50" s="9" t="s">
        <v>16</v>
      </c>
      <c r="L50" s="10" t="n">
        <f aca="false">L46*B2+B3*L47+L49*B4</f>
        <v>0.31287</v>
      </c>
      <c r="M50" s="10" t="n">
        <f aca="false">M46*C2+C3*M47+M49*C4</f>
        <v>0.07244</v>
      </c>
      <c r="N50" s="10" t="n">
        <f aca="false">N46*D2+D3*N47+N49*D4</f>
        <v>0.17658</v>
      </c>
      <c r="O50" s="10" t="n">
        <f aca="false">AVERAGE(L50:N50)</f>
        <v>0.187296666666667</v>
      </c>
    </row>
    <row r="51" customFormat="false" ht="15" hidden="false" customHeight="false" outlineLevel="0" collapsed="false">
      <c r="A51" s="11" t="s">
        <v>17</v>
      </c>
      <c r="B51" s="12" t="n">
        <f aca="false">B50/B45</f>
        <v>0.02877</v>
      </c>
      <c r="C51" s="12" t="n">
        <f aca="false">C50/C45</f>
        <v>0.02877</v>
      </c>
      <c r="D51" s="12" t="n">
        <f aca="false">D50/D45</f>
        <v>0.07125</v>
      </c>
      <c r="E51" s="12" t="n">
        <f aca="false">AVERAGE(B51:D51)</f>
        <v>0.04293</v>
      </c>
      <c r="K51" s="11" t="s">
        <v>17</v>
      </c>
      <c r="L51" s="12" t="n">
        <f aca="false">L50/L45</f>
        <v>0.0347633333333333</v>
      </c>
      <c r="M51" s="12" t="n">
        <f aca="false">M50/M45</f>
        <v>0.07244</v>
      </c>
      <c r="N51" s="12" t="n">
        <f aca="false">N50/N45</f>
        <v>0.044145</v>
      </c>
      <c r="O51" s="12" t="n">
        <f aca="false">AVERAGE(L51:N51)</f>
        <v>0.0504494444444444</v>
      </c>
    </row>
    <row r="56" customFormat="false" ht="15" hidden="false" customHeight="false" outlineLevel="0" collapsed="false">
      <c r="F56" s="0" t="s">
        <v>22</v>
      </c>
    </row>
  </sheetData>
  <mergeCells count="4">
    <mergeCell ref="K7:Q7"/>
    <mergeCell ref="K8:Q8"/>
    <mergeCell ref="K42:Q42"/>
    <mergeCell ref="K43:P4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Roman,Standard"&amp;12&amp;A</oddHeader>
    <oddFooter>&amp;C&amp;"Times New Roman,Standard"&amp;12Pagina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LibreOffice/6.1.6.3$Linux_X86_64 LibreOffice_project/10$Build-3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2019-11-10T16:33:32Z</dcterms:created>
  <dc:creator/>
  <dc:description/>
  <dc:language>it-IT</dc:language>
  <cp:lastModifiedBy/>
  <dcterms:modified xsi:type="dcterms:W3CDTF">2019-11-10T16:37:30Z</dcterms:modified>
  <cp:revision>2</cp:revision>
  <dc:subject/>
  <dc:title/>
</cp:coreProperties>
</file>