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2222\source\repos\foo\GR6250-2019\hw6\"/>
    </mc:Choice>
  </mc:AlternateContent>
  <xr:revisionPtr revIDLastSave="0" documentId="13_ncr:1_{5FA99181-9608-4DA2-86D6-D37876378539}" xr6:coauthVersionLast="45" xr6:coauthVersionMax="45" xr10:uidLastSave="{00000000-0000-0000-0000-000000000000}"/>
  <bookViews>
    <workbookView xWindow="-98" yWindow="-98" windowWidth="20715" windowHeight="13875" xr2:uid="{F0029E7A-B7F0-4055-A28B-87A0625C0D8C}"/>
  </bookViews>
  <sheets>
    <sheet name="SPY" sheetId="1" r:id="rId1"/>
  </sheets>
  <definedNames>
    <definedName name="alpha">SPY!#REF!</definedName>
    <definedName name="beta">SPY!#REF!</definedName>
    <definedName name="exp">SPY!$G$4</definedName>
    <definedName name="f">SPY!#REF!</definedName>
    <definedName name="forward" localSheetId="0">SPY!$G$2</definedName>
    <definedName name="forward">#REF!</definedName>
    <definedName name="k">SPY!#REF!</definedName>
    <definedName name="kappa_3">SPY!#REF!</definedName>
    <definedName name="kappa_5">SPY!#REF!</definedName>
    <definedName name="sigma">SPY!#REF!</definedName>
    <definedName name="solver_adj" localSheetId="0" hidden="1">SPY!$C$5</definedName>
    <definedName name="solver_cvg" localSheetId="0" hidden="1">0.0001</definedName>
    <definedName name="solver_drv" localSheetId="0" hidden="1">2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lhs1" localSheetId="0" hidden="1">SPY!$D$3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1</definedName>
    <definedName name="solver_nwt" localSheetId="0" hidden="1">1</definedName>
    <definedName name="solver_opt" localSheetId="0" hidden="1">SPY!$J$3</definedName>
    <definedName name="solver_pre" localSheetId="0" hidden="1">0.000001</definedName>
    <definedName name="solver_rbv" localSheetId="0" hidden="1">2</definedName>
    <definedName name="solver_rel1" localSheetId="0" hidden="1">3</definedName>
    <definedName name="solver_rhs1" localSheetId="0" hidden="1">0</definedName>
    <definedName name="solver_rlx" localSheetId="0" hidden="1">2</definedName>
    <definedName name="solver_rsd" localSheetId="0" hidden="1">0</definedName>
    <definedName name="solver_scl" localSheetId="0" hidden="1">2</definedName>
    <definedName name="solver_sho" localSheetId="0" hidden="1">1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3</definedName>
    <definedName name="t">SPY!#REF!</definedName>
    <definedName name="vol">SPY!$G$3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4" i="1" l="1"/>
  <c r="C2" i="1" a="1"/>
  <c r="C2" i="1" l="1"/>
  <c r="G11" i="1" a="1"/>
  <c r="G14" i="1" a="1"/>
  <c r="G12" i="1" a="1"/>
  <c r="G7" i="1" a="1"/>
  <c r="G13" i="1" a="1"/>
  <c r="G17" i="1" a="1"/>
  <c r="G16" i="1" a="1"/>
  <c r="G19" i="1" a="1"/>
  <c r="G15" i="1" a="1"/>
  <c r="G10" i="1" a="1"/>
  <c r="G18" i="1" a="1"/>
  <c r="G21" i="1" a="1"/>
  <c r="G23" i="1" a="1"/>
  <c r="G8" i="1" a="1"/>
  <c r="G9" i="1" a="1"/>
  <c r="G22" i="1" a="1"/>
  <c r="G20" i="1" a="1"/>
  <c r="G22" i="1" l="1"/>
  <c r="G14" i="1"/>
  <c r="G10" i="1"/>
  <c r="G23" i="1"/>
  <c r="G21" i="1"/>
  <c r="G19" i="1"/>
  <c r="G17" i="1"/>
  <c r="G15" i="1"/>
  <c r="G13" i="1"/>
  <c r="G11" i="1"/>
  <c r="G9" i="1"/>
  <c r="G20" i="1"/>
  <c r="G18" i="1"/>
  <c r="G16" i="1"/>
  <c r="G12" i="1"/>
  <c r="G8" i="1"/>
  <c r="G7" i="1"/>
  <c r="H7" i="1" a="1"/>
  <c r="H19" i="1" a="1"/>
  <c r="H21" i="1" a="1"/>
  <c r="H20" i="1" a="1"/>
  <c r="H13" i="1" a="1"/>
  <c r="H8" i="1" a="1"/>
  <c r="H18" i="1" a="1"/>
  <c r="H10" i="1" a="1"/>
  <c r="H22" i="1" a="1"/>
  <c r="H15" i="1" a="1"/>
  <c r="H9" i="1" a="1"/>
  <c r="H17" i="1" a="1"/>
  <c r="H11" i="1" a="1"/>
  <c r="H12" i="1" a="1"/>
  <c r="H16" i="1" a="1"/>
  <c r="H14" i="1" a="1"/>
  <c r="H23" i="1" a="1"/>
  <c r="D3" i="1" l="1"/>
  <c r="H9" i="1"/>
  <c r="J9" i="1" s="1"/>
  <c r="H10" i="1"/>
  <c r="J10" i="1" s="1"/>
  <c r="H16" i="1"/>
  <c r="J16" i="1" s="1"/>
  <c r="H11" i="1"/>
  <c r="J11" i="1" s="1"/>
  <c r="H19" i="1"/>
  <c r="J19" i="1" s="1"/>
  <c r="H14" i="1"/>
  <c r="J14" i="1" s="1"/>
  <c r="H8" i="1"/>
  <c r="J8" i="1" s="1"/>
  <c r="H20" i="1"/>
  <c r="J20" i="1" s="1"/>
  <c r="H15" i="1"/>
  <c r="J15" i="1" s="1"/>
  <c r="H23" i="1"/>
  <c r="J23" i="1" s="1"/>
  <c r="H12" i="1"/>
  <c r="J12" i="1" s="1"/>
  <c r="H17" i="1"/>
  <c r="J17" i="1" s="1"/>
  <c r="H7" i="1"/>
  <c r="J7" i="1" s="1"/>
  <c r="H18" i="1"/>
  <c r="J18" i="1" s="1"/>
  <c r="H13" i="1"/>
  <c r="J13" i="1" s="1"/>
  <c r="H21" i="1"/>
  <c r="J21" i="1" s="1"/>
  <c r="H22" i="1"/>
  <c r="J22" i="1" s="1"/>
  <c r="J3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Keith Lewis</author>
  </authors>
  <commentList>
    <comment ref="D3" authorId="0" shapeId="0" xr:uid="{F481B509-F9C6-4210-8A7A-9859A5694424}">
      <text>
        <r>
          <rPr>
            <b/>
            <sz val="9"/>
            <color indexed="81"/>
            <rFont val="Tahoma"/>
            <family val="2"/>
          </rPr>
          <t>Must be non-negative.</t>
        </r>
      </text>
    </comment>
    <comment ref="J3" authorId="0" shapeId="0" xr:uid="{E135A592-74D7-4F24-A7A0-829FAA523537}">
      <text>
        <r>
          <rPr>
            <b/>
            <sz val="9"/>
            <color indexed="81"/>
            <rFont val="Tahoma"/>
            <family val="2"/>
          </rPr>
          <t>Minimize this by changing kappa_3,…,kappa_6 while keeping determinants non-negative.</t>
        </r>
      </text>
    </comment>
    <comment ref="D4" authorId="0" shapeId="0" xr:uid="{7D5A8BE1-13A7-4FAC-B2ED-0CF6EA9687F2}">
      <text>
        <r>
          <rPr>
            <b/>
            <sz val="9"/>
            <color indexed="81"/>
            <rFont val="Tahoma"/>
            <family val="2"/>
          </rPr>
          <t>1x1 Hankel matrix determinant.</t>
        </r>
      </text>
    </comment>
    <comment ref="D5" authorId="0" shapeId="0" xr:uid="{4F66C720-1F14-4DCF-BC92-E3663424A715}">
      <text>
        <r>
          <rPr>
            <b/>
            <sz val="9"/>
            <color indexed="81"/>
            <rFont val="Tahoma"/>
            <family val="2"/>
          </rPr>
          <t>2x2 Hankel matrix determinant.</t>
        </r>
      </text>
    </comment>
    <comment ref="D6" authorId="0" shapeId="0" xr:uid="{748B10F4-1646-440E-99C9-0D511F702E2A}">
      <text>
        <r>
          <rPr>
            <b/>
            <sz val="9"/>
            <color indexed="81"/>
            <rFont val="Tahoma"/>
            <family val="2"/>
          </rPr>
          <t>3x3 Hankel matrix determinant.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<sst xmlns="http://schemas.openxmlformats.org/spreadsheetml/2006/main" count="17" uniqueCount="17">
  <si>
    <t>kappa_3</t>
  </si>
  <si>
    <t>kappa_5</t>
  </si>
  <si>
    <t>kappa_1</t>
  </si>
  <si>
    <t>kappa_2</t>
  </si>
  <si>
    <t>kappa_4</t>
  </si>
  <si>
    <t>kappa_6</t>
  </si>
  <si>
    <t>det</t>
  </si>
  <si>
    <t>cumulant</t>
  </si>
  <si>
    <t>strike</t>
  </si>
  <si>
    <t>put</t>
  </si>
  <si>
    <t>implied</t>
  </si>
  <si>
    <t>exp</t>
  </si>
  <si>
    <t>actual</t>
  </si>
  <si>
    <t>forward</t>
  </si>
  <si>
    <t>vol</t>
  </si>
  <si>
    <t>error</t>
  </si>
  <si>
    <t>diff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</si>
</sst>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">
    <xf numFmtId="0" fontId="0" fillId="0" borderId="0"/>
    <xf numFmtId="0" fontId="3" fillId="2" borderId="1" applyNumberFormat="0" applyAlignment="0" applyProtection="0"/>
    <xf numFmtId="0" fontId="4" fillId="3" borderId="2" applyNumberFormat="0" applyAlignment="0" applyProtection="0"/>
    <xf numFmtId="0" fontId="5" fillId="3" borderId="1" applyNumberFormat="0" applyAlignment="0" applyProtection="0"/>
  </cellStyleXfs>
  <cellXfs count="11">
    <xf numFmtId="0" fontId="0" fillId="0" borderId="0" xfId="0"/>
    <xf numFmtId="0" fontId="0" fillId="0" borderId="0" xfId="0" applyAlignment="1">
      <alignment horizontal="right"/>
    </xf>
    <xf numFmtId="0" fontId="0" fillId="0" borderId="0" xfId="0" applyBorder="1"/>
    <xf numFmtId="0" fontId="2" fillId="0" borderId="0" xfId="0" applyFont="1" applyAlignment="1">
      <alignment horizontal="right"/>
    </xf>
    <xf numFmtId="0" fontId="0" fillId="0" borderId="0" xfId="0" applyAlignment="1">
      <alignment horizontal="center"/>
    </xf>
    <xf numFmtId="0" fontId="1" fillId="0" borderId="0" xfId="0" applyFont="1"/>
    <xf numFmtId="0" fontId="3" fillId="2" borderId="1" xfId="1"/>
    <xf numFmtId="0" fontId="4" fillId="3" borderId="2" xfId="2"/>
    <xf numFmtId="0" fontId="5" fillId="3" borderId="1" xfId="3"/>
    <xf numFmtId="0" fontId="0" fillId="0" borderId="0" xfId="0" applyFill="1" applyAlignment="1"/>
    <xf numFmtId="0" fontId="0" fillId="0" borderId="0" xfId="0" applyFill="1" applyBorder="1" applyAlignment="1">
      <alignment horizontal="center"/>
    </xf>
  </cellXfs>
  <cellStyles count="4">
    <cellStyle name="Calculation" xfId="3" builtinId="22"/>
    <cellStyle name="Input" xfId="1" builtinId="20"/>
    <cellStyle name="Normal" xfId="0" builtinId="0"/>
    <cellStyle name="Output" xfId="2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15</a:t>
            </a:r>
            <a:r>
              <a:rPr lang="en-US" baseline="0"/>
              <a:t> Nov 2019 SPY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SPY!$H$6</c:f>
              <c:strCache>
                <c:ptCount val="1"/>
                <c:pt idx="0">
                  <c:v>implied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SPY!$F$7:$F$23</c:f>
              <c:numCache>
                <c:formatCode>General</c:formatCode>
                <c:ptCount val="17"/>
                <c:pt idx="0">
                  <c:v>290</c:v>
                </c:pt>
                <c:pt idx="1">
                  <c:v>291</c:v>
                </c:pt>
                <c:pt idx="2">
                  <c:v>292</c:v>
                </c:pt>
                <c:pt idx="3">
                  <c:v>293</c:v>
                </c:pt>
                <c:pt idx="4">
                  <c:v>294</c:v>
                </c:pt>
                <c:pt idx="5">
                  <c:v>295</c:v>
                </c:pt>
                <c:pt idx="6">
                  <c:v>296</c:v>
                </c:pt>
                <c:pt idx="7">
                  <c:v>297</c:v>
                </c:pt>
                <c:pt idx="8">
                  <c:v>298</c:v>
                </c:pt>
                <c:pt idx="9">
                  <c:v>299</c:v>
                </c:pt>
                <c:pt idx="10">
                  <c:v>300</c:v>
                </c:pt>
                <c:pt idx="11">
                  <c:v>301</c:v>
                </c:pt>
                <c:pt idx="12">
                  <c:v>302</c:v>
                </c:pt>
                <c:pt idx="13">
                  <c:v>303</c:v>
                </c:pt>
                <c:pt idx="14">
                  <c:v>304</c:v>
                </c:pt>
                <c:pt idx="15">
                  <c:v>305</c:v>
                </c:pt>
                <c:pt idx="16">
                  <c:v>306</c:v>
                </c:pt>
              </c:numCache>
            </c:numRef>
          </c:xVal>
          <c:yVal>
            <c:numRef>
              <c:f>SPY!$H$7:$H$23</c:f>
              <c:numCache>
                <c:formatCode>General</c:formatCode>
                <c:ptCount val="17"/>
                <c:pt idx="0">
                  <c:v>0.12598065527714</c:v>
                </c:pt>
                <c:pt idx="1">
                  <c:v>0.12598067770221763</c:v>
                </c:pt>
                <c:pt idx="2">
                  <c:v>0.12598069999221231</c:v>
                </c:pt>
                <c:pt idx="3">
                  <c:v>0.12598072214847969</c:v>
                </c:pt>
                <c:pt idx="4">
                  <c:v>0.12598074417236391</c:v>
                </c:pt>
                <c:pt idx="5">
                  <c:v>0.12598076606520681</c:v>
                </c:pt>
                <c:pt idx="6">
                  <c:v>0.12598078782826877</c:v>
                </c:pt>
                <c:pt idx="7">
                  <c:v>0.1259808094628812</c:v>
                </c:pt>
                <c:pt idx="8">
                  <c:v>0.12598083097029894</c:v>
                </c:pt>
                <c:pt idx="9">
                  <c:v>0.12598085235177495</c:v>
                </c:pt>
                <c:pt idx="10">
                  <c:v>0.12598087360854279</c:v>
                </c:pt>
                <c:pt idx="11">
                  <c:v>0.12598089474182941</c:v>
                </c:pt>
                <c:pt idx="12">
                  <c:v>0.12598091575281944</c:v>
                </c:pt>
                <c:pt idx="13">
                  <c:v>0.12598093664271401</c:v>
                </c:pt>
                <c:pt idx="14">
                  <c:v>0.12598095741267498</c:v>
                </c:pt>
                <c:pt idx="15">
                  <c:v>0.12598097806386258</c:v>
                </c:pt>
                <c:pt idx="16">
                  <c:v>0.12598099859740947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493-43B2-AECB-7A3AB5166D53}"/>
            </c:ext>
          </c:extLst>
        </c:ser>
        <c:ser>
          <c:idx val="2"/>
          <c:order val="1"/>
          <c:tx>
            <c:strRef>
              <c:f>SPY!$I$6</c:f>
              <c:strCache>
                <c:ptCount val="1"/>
                <c:pt idx="0">
                  <c:v>actual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SPY!$F$7:$F$23</c:f>
              <c:numCache>
                <c:formatCode>General</c:formatCode>
                <c:ptCount val="17"/>
                <c:pt idx="0">
                  <c:v>290</c:v>
                </c:pt>
                <c:pt idx="1">
                  <c:v>291</c:v>
                </c:pt>
                <c:pt idx="2">
                  <c:v>292</c:v>
                </c:pt>
                <c:pt idx="3">
                  <c:v>293</c:v>
                </c:pt>
                <c:pt idx="4">
                  <c:v>294</c:v>
                </c:pt>
                <c:pt idx="5">
                  <c:v>295</c:v>
                </c:pt>
                <c:pt idx="6">
                  <c:v>296</c:v>
                </c:pt>
                <c:pt idx="7">
                  <c:v>297</c:v>
                </c:pt>
                <c:pt idx="8">
                  <c:v>298</c:v>
                </c:pt>
                <c:pt idx="9">
                  <c:v>299</c:v>
                </c:pt>
                <c:pt idx="10">
                  <c:v>300</c:v>
                </c:pt>
                <c:pt idx="11">
                  <c:v>301</c:v>
                </c:pt>
                <c:pt idx="12">
                  <c:v>302</c:v>
                </c:pt>
                <c:pt idx="13">
                  <c:v>303</c:v>
                </c:pt>
                <c:pt idx="14">
                  <c:v>304</c:v>
                </c:pt>
                <c:pt idx="15">
                  <c:v>305</c:v>
                </c:pt>
                <c:pt idx="16">
                  <c:v>306</c:v>
                </c:pt>
              </c:numCache>
            </c:numRef>
          </c:xVal>
          <c:yVal>
            <c:numRef>
              <c:f>SPY!$I$7:$I$23</c:f>
              <c:numCache>
                <c:formatCode>General</c:formatCode>
                <c:ptCount val="17"/>
                <c:pt idx="0">
                  <c:v>0.15440000000000001</c:v>
                </c:pt>
                <c:pt idx="1">
                  <c:v>0.15110000000000001</c:v>
                </c:pt>
                <c:pt idx="2">
                  <c:v>0.1477</c:v>
                </c:pt>
                <c:pt idx="3">
                  <c:v>0.1444</c:v>
                </c:pt>
                <c:pt idx="4">
                  <c:v>0.14080000000000001</c:v>
                </c:pt>
                <c:pt idx="5">
                  <c:v>0.13730000000000001</c:v>
                </c:pt>
                <c:pt idx="6">
                  <c:v>0.1336</c:v>
                </c:pt>
                <c:pt idx="7">
                  <c:v>0.13</c:v>
                </c:pt>
                <c:pt idx="8">
                  <c:v>0.126</c:v>
                </c:pt>
                <c:pt idx="9">
                  <c:v>0.1222</c:v>
                </c:pt>
                <c:pt idx="10">
                  <c:v>0.1186</c:v>
                </c:pt>
                <c:pt idx="11">
                  <c:v>0.115</c:v>
                </c:pt>
                <c:pt idx="12">
                  <c:v>0.1114</c:v>
                </c:pt>
                <c:pt idx="13">
                  <c:v>0.108</c:v>
                </c:pt>
                <c:pt idx="14">
                  <c:v>0.10489999999999999</c:v>
                </c:pt>
                <c:pt idx="15">
                  <c:v>0.1019</c:v>
                </c:pt>
                <c:pt idx="16">
                  <c:v>9.9400000000000002E-2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493-43B2-AECB-7A3AB5166D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40880552"/>
        <c:axId val="603914632"/>
      </c:scatterChart>
      <c:valAx>
        <c:axId val="740880552"/>
        <c:scaling>
          <c:orientation val="minMax"/>
          <c:max val="306"/>
          <c:min val="29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3914632"/>
        <c:crosses val="autoZero"/>
        <c:crossBetween val="midCat"/>
        <c:majorUnit val="2"/>
      </c:valAx>
      <c:valAx>
        <c:axId val="603914632"/>
        <c:scaling>
          <c:orientation val="minMax"/>
          <c:max val="0.18000000000000002"/>
          <c:min val="8.0000000000000016E-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08805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9</xdr:row>
      <xdr:rowOff>83345</xdr:rowOff>
    </xdr:from>
    <xdr:to>
      <xdr:col>5</xdr:col>
      <xdr:colOff>0</xdr:colOff>
      <xdr:row>22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0EB52-3BB5-4BEF-8DA1-60DACA3FD202}">
  <dimension ref="B2:J23"/>
  <sheetViews>
    <sheetView tabSelected="1" workbookViewId="0">
      <selection activeCell="J3" sqref="J3"/>
    </sheetView>
  </sheetViews>
  <sheetFormatPr defaultRowHeight="14.25" x14ac:dyDescent="0.45"/>
  <sheetData>
    <row r="2" spans="2:10" x14ac:dyDescent="0.45">
      <c r="B2" s="1" t="s">
        <v>7</v>
      </c>
      <c r="C2" cm="1">
        <f t="array" ref="C2">_xll.XLL.CUMULANT.FINITE(C3:C8)</f>
        <v>36566578</v>
      </c>
      <c r="D2" s="4" t="s">
        <v>6</v>
      </c>
      <c r="F2" s="1" t="s">
        <v>13</v>
      </c>
      <c r="G2" s="9">
        <v>298.08999999999997</v>
      </c>
    </row>
    <row r="3" spans="2:10" x14ac:dyDescent="0.45">
      <c r="B3" s="3" t="s">
        <v>2</v>
      </c>
      <c r="C3">
        <v>0</v>
      </c>
      <c r="D3">
        <f>MIN(D4:D6)</f>
        <v>0</v>
      </c>
      <c r="F3" s="1" t="s">
        <v>14</v>
      </c>
      <c r="G3">
        <v>0.126</v>
      </c>
      <c r="I3" s="1" t="s">
        <v>15</v>
      </c>
      <c r="J3" s="7">
        <f>SUMSQ(J7:J23)</f>
        <v>5.12769848306032E-3</v>
      </c>
    </row>
    <row r="4" spans="2:10" x14ac:dyDescent="0.45">
      <c r="B4" s="3" t="s">
        <v>3</v>
      </c>
      <c r="C4">
        <v>1</v>
      </c>
      <c r="D4">
        <v>1</v>
      </c>
      <c r="F4" s="1" t="s">
        <v>11</v>
      </c>
      <c r="G4">
        <f>28/365.25</f>
        <v>7.665982203969883E-2</v>
      </c>
    </row>
    <row r="5" spans="2:10" x14ac:dyDescent="0.45">
      <c r="B5" s="3" t="s">
        <v>0</v>
      </c>
      <c r="C5" s="6">
        <v>0</v>
      </c>
      <c r="D5" s="8">
        <v>0</v>
      </c>
      <c r="E5" s="2"/>
    </row>
    <row r="6" spans="2:10" x14ac:dyDescent="0.45">
      <c r="B6" s="3" t="s">
        <v>4</v>
      </c>
      <c r="C6" s="6">
        <v>0</v>
      </c>
      <c r="D6" s="8">
        <v>0</v>
      </c>
      <c r="E6" s="2"/>
      <c r="F6" s="4" t="s">
        <v>8</v>
      </c>
      <c r="G6" s="4" t="s">
        <v>9</v>
      </c>
      <c r="H6" s="4" t="s">
        <v>10</v>
      </c>
      <c r="I6" s="4" t="s">
        <v>12</v>
      </c>
      <c r="J6" s="10" t="s">
        <v>16</v>
      </c>
    </row>
    <row r="7" spans="2:10" x14ac:dyDescent="0.45">
      <c r="B7" s="3" t="s">
        <v>1</v>
      </c>
      <c r="C7" s="6">
        <v>0</v>
      </c>
      <c r="E7" s="2"/>
      <c r="F7">
        <v>290</v>
      </c>
      <c r="G7" cm="1">
        <f t="array" ref="G7">_xll.XLL.OPTION.PUT(forward, vol*SQRT(exp), F7, $C$2)</f>
        <v>1.2571745887037196</v>
      </c>
      <c r="H7" cm="1">
        <f t="array" ref="H7">_xll.XLL.BLACK.PUT.IMPLIED(forward, G7, F7, exp)</f>
        <v>0.12598065527714</v>
      </c>
      <c r="I7">
        <v>0.15440000000000001</v>
      </c>
      <c r="J7">
        <f>H7-I7</f>
        <v>-2.8419344722860007E-2</v>
      </c>
    </row>
    <row r="8" spans="2:10" x14ac:dyDescent="0.45">
      <c r="B8" s="3" t="s">
        <v>5</v>
      </c>
      <c r="C8" s="6">
        <v>0</v>
      </c>
      <c r="F8">
        <v>291</v>
      </c>
      <c r="G8" cm="1">
        <f t="array" ref="G8">_xll.XLL.OPTION.PUT(forward, vol*SQRT(exp), F8, $C$2)</f>
        <v>1.4924122834876243</v>
      </c>
      <c r="H8" cm="1">
        <f t="array" ref="H8">_xll.XLL.BLACK.PUT.IMPLIED(forward, G8, F8, exp)</f>
        <v>0.12598067770221763</v>
      </c>
      <c r="I8">
        <v>0.15110000000000001</v>
      </c>
      <c r="J8">
        <f t="shared" ref="J8:J23" si="0">H8-I8</f>
        <v>-2.5119322297782382E-2</v>
      </c>
    </row>
    <row r="9" spans="2:10" x14ac:dyDescent="0.45">
      <c r="F9">
        <v>292</v>
      </c>
      <c r="G9" cm="1">
        <f t="array" ref="G9">_xll.XLL.OPTION.PUT(forward, vol*SQRT(exp), F9, $C$2)</f>
        <v>1.7589795232002672</v>
      </c>
      <c r="H9" cm="1">
        <f t="array" ref="H9">_xll.XLL.BLACK.PUT.IMPLIED(forward, G9, F9, exp)</f>
        <v>0.12598069999221231</v>
      </c>
      <c r="I9">
        <v>0.1477</v>
      </c>
      <c r="J9">
        <f t="shared" si="0"/>
        <v>-2.1719300007787684E-2</v>
      </c>
    </row>
    <row r="10" spans="2:10" x14ac:dyDescent="0.45">
      <c r="B10" s="3"/>
      <c r="F10">
        <v>293</v>
      </c>
      <c r="G10" cm="1">
        <f t="array" ref="G10">_xll.XLL.OPTION.PUT(forward, vol*SQRT(exp), F10, $C$2)</f>
        <v>2.0587406564724802</v>
      </c>
      <c r="H10" cm="1">
        <f t="array" ref="H10">_xll.XLL.BLACK.PUT.IMPLIED(forward, G10, F10, exp)</f>
        <v>0.12598072214847969</v>
      </c>
      <c r="I10">
        <v>0.1444</v>
      </c>
      <c r="J10">
        <f t="shared" si="0"/>
        <v>-1.841927785152031E-2</v>
      </c>
    </row>
    <row r="11" spans="2:10" x14ac:dyDescent="0.45">
      <c r="B11" s="3"/>
      <c r="F11">
        <v>294</v>
      </c>
      <c r="G11" cm="1">
        <f t="array" ref="G11">_xll.XLL.OPTION.PUT(forward, vol*SQRT(exp), F11, $C$2)</f>
        <v>2.393327851241807</v>
      </c>
      <c r="H11" cm="1">
        <f t="array" ref="H11">_xll.XLL.BLACK.PUT.IMPLIED(forward, G11, F11, exp)</f>
        <v>0.12598074417236391</v>
      </c>
      <c r="I11">
        <v>0.14080000000000001</v>
      </c>
      <c r="J11">
        <f t="shared" si="0"/>
        <v>-1.4819255827636102E-2</v>
      </c>
    </row>
    <row r="12" spans="2:10" x14ac:dyDescent="0.45">
      <c r="F12">
        <v>295</v>
      </c>
      <c r="G12" cm="1">
        <f t="array" ref="G12">_xll.XLL.OPTION.PUT(forward, vol*SQRT(exp), F12, $C$2)</f>
        <v>2.7641006356366233</v>
      </c>
      <c r="H12" cm="1">
        <f t="array" ref="H12">_xll.XLL.BLACK.PUT.IMPLIED(forward, G12, F12, exp)</f>
        <v>0.12598076606520681</v>
      </c>
      <c r="I12">
        <v>0.13730000000000001</v>
      </c>
      <c r="J12">
        <f t="shared" si="0"/>
        <v>-1.1319233934793199E-2</v>
      </c>
    </row>
    <row r="13" spans="2:10" x14ac:dyDescent="0.45">
      <c r="F13">
        <v>296</v>
      </c>
      <c r="G13" cm="1">
        <f t="array" ref="G13">_xll.XLL.OPTION.PUT(forward, vol*SQRT(exp), F13, $C$2)</f>
        <v>3.1721121283750335</v>
      </c>
      <c r="H13" cm="1">
        <f t="array" ref="H13">_xll.XLL.BLACK.PUT.IMPLIED(forward, G13, F13, exp)</f>
        <v>0.12598078782826877</v>
      </c>
      <c r="I13">
        <v>0.1336</v>
      </c>
      <c r="J13">
        <f t="shared" si="0"/>
        <v>-7.6192121717312267E-3</v>
      </c>
    </row>
    <row r="14" spans="2:10" x14ac:dyDescent="0.45">
      <c r="F14">
        <v>297</v>
      </c>
      <c r="G14" cm="1">
        <f t="array" ref="G14">_xll.XLL.OPTION.PUT(forward, vol*SQRT(exp), F14, $C$2)</f>
        <v>3.6180833622915713</v>
      </c>
      <c r="H14" cm="1">
        <f t="array" ref="H14">_xll.XLL.BLACK.PUT.IMPLIED(forward, G14, F14, exp)</f>
        <v>0.1259808094628812</v>
      </c>
      <c r="I14">
        <v>0.13</v>
      </c>
      <c r="J14">
        <f t="shared" si="0"/>
        <v>-4.0191905371187997E-3</v>
      </c>
    </row>
    <row r="15" spans="2:10" x14ac:dyDescent="0.45">
      <c r="F15" s="5">
        <v>298</v>
      </c>
      <c r="G15" cm="1">
        <f t="array" ref="G15">_xll.XLL.OPTION.PUT(forward, vol*SQRT(exp), F15, $C$2)</f>
        <v>4.1023867352153047</v>
      </c>
      <c r="H15" cm="1">
        <f t="array" ref="H15">_xll.XLL.BLACK.PUT.IMPLIED(forward, G15, F15, exp)</f>
        <v>0.12598083097029894</v>
      </c>
      <c r="I15">
        <v>0.126</v>
      </c>
      <c r="J15">
        <f t="shared" si="0"/>
        <v>-1.9169029701060492E-5</v>
      </c>
    </row>
    <row r="16" spans="2:10" x14ac:dyDescent="0.45">
      <c r="F16">
        <v>299</v>
      </c>
      <c r="G16" cm="1">
        <f t="array" ref="G16">_xll.XLL.OPTION.PUT(forward, vol*SQRT(exp), F16, $C$2)</f>
        <v>4.6250391956947681</v>
      </c>
      <c r="H16" cm="1">
        <f t="array" ref="H16">_xll.XLL.BLACK.PUT.IMPLIED(forward, G16, F16, exp)</f>
        <v>0.12598085235177495</v>
      </c>
      <c r="I16">
        <v>0.1222</v>
      </c>
      <c r="J16">
        <f t="shared" si="0"/>
        <v>3.7808523517749437E-3</v>
      </c>
    </row>
    <row r="17" spans="6:10" x14ac:dyDescent="0.45">
      <c r="F17">
        <v>300</v>
      </c>
      <c r="G17" cm="1">
        <f t="array" ref="G17">_xll.XLL.OPTION.PUT(forward, vol*SQRT(exp), F17, $C$2)</f>
        <v>5.1857053152819788</v>
      </c>
      <c r="H17" cm="1">
        <f t="array" ref="H17">_xll.XLL.BLACK.PUT.IMPLIED(forward, G17, F17, exp)</f>
        <v>0.12598087360854279</v>
      </c>
      <c r="I17">
        <v>0.1186</v>
      </c>
      <c r="J17">
        <f t="shared" si="0"/>
        <v>7.3808736085427956E-3</v>
      </c>
    </row>
    <row r="18" spans="6:10" x14ac:dyDescent="0.45">
      <c r="F18">
        <v>301</v>
      </c>
      <c r="G18" cm="1">
        <f t="array" ref="G18">_xll.XLL.OPTION.PUT(forward, vol*SQRT(exp), F18, $C$2)</f>
        <v>5.7837099440940847</v>
      </c>
      <c r="H18" cm="1">
        <f t="array" ref="H18">_xll.XLL.BLACK.PUT.IMPLIED(forward, G18, F18, exp)</f>
        <v>0.12598089474182941</v>
      </c>
      <c r="I18">
        <v>0.115</v>
      </c>
      <c r="J18">
        <f t="shared" si="0"/>
        <v>1.0980894741829408E-2</v>
      </c>
    </row>
    <row r="19" spans="6:10" x14ac:dyDescent="0.45">
      <c r="F19">
        <v>302</v>
      </c>
      <c r="G19" cm="1">
        <f t="array" ref="G19">_xll.XLL.OPTION.PUT(forward, vol*SQRT(exp), F19, $C$2)</f>
        <v>6.4180597210622068</v>
      </c>
      <c r="H19" cm="1">
        <f t="array" ref="H19">_xll.XLL.BLACK.PUT.IMPLIED(forward, G19, F19, exp)</f>
        <v>0.12598091575281944</v>
      </c>
      <c r="I19">
        <v>0.1114</v>
      </c>
      <c r="J19">
        <f t="shared" si="0"/>
        <v>1.4580915752819446E-2</v>
      </c>
    </row>
    <row r="20" spans="6:10" x14ac:dyDescent="0.45">
      <c r="F20">
        <v>303</v>
      </c>
      <c r="G20" cm="1">
        <f t="array" ref="G20">_xll.XLL.OPTION.PUT(forward, vol*SQRT(exp), F20, $C$2)</f>
        <v>7.0874723403015309</v>
      </c>
      <c r="H20" cm="1">
        <f t="array" ref="H20">_xll.XLL.BLACK.PUT.IMPLIED(forward, G20, F20, exp)</f>
        <v>0.12598093664271401</v>
      </c>
      <c r="I20">
        <v>0.108</v>
      </c>
      <c r="J20">
        <f t="shared" si="0"/>
        <v>1.798093664271401E-2</v>
      </c>
    </row>
    <row r="21" spans="6:10" x14ac:dyDescent="0.45">
      <c r="F21">
        <v>304</v>
      </c>
      <c r="G21" cm="1">
        <f t="array" ref="G21">_xll.XLL.OPTION.PUT(forward, vol*SQRT(exp), F21, $C$2)</f>
        <v>7.7904121808807076</v>
      </c>
      <c r="H21" cm="1">
        <f t="array" ref="H21">_xll.XLL.BLACK.PUT.IMPLIED(forward, G21, F21, exp)</f>
        <v>0.12598095741267498</v>
      </c>
      <c r="I21">
        <v>0.10489999999999999</v>
      </c>
      <c r="J21">
        <f t="shared" si="0"/>
        <v>2.1080957412674989E-2</v>
      </c>
    </row>
    <row r="22" spans="6:10" x14ac:dyDescent="0.45">
      <c r="F22">
        <v>305</v>
      </c>
      <c r="G22" cm="1">
        <f t="array" ref="G22">_xll.XLL.OPTION.PUT(forward, vol*SQRT(exp), F22, $C$2)</f>
        <v>8.5251307029261909</v>
      </c>
      <c r="H22" cm="1">
        <f t="array" ref="H22">_xll.XLL.BLACK.PUT.IMPLIED(forward, G22, F22, exp)</f>
        <v>0.12598097806386258</v>
      </c>
      <c r="I22">
        <v>0.1019</v>
      </c>
      <c r="J22">
        <f t="shared" si="0"/>
        <v>2.4080978063862571E-2</v>
      </c>
    </row>
    <row r="23" spans="6:10" x14ac:dyDescent="0.45">
      <c r="F23">
        <v>306</v>
      </c>
      <c r="G23" cm="1">
        <f t="array" ref="G23">_xll.XLL.OPTION.PUT(forward, vol*SQRT(exp), F23, $C$2)</f>
        <v>9.2897099052584053</v>
      </c>
      <c r="H23" cm="1">
        <f t="array" ref="H23">_xll.XLL.BLACK.PUT.IMPLIED(forward, G23, F23, exp)</f>
        <v>0.12598099859740947</v>
      </c>
      <c r="I23">
        <v>9.9400000000000002E-2</v>
      </c>
      <c r="J23">
        <f t="shared" si="0"/>
        <v>2.6580998597409464E-2</v>
      </c>
    </row>
  </sheetData>
  <pageMargins left="0.7" right="0.7" top="0.75" bottom="0.75" header="0.3" footer="0.3"/>
  <pageSetup orientation="portrait" r:id="rId1"/>
  <drawing r:id="rId2"/>
  <legacyDrawing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2EF9992-CE09-4DFF-B0DB-25DB502DBF2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SPY</vt:lpstr>
      <vt:lpstr>exp</vt:lpstr>
      <vt:lpstr>SPY!forward</vt:lpstr>
      <vt:lpstr>vol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 Lewis</dc:creator>
  <cp:lastModifiedBy>kal2222</cp:lastModifiedBy>
  <dcterms:created xsi:type="dcterms:W3CDTF">2019-10-18T19:04:27Z</dcterms:created>
  <dcterms:modified xsi:type="dcterms:W3CDTF">2019-10-19T15:32:52Z</dcterms:modified>
</cp:coreProperties>
</file>