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src\mass_estimation\test\datasheets_calculations\"/>
    </mc:Choice>
  </mc:AlternateContent>
  <bookViews>
    <workbookView xWindow="0" yWindow="0" windowWidth="22932" windowHeight="11436" activeTab="1"/>
  </bookViews>
  <sheets>
    <sheet name="CALIBER_HEIGHT_MODELS" sheetId="1" r:id="rId1"/>
    <sheet name="DIAMETERS_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2" l="1"/>
  <c r="M41" i="2"/>
  <c r="M40" i="2"/>
  <c r="M39" i="2"/>
  <c r="M38" i="2"/>
  <c r="M37" i="2"/>
  <c r="M36" i="2"/>
  <c r="M31" i="2"/>
  <c r="M30" i="2"/>
  <c r="M29" i="2"/>
  <c r="M28" i="2"/>
  <c r="M27" i="2"/>
  <c r="M26" i="2"/>
  <c r="M25" i="2"/>
  <c r="M15" i="2"/>
  <c r="M4" i="2"/>
  <c r="M21" i="2" l="1"/>
  <c r="M20" i="2"/>
  <c r="M19" i="2"/>
  <c r="M18" i="2"/>
  <c r="M17" i="2"/>
  <c r="M16" i="2"/>
  <c r="M10" i="2" l="1"/>
  <c r="M9" i="2"/>
  <c r="M7" i="2"/>
  <c r="M5" i="2"/>
  <c r="M8" i="2"/>
  <c r="M6" i="2"/>
  <c r="I9" i="1" l="1"/>
  <c r="I10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<sst xmlns="http://schemas.openxmlformats.org/spreadsheetml/2006/main" count="92" uniqueCount="31">
  <si>
    <t>fruit_id</t>
  </si>
  <si>
    <t>lab.depth_mm</t>
  </si>
  <si>
    <t>lab.o_caliber_mm</t>
  </si>
  <si>
    <t>lab.o_height_mm</t>
  </si>
  <si>
    <t>CH_LM_MET_01</t>
  </si>
  <si>
    <t>CH_LM_MET_02</t>
  </si>
  <si>
    <t>CH_LM_MET_03</t>
  </si>
  <si>
    <t>CH_LM_MET_04</t>
  </si>
  <si>
    <t>CH_LM_MET_05</t>
  </si>
  <si>
    <t>CH_NLM_MET_01</t>
  </si>
  <si>
    <t>CH_NLM_MET_02</t>
  </si>
  <si>
    <t>BETA_0</t>
  </si>
  <si>
    <t>BETA_1</t>
  </si>
  <si>
    <t>BETA_2</t>
  </si>
  <si>
    <t>Caliber and height models</t>
  </si>
  <si>
    <t>Diameters models</t>
  </si>
  <si>
    <t>D1D2_LM_MET_01</t>
  </si>
  <si>
    <t>D1D2_LM_MET_02</t>
  </si>
  <si>
    <t>D1D2_LM_MET_03</t>
  </si>
  <si>
    <t>D1D2_LM_MET_04</t>
  </si>
  <si>
    <t>D1D2_LM_MET_05</t>
  </si>
  <si>
    <t>D1D2_NLM_MET_01</t>
  </si>
  <si>
    <t>D1D2_NLM_MET_02</t>
  </si>
  <si>
    <t>diameter_01_mm</t>
  </si>
  <si>
    <t>diameter_02_mm</t>
  </si>
  <si>
    <t>BETA_3</t>
  </si>
  <si>
    <t>BETA_4</t>
  </si>
  <si>
    <t>errores</t>
  </si>
  <si>
    <t>error</t>
  </si>
  <si>
    <t>DIAMETERS SPHERES</t>
  </si>
  <si>
    <t>MEASURING TEST - USED FOR PREDICTION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</si>
</sst>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zoomScale="145" zoomScaleNormal="145" workbookViewId="0">
      <selection activeCell="D4" sqref="D4"/>
    </sheetView>
  </sheetViews>
  <sheetFormatPr baseColWidth="10" defaultRowHeight="14.4" x14ac:dyDescent="0.3"/>
  <cols>
    <col min="1" max="1" width="18.5546875" customWidth="1"/>
    <col min="5" max="5" width="15.6640625" bestFit="1" customWidth="1"/>
  </cols>
  <sheetData>
    <row r="2" spans="1:10" x14ac:dyDescent="0.3">
      <c r="A2" s="3" t="s">
        <v>14</v>
      </c>
    </row>
    <row r="3" spans="1:10" x14ac:dyDescent="0.3">
      <c r="B3" t="s">
        <v>0</v>
      </c>
      <c r="C3" t="s">
        <v>1</v>
      </c>
      <c r="D3" t="s">
        <v>2</v>
      </c>
      <c r="E3" t="s">
        <v>3</v>
      </c>
      <c r="F3" t="s">
        <v>11</v>
      </c>
      <c r="G3" t="s">
        <v>12</v>
      </c>
      <c r="H3" t="s">
        <v>13</v>
      </c>
    </row>
    <row r="4" spans="1:10" x14ac:dyDescent="0.3">
      <c r="A4" s="2" t="s">
        <v>4</v>
      </c>
      <c r="B4" s="2">
        <v>2118</v>
      </c>
      <c r="C4" s="2">
        <v>0</v>
      </c>
      <c r="D4">
        <v>68.42</v>
      </c>
      <c r="E4" s="2">
        <v>68.42</v>
      </c>
      <c r="F4" s="2">
        <v>-154.81</v>
      </c>
      <c r="G4" s="2">
        <v>4.54</v>
      </c>
      <c r="H4" s="2"/>
      <c r="I4" s="2">
        <f>F4+(G4*D14)</f>
        <v>170.29939999999999</v>
      </c>
    </row>
    <row r="5" spans="1:10" x14ac:dyDescent="0.3">
      <c r="A5" t="s">
        <v>5</v>
      </c>
      <c r="B5">
        <v>2118</v>
      </c>
      <c r="C5">
        <v>0</v>
      </c>
      <c r="D5">
        <v>68.42</v>
      </c>
      <c r="E5" s="2">
        <v>68.42</v>
      </c>
      <c r="F5">
        <v>61.97</v>
      </c>
      <c r="G5">
        <v>-3.63</v>
      </c>
      <c r="H5">
        <v>7.0000000000000007E-2</v>
      </c>
      <c r="I5">
        <f>F5+(G5*D15)+(H5*(D14*D14))</f>
        <v>160.98514700000001</v>
      </c>
    </row>
    <row r="6" spans="1:10" x14ac:dyDescent="0.3">
      <c r="A6" s="2" t="s">
        <v>6</v>
      </c>
      <c r="B6" s="2">
        <v>2118</v>
      </c>
      <c r="C6" s="2">
        <v>0</v>
      </c>
      <c r="D6">
        <v>68.42</v>
      </c>
      <c r="E6" s="2">
        <v>68.42</v>
      </c>
      <c r="F6" s="2">
        <v>-160.80000000000001</v>
      </c>
      <c r="G6" s="2">
        <v>2.93</v>
      </c>
      <c r="H6" s="2">
        <v>1.74</v>
      </c>
      <c r="I6" s="2">
        <f>F6+(G6*D16)+(H6*E16)</f>
        <v>171.30450000000002</v>
      </c>
    </row>
    <row r="7" spans="1:10" x14ac:dyDescent="0.3">
      <c r="A7" t="s">
        <v>7</v>
      </c>
      <c r="B7">
        <v>2118</v>
      </c>
      <c r="C7">
        <v>0</v>
      </c>
      <c r="D7">
        <v>68.42</v>
      </c>
      <c r="E7" s="2">
        <v>68.42</v>
      </c>
      <c r="F7">
        <v>2.73</v>
      </c>
      <c r="G7">
        <v>4.6999999999999999E-4</v>
      </c>
      <c r="I7">
        <f>F7+(G7*((D17*D17)*E17))</f>
        <v>172.11578385035997</v>
      </c>
    </row>
    <row r="8" spans="1:10" x14ac:dyDescent="0.3">
      <c r="A8" s="2" t="s">
        <v>8</v>
      </c>
      <c r="B8" s="2">
        <v>2118</v>
      </c>
      <c r="C8" s="2">
        <v>0</v>
      </c>
      <c r="D8">
        <v>68.42</v>
      </c>
      <c r="E8" s="2">
        <v>68.42</v>
      </c>
      <c r="F8" s="2">
        <v>4.7300000000000004</v>
      </c>
      <c r="G8" s="2">
        <v>4.6999999999999999E-4</v>
      </c>
      <c r="H8" s="2"/>
      <c r="I8" s="2">
        <f>F8+(G8*(D18*(E18*E18)))</f>
        <v>170.96981132527998</v>
      </c>
    </row>
    <row r="9" spans="1:10" x14ac:dyDescent="0.3">
      <c r="A9" t="s">
        <v>9</v>
      </c>
      <c r="B9">
        <v>2118</v>
      </c>
      <c r="C9">
        <v>0</v>
      </c>
      <c r="D9">
        <v>68.42</v>
      </c>
      <c r="E9" s="2">
        <v>68.42</v>
      </c>
      <c r="F9">
        <v>9.7000000000000005E-4</v>
      </c>
      <c r="G9">
        <v>2.82</v>
      </c>
      <c r="I9">
        <f>F9*(POWER(D19,G9))</f>
        <v>165.1191689652029</v>
      </c>
      <c r="J9" s="1"/>
    </row>
    <row r="10" spans="1:10" x14ac:dyDescent="0.3">
      <c r="A10" s="2" t="s">
        <v>10</v>
      </c>
      <c r="B10" s="2">
        <v>2118</v>
      </c>
      <c r="C10" s="2">
        <v>0</v>
      </c>
      <c r="D10">
        <v>68.42</v>
      </c>
      <c r="E10" s="2">
        <v>68.42</v>
      </c>
      <c r="F10" s="2">
        <v>7.7999999999999999E-4</v>
      </c>
      <c r="G10" s="2">
        <v>1.9</v>
      </c>
      <c r="H10" s="2">
        <v>0.99</v>
      </c>
      <c r="I10" s="2">
        <f>F10*(POWER(D20,G10))*(POWER(E20,H10))</f>
        <v>175.75513317886833</v>
      </c>
    </row>
    <row r="14" spans="1:10" x14ac:dyDescent="0.3">
      <c r="D14" s="2">
        <v>71.61</v>
      </c>
      <c r="E14" s="2">
        <v>70.28</v>
      </c>
    </row>
    <row r="15" spans="1:10" x14ac:dyDescent="0.3">
      <c r="D15">
        <v>71.61</v>
      </c>
      <c r="E15">
        <v>70.28</v>
      </c>
    </row>
    <row r="16" spans="1:10" x14ac:dyDescent="0.3">
      <c r="D16" s="2">
        <v>71.61</v>
      </c>
      <c r="E16" s="2">
        <v>70.28</v>
      </c>
    </row>
    <row r="17" spans="4:5" x14ac:dyDescent="0.3">
      <c r="D17">
        <v>71.61</v>
      </c>
      <c r="E17">
        <v>70.28</v>
      </c>
    </row>
    <row r="18" spans="4:5" x14ac:dyDescent="0.3">
      <c r="D18" s="2">
        <v>71.61</v>
      </c>
      <c r="E18" s="2">
        <v>70.28</v>
      </c>
    </row>
    <row r="19" spans="4:5" x14ac:dyDescent="0.3">
      <c r="D19">
        <v>71.61</v>
      </c>
      <c r="E19">
        <v>70.28</v>
      </c>
    </row>
    <row r="20" spans="4:5" x14ac:dyDescent="0.3">
      <c r="D20" s="2">
        <v>71.61</v>
      </c>
      <c r="E20" s="2">
        <v>70.28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115" zoomScaleNormal="115" workbookViewId="0">
      <selection activeCell="F3" sqref="F3"/>
    </sheetView>
  </sheetViews>
  <sheetFormatPr baseColWidth="10" defaultRowHeight="14.4" x14ac:dyDescent="0.3"/>
  <cols>
    <col min="1" max="1" width="18.5546875" customWidth="1"/>
    <col min="2" max="4" width="11.5546875" customWidth="1"/>
    <col min="5" max="7" width="15.6640625" customWidth="1"/>
  </cols>
  <sheetData>
    <row r="1" spans="1:14" x14ac:dyDescent="0.3">
      <c r="A1" s="3" t="s">
        <v>15</v>
      </c>
    </row>
    <row r="3" spans="1:14" x14ac:dyDescent="0.3">
      <c r="B3" t="s">
        <v>0</v>
      </c>
      <c r="C3" t="s">
        <v>1</v>
      </c>
      <c r="D3" t="s">
        <v>2</v>
      </c>
      <c r="E3" t="s">
        <v>3</v>
      </c>
      <c r="F3" t="s">
        <v>23</v>
      </c>
      <c r="G3" t="s">
        <v>24</v>
      </c>
      <c r="H3" t="s">
        <v>11</v>
      </c>
      <c r="I3" t="s">
        <v>12</v>
      </c>
      <c r="J3" t="s">
        <v>13</v>
      </c>
      <c r="K3" t="s">
        <v>25</v>
      </c>
      <c r="L3" t="s">
        <v>26</v>
      </c>
    </row>
    <row r="4" spans="1:14" x14ac:dyDescent="0.3">
      <c r="A4" s="2" t="s">
        <v>16</v>
      </c>
      <c r="B4" s="2">
        <v>2118</v>
      </c>
      <c r="C4" s="2">
        <v>0</v>
      </c>
      <c r="D4" s="2">
        <v>71.61</v>
      </c>
      <c r="E4" s="2">
        <v>70.28</v>
      </c>
      <c r="F4" s="2">
        <v>68.42</v>
      </c>
      <c r="G4" s="2">
        <v>68.42</v>
      </c>
      <c r="H4" s="2">
        <v>-162.79</v>
      </c>
      <c r="I4" s="2">
        <v>4.5999999999999996</v>
      </c>
      <c r="J4" s="2"/>
      <c r="K4" s="2"/>
      <c r="L4" s="2"/>
      <c r="M4" s="2">
        <f>H4+(I4*F4)</f>
        <v>151.94199999999998</v>
      </c>
    </row>
    <row r="5" spans="1:14" x14ac:dyDescent="0.3">
      <c r="A5" t="s">
        <v>17</v>
      </c>
      <c r="B5">
        <v>2118</v>
      </c>
      <c r="C5">
        <v>0</v>
      </c>
      <c r="D5">
        <v>71.61</v>
      </c>
      <c r="E5">
        <v>70.28</v>
      </c>
      <c r="F5" s="4">
        <v>68.42</v>
      </c>
      <c r="G5" s="4">
        <v>68.42</v>
      </c>
      <c r="H5" s="4">
        <v>-298.39999999999998</v>
      </c>
      <c r="I5" s="4">
        <v>25.47</v>
      </c>
      <c r="J5" s="4">
        <v>-0.78</v>
      </c>
      <c r="K5" s="4">
        <v>0.01</v>
      </c>
      <c r="L5" s="4">
        <v>-4.8000000000000001E-5</v>
      </c>
      <c r="M5">
        <f>H5+(I5*F5)+(J5*(F5*F5))+(K5*(F5*F5*F5))+(L5*(F5*F5*F5*F5))</f>
        <v>-56.108522383342461</v>
      </c>
      <c r="N5" s="5"/>
    </row>
    <row r="6" spans="1:14" x14ac:dyDescent="0.3">
      <c r="A6" t="s">
        <v>18</v>
      </c>
      <c r="B6">
        <v>2118</v>
      </c>
      <c r="C6">
        <v>0</v>
      </c>
      <c r="D6">
        <v>71.61</v>
      </c>
      <c r="E6">
        <v>70.28</v>
      </c>
      <c r="F6" s="4">
        <v>68.42</v>
      </c>
      <c r="G6" s="4">
        <v>68.42</v>
      </c>
      <c r="H6" s="4">
        <v>-161.63999999999999</v>
      </c>
      <c r="I6" s="4">
        <v>2.48</v>
      </c>
      <c r="J6" s="4">
        <v>2.2200000000000002</v>
      </c>
      <c r="M6">
        <f>H6+(I6*F6)+(J6*F6)</f>
        <v>159.93400000000003</v>
      </c>
      <c r="N6" s="5"/>
    </row>
    <row r="7" spans="1:14" x14ac:dyDescent="0.3">
      <c r="A7" t="s">
        <v>19</v>
      </c>
      <c r="B7">
        <v>2118</v>
      </c>
      <c r="C7">
        <v>0</v>
      </c>
      <c r="D7">
        <v>71.61</v>
      </c>
      <c r="E7">
        <v>70.28</v>
      </c>
      <c r="F7" s="4">
        <v>68.42</v>
      </c>
      <c r="G7" s="4">
        <v>68.42</v>
      </c>
      <c r="H7" s="4">
        <v>2.59</v>
      </c>
      <c r="I7" s="4">
        <v>4.6000000000000001E-4</v>
      </c>
      <c r="M7">
        <f>H7+(I7*(F7*F7)*G7)</f>
        <v>149.92537785648003</v>
      </c>
      <c r="N7" s="5"/>
    </row>
    <row r="8" spans="1:14" x14ac:dyDescent="0.3">
      <c r="A8" t="s">
        <v>20</v>
      </c>
      <c r="B8">
        <v>2118</v>
      </c>
      <c r="C8">
        <v>0</v>
      </c>
      <c r="D8">
        <v>71.61</v>
      </c>
      <c r="E8">
        <v>70.28</v>
      </c>
      <c r="F8" s="4">
        <v>68.42</v>
      </c>
      <c r="G8" s="4">
        <v>68.42</v>
      </c>
      <c r="H8" s="4">
        <v>4.32</v>
      </c>
      <c r="I8" s="4">
        <v>4.8000000000000001E-4</v>
      </c>
      <c r="M8">
        <f>H8+(I8*F8*(G8*G8))</f>
        <v>158.06126385023998</v>
      </c>
    </row>
    <row r="9" spans="1:14" x14ac:dyDescent="0.3">
      <c r="A9" t="s">
        <v>21</v>
      </c>
      <c r="B9">
        <v>2118</v>
      </c>
      <c r="C9">
        <v>0</v>
      </c>
      <c r="D9">
        <v>71.61</v>
      </c>
      <c r="E9">
        <v>70.28</v>
      </c>
      <c r="F9" s="4">
        <v>68.42</v>
      </c>
      <c r="G9" s="4">
        <v>68.42</v>
      </c>
      <c r="H9" s="4">
        <v>6.4999999999999997E-4</v>
      </c>
      <c r="I9" s="4">
        <v>2.91</v>
      </c>
      <c r="M9">
        <f>H9*(POWER(F9,I9))</f>
        <v>142.32988219803406</v>
      </c>
    </row>
    <row r="10" spans="1:14" x14ac:dyDescent="0.3">
      <c r="A10" t="s">
        <v>22</v>
      </c>
      <c r="B10">
        <v>2118</v>
      </c>
      <c r="C10">
        <v>0</v>
      </c>
      <c r="D10">
        <v>71.61</v>
      </c>
      <c r="E10">
        <v>70.28</v>
      </c>
      <c r="F10" s="4">
        <v>68.42</v>
      </c>
      <c r="G10" s="4">
        <v>68.42</v>
      </c>
      <c r="H10" s="4">
        <v>7.1000000000000002E-4</v>
      </c>
      <c r="I10" s="4">
        <v>1.8</v>
      </c>
      <c r="J10" s="4">
        <v>1.1100000000000001</v>
      </c>
      <c r="M10">
        <f>H10*(POWER(F10,I10))*(POWER(F10,J10))</f>
        <v>155.46802517016027</v>
      </c>
    </row>
    <row r="13" spans="1:14" x14ac:dyDescent="0.3">
      <c r="B13" s="3" t="s">
        <v>29</v>
      </c>
    </row>
    <row r="14" spans="1:14" x14ac:dyDescent="0.3">
      <c r="B14" t="s">
        <v>0</v>
      </c>
      <c r="C14" t="s">
        <v>1</v>
      </c>
      <c r="D14" t="s">
        <v>2</v>
      </c>
      <c r="E14" t="s">
        <v>3</v>
      </c>
      <c r="F14" t="s">
        <v>23</v>
      </c>
      <c r="G14" t="s">
        <v>24</v>
      </c>
      <c r="H14" t="s">
        <v>11</v>
      </c>
      <c r="I14" t="s">
        <v>12</v>
      </c>
      <c r="J14" t="s">
        <v>13</v>
      </c>
      <c r="K14" t="s">
        <v>25</v>
      </c>
      <c r="L14" t="s">
        <v>26</v>
      </c>
    </row>
    <row r="15" spans="1:14" x14ac:dyDescent="0.3">
      <c r="A15" s="2" t="s">
        <v>16</v>
      </c>
      <c r="B15" s="2">
        <v>2118</v>
      </c>
      <c r="C15" s="2">
        <v>0</v>
      </c>
      <c r="D15" s="2"/>
      <c r="E15" s="2"/>
      <c r="F15" s="4">
        <v>60</v>
      </c>
      <c r="G15" s="2">
        <v>60</v>
      </c>
      <c r="H15" s="2">
        <v>-162.79</v>
      </c>
      <c r="I15" s="2">
        <v>4.5999999999999996</v>
      </c>
      <c r="J15" s="2"/>
      <c r="K15" s="2"/>
      <c r="L15" s="2"/>
      <c r="M15" s="2">
        <f>H15+(I15*F15)</f>
        <v>113.21000000000001</v>
      </c>
    </row>
    <row r="16" spans="1:14" x14ac:dyDescent="0.3">
      <c r="A16" t="s">
        <v>17</v>
      </c>
      <c r="B16">
        <v>2118</v>
      </c>
      <c r="C16">
        <v>0</v>
      </c>
      <c r="F16" s="4">
        <v>60</v>
      </c>
      <c r="G16" s="2">
        <v>60</v>
      </c>
      <c r="H16" s="4">
        <v>-298.39999999999998</v>
      </c>
      <c r="I16" s="4">
        <v>25.47</v>
      </c>
      <c r="J16" s="4">
        <v>-0.78</v>
      </c>
      <c r="K16" s="4">
        <v>0.01</v>
      </c>
      <c r="L16" s="4">
        <v>-4.8000000000000001E-5</v>
      </c>
      <c r="M16">
        <f>H16+(I16*F16)+(J16*(F16*F16))+(K16*(F16*F16*F16))+(L16*(F16*F16*F16*F16))</f>
        <v>-40.280000000000314</v>
      </c>
    </row>
    <row r="17" spans="1:13" x14ac:dyDescent="0.3">
      <c r="A17" t="s">
        <v>18</v>
      </c>
      <c r="B17">
        <v>2118</v>
      </c>
      <c r="C17">
        <v>0</v>
      </c>
      <c r="F17" s="4">
        <v>60</v>
      </c>
      <c r="G17" s="4">
        <v>60</v>
      </c>
      <c r="H17" s="4">
        <v>-161.63999999999999</v>
      </c>
      <c r="I17" s="4">
        <v>2.48</v>
      </c>
      <c r="J17" s="4">
        <v>2.2200000000000002</v>
      </c>
      <c r="M17">
        <f>H17+(I17*F17)+(J17*F17)</f>
        <v>120.36000000000004</v>
      </c>
    </row>
    <row r="18" spans="1:13" x14ac:dyDescent="0.3">
      <c r="A18" t="s">
        <v>19</v>
      </c>
      <c r="B18">
        <v>2118</v>
      </c>
      <c r="C18">
        <v>0</v>
      </c>
      <c r="F18" s="4">
        <v>60</v>
      </c>
      <c r="G18" s="4">
        <v>60</v>
      </c>
      <c r="H18" s="4">
        <v>2.59</v>
      </c>
      <c r="I18" s="4">
        <v>4.6000000000000001E-4</v>
      </c>
      <c r="M18">
        <f>H18+(I18*(F18*F18)*G18)</f>
        <v>101.95000000000002</v>
      </c>
    </row>
    <row r="19" spans="1:13" x14ac:dyDescent="0.3">
      <c r="A19" t="s">
        <v>20</v>
      </c>
      <c r="B19">
        <v>2118</v>
      </c>
      <c r="C19">
        <v>0</v>
      </c>
      <c r="F19" s="4">
        <v>60</v>
      </c>
      <c r="G19" s="4">
        <v>60</v>
      </c>
      <c r="H19" s="4">
        <v>4.32</v>
      </c>
      <c r="I19" s="4">
        <v>4.8000000000000001E-4</v>
      </c>
      <c r="M19">
        <f>H19+(I19*F19*(G19*G19))</f>
        <v>108</v>
      </c>
    </row>
    <row r="20" spans="1:13" x14ac:dyDescent="0.3">
      <c r="A20" t="s">
        <v>21</v>
      </c>
      <c r="B20">
        <v>2118</v>
      </c>
      <c r="C20">
        <v>0</v>
      </c>
      <c r="F20" s="4">
        <v>60</v>
      </c>
      <c r="G20" s="4">
        <v>60</v>
      </c>
      <c r="H20" s="4">
        <v>6.4999999999999997E-4</v>
      </c>
      <c r="I20" s="4">
        <v>2.91</v>
      </c>
      <c r="M20">
        <f>H20*(POWER(F20,I20))</f>
        <v>97.125550924079789</v>
      </c>
    </row>
    <row r="21" spans="1:13" x14ac:dyDescent="0.3">
      <c r="A21" t="s">
        <v>22</v>
      </c>
      <c r="B21">
        <v>2118</v>
      </c>
      <c r="C21">
        <v>0</v>
      </c>
      <c r="F21" s="4">
        <v>60</v>
      </c>
      <c r="G21" s="4">
        <v>60</v>
      </c>
      <c r="H21" s="4">
        <v>7.1000000000000002E-4</v>
      </c>
      <c r="I21" s="4">
        <v>1.8</v>
      </c>
      <c r="J21" s="4">
        <v>1.1100000000000001</v>
      </c>
      <c r="M21">
        <f>H21*(POWER(F21,I21))*(POWER(F21,J21))</f>
        <v>106.09098639399485</v>
      </c>
    </row>
    <row r="22" spans="1:13" x14ac:dyDescent="0.3">
      <c r="F22" s="4"/>
      <c r="G22" s="4"/>
    </row>
    <row r="24" spans="1:13" x14ac:dyDescent="0.3">
      <c r="B24" t="s">
        <v>0</v>
      </c>
      <c r="C24" t="s">
        <v>1</v>
      </c>
      <c r="D24" t="s">
        <v>2</v>
      </c>
      <c r="E24" t="s">
        <v>3</v>
      </c>
      <c r="F24" t="s">
        <v>23</v>
      </c>
      <c r="G24" t="s">
        <v>24</v>
      </c>
      <c r="H24" t="s">
        <v>11</v>
      </c>
      <c r="I24" t="s">
        <v>12</v>
      </c>
      <c r="J24" t="s">
        <v>13</v>
      </c>
      <c r="K24" t="s">
        <v>25</v>
      </c>
      <c r="L24" t="s">
        <v>26</v>
      </c>
    </row>
    <row r="25" spans="1:13" x14ac:dyDescent="0.3">
      <c r="A25" s="2" t="s">
        <v>16</v>
      </c>
      <c r="B25" s="2">
        <v>2118</v>
      </c>
      <c r="C25" s="2">
        <v>0</v>
      </c>
      <c r="D25" s="4"/>
      <c r="E25" s="4"/>
      <c r="F25" s="4">
        <v>120</v>
      </c>
      <c r="G25" s="4">
        <v>120</v>
      </c>
      <c r="H25" s="2">
        <v>-162.79</v>
      </c>
      <c r="I25" s="2">
        <v>4.5999999999999996</v>
      </c>
      <c r="J25" s="2"/>
      <c r="K25" s="2"/>
      <c r="L25" s="2"/>
      <c r="M25" s="2">
        <f>H25+(I25*F25)</f>
        <v>389.21000000000004</v>
      </c>
    </row>
    <row r="26" spans="1:13" x14ac:dyDescent="0.3">
      <c r="A26" t="s">
        <v>17</v>
      </c>
      <c r="B26">
        <v>2118</v>
      </c>
      <c r="C26">
        <v>0</v>
      </c>
      <c r="D26" s="4"/>
      <c r="E26" s="4"/>
      <c r="F26" s="4">
        <v>120</v>
      </c>
      <c r="G26" s="4">
        <v>120</v>
      </c>
      <c r="H26" s="4">
        <v>-298.39999999999998</v>
      </c>
      <c r="I26" s="4">
        <v>25.47</v>
      </c>
      <c r="J26" s="4">
        <v>-0.78</v>
      </c>
      <c r="K26" s="4">
        <v>0.01</v>
      </c>
      <c r="L26" s="4">
        <v>-4.8000000000000001E-5</v>
      </c>
      <c r="M26">
        <f>H26+(I26*F26)+(J26*(F26*F26))+(K26*(F26*F26*F26))+(L26*(F26*F26*F26*F26))</f>
        <v>-1147.2800000000007</v>
      </c>
    </row>
    <row r="27" spans="1:13" x14ac:dyDescent="0.3">
      <c r="A27" t="s">
        <v>18</v>
      </c>
      <c r="B27">
        <v>2118</v>
      </c>
      <c r="C27">
        <v>0</v>
      </c>
      <c r="D27" s="4"/>
      <c r="E27" s="4"/>
      <c r="F27" s="4">
        <v>120.16</v>
      </c>
      <c r="G27" s="4">
        <v>120.16</v>
      </c>
      <c r="H27" s="4">
        <v>-161.63999999999999</v>
      </c>
      <c r="I27" s="4">
        <v>2.48</v>
      </c>
      <c r="J27" s="4">
        <v>2.2200000000000002</v>
      </c>
      <c r="M27">
        <f>H27+(I27*F27)+(J27*F27)</f>
        <v>403.11200000000002</v>
      </c>
    </row>
    <row r="28" spans="1:13" x14ac:dyDescent="0.3">
      <c r="A28" t="s">
        <v>19</v>
      </c>
      <c r="B28">
        <v>2118</v>
      </c>
      <c r="C28">
        <v>0</v>
      </c>
      <c r="D28" s="4"/>
      <c r="E28" s="4"/>
      <c r="F28" s="4">
        <v>120</v>
      </c>
      <c r="G28" s="4">
        <v>120</v>
      </c>
      <c r="H28" s="4">
        <v>2.59</v>
      </c>
      <c r="I28" s="4">
        <v>4.6000000000000001E-4</v>
      </c>
      <c r="M28">
        <f>H28+(I28*(F28*F28)*G28)</f>
        <v>797.47000000000014</v>
      </c>
    </row>
    <row r="29" spans="1:13" x14ac:dyDescent="0.3">
      <c r="A29" t="s">
        <v>20</v>
      </c>
      <c r="B29">
        <v>2118</v>
      </c>
      <c r="C29">
        <v>0</v>
      </c>
      <c r="D29" s="4"/>
      <c r="E29" s="4"/>
      <c r="F29" s="4">
        <v>120</v>
      </c>
      <c r="G29" s="4">
        <v>120</v>
      </c>
      <c r="H29" s="4">
        <v>4.32</v>
      </c>
      <c r="I29" s="4">
        <v>4.8000000000000001E-4</v>
      </c>
      <c r="M29">
        <f>H29+(I29*F29*(G29*G29))</f>
        <v>833.76</v>
      </c>
    </row>
    <row r="30" spans="1:13" x14ac:dyDescent="0.3">
      <c r="A30" t="s">
        <v>21</v>
      </c>
      <c r="B30">
        <v>2118</v>
      </c>
      <c r="C30">
        <v>0</v>
      </c>
      <c r="D30" s="4"/>
      <c r="E30" s="4"/>
      <c r="F30" s="4">
        <v>120</v>
      </c>
      <c r="G30" s="4">
        <v>120</v>
      </c>
      <c r="H30" s="4">
        <v>6.4999999999999997E-4</v>
      </c>
      <c r="I30" s="4">
        <v>2.91</v>
      </c>
      <c r="M30">
        <f>H30*(POWER(F30,I30))</f>
        <v>730.01331698493595</v>
      </c>
    </row>
    <row r="31" spans="1:13" x14ac:dyDescent="0.3">
      <c r="A31" t="s">
        <v>22</v>
      </c>
      <c r="B31">
        <v>2118</v>
      </c>
      <c r="C31">
        <v>0</v>
      </c>
      <c r="D31" s="4"/>
      <c r="E31" s="4"/>
      <c r="F31" s="4">
        <v>120</v>
      </c>
      <c r="G31" s="4">
        <v>120</v>
      </c>
      <c r="H31" s="4">
        <v>7.1000000000000002E-4</v>
      </c>
      <c r="I31" s="4">
        <v>1.8</v>
      </c>
      <c r="J31" s="4">
        <v>1.1100000000000001</v>
      </c>
      <c r="M31">
        <f>H31*(POWER(F31,I31))*(POWER(F31,J31))</f>
        <v>797.39916162969848</v>
      </c>
    </row>
    <row r="32" spans="1:13" x14ac:dyDescent="0.3">
      <c r="F32" s="4"/>
      <c r="G32" s="4"/>
    </row>
    <row r="34" spans="1:15" x14ac:dyDescent="0.3">
      <c r="A34" s="3" t="s">
        <v>30</v>
      </c>
    </row>
    <row r="35" spans="1:15" x14ac:dyDescent="0.3">
      <c r="B35" t="s">
        <v>0</v>
      </c>
      <c r="C35" t="s">
        <v>1</v>
      </c>
      <c r="D35" t="s">
        <v>2</v>
      </c>
      <c r="E35" t="s">
        <v>3</v>
      </c>
      <c r="F35" t="s">
        <v>23</v>
      </c>
      <c r="G35" t="s">
        <v>24</v>
      </c>
      <c r="H35" t="s">
        <v>11</v>
      </c>
      <c r="I35" t="s">
        <v>12</v>
      </c>
      <c r="J35" t="s">
        <v>13</v>
      </c>
      <c r="K35" t="s">
        <v>25</v>
      </c>
      <c r="L35" t="s">
        <v>26</v>
      </c>
    </row>
    <row r="36" spans="1:15" x14ac:dyDescent="0.3">
      <c r="A36" s="2" t="s">
        <v>16</v>
      </c>
      <c r="B36" s="2">
        <v>2118</v>
      </c>
      <c r="C36" s="2">
        <v>0</v>
      </c>
      <c r="D36" s="2"/>
      <c r="E36" s="2"/>
      <c r="F36" s="4">
        <v>76.760000000000005</v>
      </c>
      <c r="G36" s="2">
        <v>65.989999999999995</v>
      </c>
      <c r="H36" s="2">
        <v>-162.79</v>
      </c>
      <c r="I36" s="2">
        <v>4.5999999999999996</v>
      </c>
      <c r="J36" s="2"/>
      <c r="K36" s="2"/>
      <c r="L36" s="2"/>
      <c r="M36" s="6">
        <f>H36+(I36*F36)</f>
        <v>190.30600000000001</v>
      </c>
      <c r="N36" s="9"/>
    </row>
    <row r="37" spans="1:15" x14ac:dyDescent="0.3">
      <c r="A37" s="1" t="s">
        <v>17</v>
      </c>
      <c r="B37" s="1">
        <v>2118</v>
      </c>
      <c r="C37" s="1">
        <v>0</v>
      </c>
      <c r="D37" s="1"/>
      <c r="E37" s="1"/>
      <c r="F37" s="1">
        <v>60</v>
      </c>
      <c r="G37" s="1">
        <v>60</v>
      </c>
      <c r="H37" s="1">
        <v>-298.39999999999998</v>
      </c>
      <c r="I37" s="1">
        <v>25.47</v>
      </c>
      <c r="J37" s="1">
        <v>-0.78</v>
      </c>
      <c r="K37" s="1">
        <v>0.01</v>
      </c>
      <c r="L37" s="1">
        <v>-4.8000000000000001E-5</v>
      </c>
      <c r="M37" s="8">
        <f>H37+(I37*F37)+(J37*(F37*F37))+(K37*(F37*F37*F37))+(L37*(F37*F37*F37*F37))</f>
        <v>-40.280000000000314</v>
      </c>
      <c r="N37" s="1" t="s">
        <v>27</v>
      </c>
    </row>
    <row r="38" spans="1:15" x14ac:dyDescent="0.3">
      <c r="A38" t="s">
        <v>18</v>
      </c>
      <c r="B38">
        <v>2118</v>
      </c>
      <c r="C38">
        <v>0</v>
      </c>
      <c r="F38" s="4">
        <v>76.760000000000005</v>
      </c>
      <c r="G38" s="2">
        <v>65.989999999999995</v>
      </c>
      <c r="H38" s="4">
        <v>-161.63999999999999</v>
      </c>
      <c r="I38" s="4">
        <v>2.48</v>
      </c>
      <c r="J38" s="4">
        <v>2.2200000000000002</v>
      </c>
      <c r="M38" s="7">
        <f>H38+(I38*F38)+(J38*F38)</f>
        <v>199.13200000000003</v>
      </c>
      <c r="N38" t="s">
        <v>28</v>
      </c>
    </row>
    <row r="39" spans="1:15" x14ac:dyDescent="0.3">
      <c r="A39" t="s">
        <v>19</v>
      </c>
      <c r="B39">
        <v>2118</v>
      </c>
      <c r="C39">
        <v>0</v>
      </c>
      <c r="F39" s="4"/>
      <c r="G39" s="2"/>
      <c r="H39" s="4">
        <v>2.59</v>
      </c>
      <c r="I39" s="4">
        <v>4.6000000000000001E-4</v>
      </c>
      <c r="M39" s="7">
        <f>H39+(I39*(F39*F39)*G39)</f>
        <v>2.59</v>
      </c>
      <c r="N39" s="9"/>
    </row>
    <row r="40" spans="1:15" x14ac:dyDescent="0.3">
      <c r="A40" t="s">
        <v>20</v>
      </c>
      <c r="B40">
        <v>2118</v>
      </c>
      <c r="C40">
        <v>0</v>
      </c>
      <c r="F40" s="4">
        <v>76.760000000000005</v>
      </c>
      <c r="G40" s="2">
        <v>65.989999999999995</v>
      </c>
      <c r="H40" s="4">
        <v>4.32</v>
      </c>
      <c r="I40" s="4">
        <v>4.8000000000000001E-4</v>
      </c>
      <c r="M40" s="7">
        <f>H40+(I40*F40*(G40*G40))</f>
        <v>164.76731734847999</v>
      </c>
      <c r="N40" s="9"/>
    </row>
    <row r="41" spans="1:15" x14ac:dyDescent="0.3">
      <c r="A41" t="s">
        <v>21</v>
      </c>
      <c r="B41">
        <v>2118</v>
      </c>
      <c r="C41">
        <v>0</v>
      </c>
      <c r="F41" s="4">
        <v>84</v>
      </c>
      <c r="G41" s="2">
        <v>84</v>
      </c>
      <c r="H41" s="4">
        <v>6.4999999999999997E-4</v>
      </c>
      <c r="I41" s="4">
        <v>2.91</v>
      </c>
      <c r="M41" s="7">
        <f>H41*(POWER(F41,I41))</f>
        <v>258.56282199786062</v>
      </c>
      <c r="N41" s="9"/>
    </row>
    <row r="42" spans="1:15" x14ac:dyDescent="0.3">
      <c r="A42" t="s">
        <v>22</v>
      </c>
      <c r="B42">
        <v>2118</v>
      </c>
      <c r="C42">
        <v>0</v>
      </c>
      <c r="F42" s="4">
        <v>76.760000000000005</v>
      </c>
      <c r="G42" s="2">
        <v>65.989999999999995</v>
      </c>
      <c r="H42" s="4">
        <v>7.1000000000000002E-4</v>
      </c>
      <c r="I42" s="4">
        <v>1.8</v>
      </c>
      <c r="J42" s="4">
        <v>1.1100000000000001</v>
      </c>
      <c r="M42" s="7">
        <f>H42*(POWER(F42,I42))*(POWER(F42,J42))</f>
        <v>217.27066818012307</v>
      </c>
      <c r="N42" s="1"/>
      <c r="O42">
        <v>183.68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CALIBER_HEIGHT_MODELS</vt:lpstr>
      <vt:lpstr>DIAMETERS_MODELS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Miranda</dc:creator>
  <cp:lastModifiedBy>Juan Carlos Miranda</cp:lastModifiedBy>
  <dcterms:created xsi:type="dcterms:W3CDTF">2022-07-26T18:14:31Z</dcterms:created>
  <dcterms:modified xsi:type="dcterms:W3CDTF">2023-01-30T15:38:14Z</dcterms:modified>
</cp:coreProperties>
</file>