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6_Semester\Экономика\"/>
    </mc:Choice>
  </mc:AlternateContent>
  <xr:revisionPtr revIDLastSave="0" documentId="13_ncr:1_{764CD16D-A937-4271-A74E-D75CF7F2A7E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Лист1" sheetId="1" r:id="rId1"/>
    <sheet name="Лист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O4" i="2"/>
  <c r="R4" i="2" s="1"/>
  <c r="S4" i="2" s="1"/>
  <c r="N4" i="2"/>
  <c r="P3" i="2"/>
  <c r="O3" i="2"/>
  <c r="R3" i="2" s="1"/>
  <c r="S3" i="2" s="1"/>
  <c r="N3" i="2"/>
  <c r="N2" i="2"/>
  <c r="Q2" i="2" s="1"/>
  <c r="O2" i="2"/>
  <c r="P2" i="2"/>
  <c r="Q5" i="2"/>
  <c r="Q8" i="2"/>
  <c r="Q9" i="2"/>
  <c r="Q10" i="2"/>
  <c r="Q13" i="2"/>
  <c r="Q17" i="2"/>
  <c r="R5" i="2"/>
  <c r="R6" i="2"/>
  <c r="R7" i="2"/>
  <c r="S7" i="2" s="1"/>
  <c r="R8" i="2"/>
  <c r="S8" i="2" s="1"/>
  <c r="R9" i="2"/>
  <c r="S9" i="2" s="1"/>
  <c r="R10" i="2"/>
  <c r="S10" i="2" s="1"/>
  <c r="R11" i="2"/>
  <c r="R12" i="2"/>
  <c r="R13" i="2"/>
  <c r="R14" i="2"/>
  <c r="R15" i="2"/>
  <c r="R16" i="2"/>
  <c r="S16" i="2" s="1"/>
  <c r="R17" i="2"/>
  <c r="S17" i="2" s="1"/>
  <c r="S5" i="2"/>
  <c r="S6" i="2"/>
  <c r="S11" i="2"/>
  <c r="S12" i="2"/>
  <c r="S13" i="2"/>
  <c r="S14" i="2"/>
  <c r="S15" i="2"/>
  <c r="R2" i="2"/>
  <c r="S2" i="2" s="1"/>
  <c r="O5" i="2"/>
  <c r="P5" i="2"/>
  <c r="O6" i="2"/>
  <c r="P6" i="2"/>
  <c r="Q6" i="2" s="1"/>
  <c r="O7" i="2"/>
  <c r="P7" i="2"/>
  <c r="Q7" i="2" s="1"/>
  <c r="O8" i="2"/>
  <c r="P8" i="2"/>
  <c r="O9" i="2"/>
  <c r="P9" i="2"/>
  <c r="O10" i="2"/>
  <c r="P10" i="2"/>
  <c r="O11" i="2"/>
  <c r="P11" i="2"/>
  <c r="Q11" i="2" s="1"/>
  <c r="O12" i="2"/>
  <c r="P12" i="2"/>
  <c r="Q12" i="2" s="1"/>
  <c r="O13" i="2"/>
  <c r="P13" i="2"/>
  <c r="O14" i="2"/>
  <c r="P14" i="2"/>
  <c r="Q14" i="2" s="1"/>
  <c r="O15" i="2"/>
  <c r="P15" i="2"/>
  <c r="Q15" i="2" s="1"/>
  <c r="O16" i="2"/>
  <c r="P16" i="2"/>
  <c r="Q16" i="2" s="1"/>
  <c r="O17" i="2"/>
  <c r="P17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I18" i="2"/>
  <c r="I19" i="2" s="1"/>
  <c r="I22" i="2" s="1"/>
  <c r="K6" i="2"/>
  <c r="J2" i="2"/>
  <c r="K2" i="2"/>
  <c r="L2" i="2" s="1"/>
  <c r="H18" i="2"/>
  <c r="H19" i="2" s="1"/>
  <c r="G18" i="2"/>
  <c r="G19" i="2" s="1"/>
  <c r="B20" i="1"/>
  <c r="C20" i="1" s="1"/>
  <c r="D20" i="1" s="1"/>
  <c r="K17" i="2"/>
  <c r="L17" i="2" s="1"/>
  <c r="J17" i="2"/>
  <c r="K16" i="2"/>
  <c r="L16" i="2" s="1"/>
  <c r="J16" i="2"/>
  <c r="K15" i="2"/>
  <c r="L15" i="2" s="1"/>
  <c r="J15" i="2"/>
  <c r="K14" i="2"/>
  <c r="L14" i="2" s="1"/>
  <c r="J14" i="2"/>
  <c r="K13" i="2"/>
  <c r="L13" i="2" s="1"/>
  <c r="J13" i="2"/>
  <c r="K12" i="2"/>
  <c r="L12" i="2" s="1"/>
  <c r="J12" i="2"/>
  <c r="K11" i="2"/>
  <c r="L11" i="2" s="1"/>
  <c r="J11" i="2"/>
  <c r="K10" i="2"/>
  <c r="L10" i="2" s="1"/>
  <c r="J10" i="2"/>
  <c r="K9" i="2"/>
  <c r="L9" i="2" s="1"/>
  <c r="J9" i="2"/>
  <c r="K8" i="2"/>
  <c r="L8" i="2" s="1"/>
  <c r="J8" i="2"/>
  <c r="K7" i="2"/>
  <c r="L7" i="2" s="1"/>
  <c r="J7" i="2"/>
  <c r="L6" i="2"/>
  <c r="J6" i="2"/>
  <c r="K5" i="2"/>
  <c r="L5" i="2" s="1"/>
  <c r="J5" i="2"/>
  <c r="K4" i="2"/>
  <c r="L4" i="2" s="1"/>
  <c r="J4" i="2"/>
  <c r="K3" i="2"/>
  <c r="L3" i="2" s="1"/>
  <c r="J3" i="2"/>
  <c r="B17" i="1"/>
  <c r="B10" i="1"/>
  <c r="Q4" i="2" l="1"/>
  <c r="B4" i="2"/>
  <c r="Q3" i="2"/>
  <c r="B3" i="2" l="1"/>
  <c r="B2" i="2" s="1"/>
  <c r="C2" i="2" s="1"/>
  <c r="D2" i="2" l="1"/>
  <c r="E2" i="2" s="1"/>
  <c r="B10" i="2"/>
  <c r="C10" i="2" s="1"/>
  <c r="D10" i="2" s="1"/>
</calcChain>
</file>

<file path=xl/sharedStrings.xml><?xml version="1.0" encoding="utf-8"?>
<sst xmlns="http://schemas.openxmlformats.org/spreadsheetml/2006/main" count="59" uniqueCount="55">
  <si>
    <t>Разработчиков</t>
  </si>
  <si>
    <t>количество строк кода</t>
  </si>
  <si>
    <t>A =</t>
  </si>
  <si>
    <t>b</t>
  </si>
  <si>
    <t>кф</t>
  </si>
  <si>
    <t>PREC</t>
  </si>
  <si>
    <t>FLEX</t>
  </si>
  <si>
    <t>RESL</t>
  </si>
  <si>
    <t>TEAM</t>
  </si>
  <si>
    <t>PMAT</t>
  </si>
  <si>
    <t>средний</t>
  </si>
  <si>
    <t>критический</t>
  </si>
  <si>
    <t>очень высокий</t>
  </si>
  <si>
    <t>E</t>
  </si>
  <si>
    <t>PERS</t>
  </si>
  <si>
    <t>PREX</t>
  </si>
  <si>
    <t>RCPX</t>
  </si>
  <si>
    <t>RUSE</t>
  </si>
  <si>
    <t>PDIF</t>
  </si>
  <si>
    <t>FCIL</t>
  </si>
  <si>
    <t>CSED</t>
  </si>
  <si>
    <t>EAF</t>
  </si>
  <si>
    <t>высокий</t>
  </si>
  <si>
    <t>низкий</t>
  </si>
  <si>
    <t>нормальный</t>
  </si>
  <si>
    <t>PM</t>
  </si>
  <si>
    <t>PERT</t>
  </si>
  <si>
    <t>Оптимистичные</t>
  </si>
  <si>
    <t>Пессимистичные</t>
  </si>
  <si>
    <t>Наиболее вероятные</t>
  </si>
  <si>
    <r>
      <t>E</t>
    </r>
    <r>
      <rPr>
        <b/>
        <vertAlign val="subscript"/>
        <sz val="10"/>
        <rFont val="Arial"/>
        <family val="2"/>
        <charset val="1"/>
      </rPr>
      <t>i</t>
    </r>
  </si>
  <si>
    <r>
      <t>СКО</t>
    </r>
    <r>
      <rPr>
        <b/>
        <vertAlign val="subscript"/>
        <sz val="10"/>
        <rFont val="Arial"/>
        <family val="2"/>
        <charset val="1"/>
      </rPr>
      <t>i</t>
    </r>
  </si>
  <si>
    <t>СКОi^2</t>
  </si>
  <si>
    <t>E 95% = E + 2 * СКО =</t>
  </si>
  <si>
    <t>Разработка ТЗ</t>
  </si>
  <si>
    <r>
      <rPr>
        <sz val="11"/>
        <color theme="1"/>
        <rFont val="Calibri"/>
        <family val="2"/>
        <scheme val="minor"/>
      </rPr>
      <t>Е = Σ(Е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0"/>
        <rFont val="Arial"/>
        <family val="2"/>
        <charset val="1"/>
      </rPr>
      <t xml:space="preserve"> =</t>
    </r>
  </si>
  <si>
    <t>Обучение</t>
  </si>
  <si>
    <r>
      <rPr>
        <sz val="11"/>
        <color theme="1"/>
        <rFont val="Calibri"/>
        <family val="2"/>
        <scheme val="minor"/>
      </rPr>
      <t>СКО = √(Σ(СКО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 xml:space="preserve">)) = </t>
    </r>
  </si>
  <si>
    <t>Проектирование архитектуры ПО</t>
  </si>
  <si>
    <t>Проектирование пользовательского интерфейса</t>
  </si>
  <si>
    <r>
      <rPr>
        <sz val="11"/>
        <color theme="1"/>
        <rFont val="Calibri"/>
        <family val="2"/>
        <scheme val="minor"/>
      </rPr>
      <t>E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 xml:space="preserve"> = (P</t>
    </r>
    <r>
      <rPr>
        <vertAlign val="subscript"/>
        <sz val="10"/>
        <rFont val="Arial"/>
        <family val="2"/>
        <charset val="1"/>
      </rPr>
      <t xml:space="preserve">i </t>
    </r>
    <r>
      <rPr>
        <sz val="11"/>
        <color theme="1"/>
        <rFont val="Calibri"/>
        <family val="2"/>
        <scheme val="minor"/>
      </rPr>
      <t>+ 4 * M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 xml:space="preserve"> + O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>)/6</t>
    </r>
  </si>
  <si>
    <t>Проектирование веб-страницы</t>
  </si>
  <si>
    <r>
      <rPr>
        <sz val="11"/>
        <color theme="1"/>
        <rFont val="Calibri"/>
        <family val="2"/>
        <scheme val="minor"/>
      </rPr>
      <t>СКО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 xml:space="preserve"> = (P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>-O</t>
    </r>
    <r>
      <rPr>
        <vertAlign val="subscript"/>
        <sz val="10"/>
        <rFont val="Arial"/>
        <family val="2"/>
        <charset val="1"/>
      </rPr>
      <t>i</t>
    </r>
    <r>
      <rPr>
        <sz val="11"/>
        <color theme="1"/>
        <rFont val="Calibri"/>
        <family val="2"/>
        <scheme val="minor"/>
      </rPr>
      <t>)/6</t>
    </r>
  </si>
  <si>
    <t>Проектирование пользовательского интерфейса мобильной версии</t>
  </si>
  <si>
    <t>Проектирование базы данных</t>
  </si>
  <si>
    <t>Реализация архитектуры ПО</t>
  </si>
  <si>
    <t>Реализация пользовательского интерфейса</t>
  </si>
  <si>
    <t>Реализация веб-страницы</t>
  </si>
  <si>
    <t>Реализация пользовательского интерфейса мобильной версии</t>
  </si>
  <si>
    <t>Реализация базы данных</t>
  </si>
  <si>
    <t>Back-end разработка</t>
  </si>
  <si>
    <t>Альфа-тест</t>
  </si>
  <si>
    <t>Бета-тест</t>
  </si>
  <si>
    <t>Разработка документации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</si>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</sst>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b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4" fillId="0" borderId="1" xfId="1" applyBorder="1"/>
    <xf numFmtId="0" fontId="4" fillId="0" borderId="1" xfId="1" applyFont="1" applyBorder="1"/>
  </cellXfs>
  <cellStyles count="2">
    <cellStyle name="Обычный" xfId="0" builtinId="0"/>
    <cellStyle name="Обычный 2" xfId="1" xr:uid="{AD5F223E-45F2-4BEA-B308-27FE1B80D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2" workbookViewId="0">
      <selection activeCell="D20" sqref="D20"/>
    </sheetView>
  </sheetViews>
  <sheetFormatPr defaultRowHeight="14.6" x14ac:dyDescent="0.4"/>
  <cols>
    <col min="1" max="1" width="13.53515625" bestFit="1" customWidth="1"/>
    <col min="2" max="2" width="20.3046875" bestFit="1" customWidth="1"/>
    <col min="3" max="5" width="13.61328125" bestFit="1" customWidth="1"/>
    <col min="6" max="6" width="11.61328125" bestFit="1" customWidth="1"/>
    <col min="10" max="10" width="18.61328125" bestFit="1" customWidth="1"/>
    <col min="11" max="11" width="6.3046875" bestFit="1" customWidth="1"/>
    <col min="12" max="12" width="11.84375" bestFit="1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4</v>
      </c>
      <c r="B2">
        <v>4000</v>
      </c>
    </row>
    <row r="6" spans="1:8" x14ac:dyDescent="0.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8" x14ac:dyDescent="0.4">
      <c r="A7">
        <v>0.91</v>
      </c>
      <c r="B7">
        <v>0.01</v>
      </c>
      <c r="C7">
        <v>1.24</v>
      </c>
      <c r="D7">
        <v>1.01</v>
      </c>
      <c r="E7">
        <v>1.41</v>
      </c>
      <c r="F7">
        <v>0</v>
      </c>
      <c r="G7">
        <v>4.68</v>
      </c>
    </row>
    <row r="8" spans="1:8" x14ac:dyDescent="0.4">
      <c r="C8" t="s">
        <v>12</v>
      </c>
      <c r="D8" t="s">
        <v>12</v>
      </c>
      <c r="E8" t="s">
        <v>12</v>
      </c>
      <c r="F8" t="s">
        <v>11</v>
      </c>
      <c r="G8" t="s">
        <v>10</v>
      </c>
    </row>
    <row r="10" spans="1:8" x14ac:dyDescent="0.4">
      <c r="A10" t="s">
        <v>13</v>
      </c>
      <c r="B10">
        <f>A7+B7*(C7+D7+E7+F7+G7)</f>
        <v>0.99340000000000006</v>
      </c>
    </row>
    <row r="13" spans="1:8" x14ac:dyDescent="0.4">
      <c r="A13" t="s">
        <v>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1:8" x14ac:dyDescent="0.4">
      <c r="A14">
        <v>2.94</v>
      </c>
      <c r="B14">
        <v>0.83</v>
      </c>
      <c r="C14" s="1">
        <v>1.22</v>
      </c>
      <c r="D14">
        <v>1</v>
      </c>
      <c r="E14">
        <v>0.95</v>
      </c>
      <c r="F14">
        <v>1</v>
      </c>
      <c r="G14">
        <v>1</v>
      </c>
      <c r="H14">
        <v>1</v>
      </c>
    </row>
    <row r="15" spans="1:8" x14ac:dyDescent="0.4">
      <c r="B15" t="s">
        <v>22</v>
      </c>
      <c r="C15" t="s">
        <v>23</v>
      </c>
      <c r="D15" t="s">
        <v>24</v>
      </c>
      <c r="E15" t="s">
        <v>23</v>
      </c>
      <c r="F15" t="s">
        <v>24</v>
      </c>
    </row>
    <row r="17" spans="1:4" x14ac:dyDescent="0.4">
      <c r="A17" t="s">
        <v>21</v>
      </c>
      <c r="B17">
        <f>B14*C14*D14*E14*F14</f>
        <v>0.96196999999999988</v>
      </c>
    </row>
    <row r="20" spans="1:4" x14ac:dyDescent="0.4">
      <c r="A20" t="s">
        <v>25</v>
      </c>
      <c r="B20">
        <f>A14*(B2/1000)^B10</f>
        <v>11.652892118143642</v>
      </c>
      <c r="C20">
        <f>B20*30000</f>
        <v>349586.76354430924</v>
      </c>
      <c r="D20">
        <f>C20*0.15+C20</f>
        <v>402024.77807595563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93BC-CA91-4B4B-A95C-E4ADC49CD7CE}">
  <dimension ref="A1:S22"/>
  <sheetViews>
    <sheetView tabSelected="1" topLeftCell="D1" workbookViewId="0">
      <selection activeCell="N5" sqref="N5"/>
    </sheetView>
  </sheetViews>
  <sheetFormatPr defaultRowHeight="14.6" x14ac:dyDescent="0.4"/>
  <cols>
    <col min="1" max="1" width="18.61328125" bestFit="1" customWidth="1"/>
    <col min="2" max="3" width="11.84375" bestFit="1" customWidth="1"/>
    <col min="4" max="4" width="10.84375" bestFit="1" customWidth="1"/>
    <col min="5" max="5" width="11.84375" bestFit="1" customWidth="1"/>
    <col min="6" max="6" width="19.765625" customWidth="1"/>
    <col min="7" max="7" width="15.23046875" bestFit="1" customWidth="1"/>
    <col min="8" max="8" width="16.23046875" bestFit="1" customWidth="1"/>
    <col min="9" max="9" width="19.84375" bestFit="1" customWidth="1"/>
    <col min="10" max="10" width="6.3046875" bestFit="1" customWidth="1"/>
    <col min="11" max="11" width="5.3046875" bestFit="1" customWidth="1"/>
    <col min="12" max="12" width="11.84375" bestFit="1" customWidth="1"/>
  </cols>
  <sheetData>
    <row r="1" spans="1:19" ht="15" x14ac:dyDescent="0.45">
      <c r="A1" s="2" t="s">
        <v>26</v>
      </c>
      <c r="F1" s="3"/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t="s">
        <v>32</v>
      </c>
    </row>
    <row r="2" spans="1:19" x14ac:dyDescent="0.4">
      <c r="A2" t="s">
        <v>33</v>
      </c>
      <c r="B2" s="1">
        <f>B3+2*B4</f>
        <v>2441.6042130525875</v>
      </c>
      <c r="C2">
        <f>B2/8/24</f>
        <v>12.716688609648893</v>
      </c>
      <c r="D2">
        <f>C2*30000</f>
        <v>381500.65828946675</v>
      </c>
      <c r="E2">
        <f>D2*0.15+D2</f>
        <v>438725.75703288679</v>
      </c>
      <c r="F2" s="4" t="s">
        <v>34</v>
      </c>
      <c r="G2" s="6">
        <v>8</v>
      </c>
      <c r="H2" s="6">
        <v>32</v>
      </c>
      <c r="I2" s="6">
        <v>20</v>
      </c>
      <c r="J2" s="5">
        <f>(H2+4*I2+G2)/6</f>
        <v>20</v>
      </c>
      <c r="K2" s="5">
        <f>(H2-G2)/6</f>
        <v>4</v>
      </c>
      <c r="L2">
        <f t="shared" ref="L2:L17" si="0">POWER(K2,2)</f>
        <v>16</v>
      </c>
      <c r="N2">
        <f>G2*2</f>
        <v>16</v>
      </c>
      <c r="O2">
        <f>H2*2</f>
        <v>64</v>
      </c>
      <c r="P2">
        <f>I2*2</f>
        <v>40</v>
      </c>
      <c r="Q2" s="5">
        <f>(O2+4*P2+N2)/6</f>
        <v>40</v>
      </c>
      <c r="R2" s="5">
        <f>(O2-N2)/6</f>
        <v>8</v>
      </c>
      <c r="S2">
        <f t="shared" ref="S2:S17" si="1">POWER(R2,2)</f>
        <v>64</v>
      </c>
    </row>
    <row r="3" spans="1:19" x14ac:dyDescent="0.4">
      <c r="A3" t="s">
        <v>35</v>
      </c>
      <c r="B3" s="1">
        <f>SUM(Q2:Q17)</f>
        <v>2334</v>
      </c>
      <c r="F3" s="4" t="s">
        <v>36</v>
      </c>
      <c r="G3" s="6">
        <v>60</v>
      </c>
      <c r="H3" s="7">
        <v>76</v>
      </c>
      <c r="I3" s="6">
        <v>76</v>
      </c>
      <c r="J3" s="5">
        <f t="shared" ref="J3:J17" si="2">(H3+4*I3+G3)/6</f>
        <v>73.333333333333329</v>
      </c>
      <c r="K3" s="5">
        <f t="shared" ref="K3:K17" si="3">(H3-G3)/6</f>
        <v>2.6666666666666665</v>
      </c>
      <c r="L3">
        <f t="shared" si="0"/>
        <v>7.1111111111111107</v>
      </c>
      <c r="N3">
        <f>G3*2</f>
        <v>120</v>
      </c>
      <c r="O3">
        <f>H3*2</f>
        <v>152</v>
      </c>
      <c r="P3">
        <f>I3*2</f>
        <v>152</v>
      </c>
      <c r="Q3" s="5">
        <f t="shared" ref="Q3:Q17" si="4">(O3+4*P3+N3)/6</f>
        <v>146.66666666666666</v>
      </c>
      <c r="R3" s="5">
        <f t="shared" ref="R3:R17" si="5">(O3-N3)/6</f>
        <v>5.333333333333333</v>
      </c>
      <c r="S3">
        <f t="shared" si="1"/>
        <v>28.444444444444443</v>
      </c>
    </row>
    <row r="4" spans="1:19" ht="29.15" x14ac:dyDescent="0.4">
      <c r="A4" t="s">
        <v>37</v>
      </c>
      <c r="B4" s="1">
        <f>SQRT(SUM(S2:S17))</f>
        <v>53.802106526293805</v>
      </c>
      <c r="F4" s="4" t="s">
        <v>38</v>
      </c>
      <c r="G4" s="6">
        <v>14</v>
      </c>
      <c r="H4" s="6">
        <v>20</v>
      </c>
      <c r="I4" s="6">
        <v>18</v>
      </c>
      <c r="J4" s="5">
        <f t="shared" si="2"/>
        <v>17.666666666666668</v>
      </c>
      <c r="K4" s="5">
        <f t="shared" si="3"/>
        <v>1</v>
      </c>
      <c r="L4">
        <f t="shared" si="0"/>
        <v>1</v>
      </c>
      <c r="N4">
        <f>G4*2</f>
        <v>28</v>
      </c>
      <c r="O4">
        <f>H4*2</f>
        <v>40</v>
      </c>
      <c r="P4">
        <f>I4*2</f>
        <v>36</v>
      </c>
      <c r="Q4" s="5">
        <f t="shared" si="4"/>
        <v>35.333333333333336</v>
      </c>
      <c r="R4" s="5">
        <f t="shared" si="5"/>
        <v>2</v>
      </c>
      <c r="S4">
        <f t="shared" si="1"/>
        <v>4</v>
      </c>
    </row>
    <row r="5" spans="1:19" ht="43.75" x14ac:dyDescent="0.4">
      <c r="B5" s="1"/>
      <c r="F5" s="4" t="s">
        <v>39</v>
      </c>
      <c r="G5" s="6">
        <v>16</v>
      </c>
      <c r="H5" s="6">
        <v>24</v>
      </c>
      <c r="I5" s="6">
        <v>20</v>
      </c>
      <c r="J5" s="5">
        <f t="shared" si="2"/>
        <v>20</v>
      </c>
      <c r="K5" s="5">
        <f t="shared" si="3"/>
        <v>1.3333333333333333</v>
      </c>
      <c r="L5">
        <f t="shared" si="0"/>
        <v>1.7777777777777777</v>
      </c>
      <c r="N5">
        <f t="shared" ref="N3:N17" si="6">G5*4</f>
        <v>64</v>
      </c>
      <c r="O5">
        <f t="shared" ref="O2:P17" si="7">H5*4</f>
        <v>96</v>
      </c>
      <c r="P5">
        <f t="shared" si="7"/>
        <v>80</v>
      </c>
      <c r="Q5" s="5">
        <f t="shared" si="4"/>
        <v>80</v>
      </c>
      <c r="R5" s="5">
        <f t="shared" si="5"/>
        <v>5.333333333333333</v>
      </c>
      <c r="S5">
        <f t="shared" si="1"/>
        <v>28.444444444444443</v>
      </c>
    </row>
    <row r="6" spans="1:19" ht="29.15" x14ac:dyDescent="0.4">
      <c r="A6" t="s">
        <v>40</v>
      </c>
      <c r="B6" s="1"/>
      <c r="F6" s="4" t="s">
        <v>41</v>
      </c>
      <c r="G6" s="6">
        <v>16</v>
      </c>
      <c r="H6" s="6">
        <v>20</v>
      </c>
      <c r="I6" s="6">
        <v>20</v>
      </c>
      <c r="J6" s="5">
        <f t="shared" si="2"/>
        <v>19.333333333333332</v>
      </c>
      <c r="K6" s="5">
        <f>(H6-G6)/6</f>
        <v>0.66666666666666663</v>
      </c>
      <c r="L6">
        <f t="shared" si="0"/>
        <v>0.44444444444444442</v>
      </c>
      <c r="N6">
        <f t="shared" si="6"/>
        <v>64</v>
      </c>
      <c r="O6">
        <f t="shared" si="7"/>
        <v>80</v>
      </c>
      <c r="P6">
        <f t="shared" si="7"/>
        <v>80</v>
      </c>
      <c r="Q6" s="5">
        <f t="shared" si="4"/>
        <v>77.333333333333329</v>
      </c>
      <c r="R6" s="5">
        <f t="shared" si="5"/>
        <v>2.6666666666666665</v>
      </c>
      <c r="S6">
        <f t="shared" si="1"/>
        <v>7.1111111111111107</v>
      </c>
    </row>
    <row r="7" spans="1:19" ht="58.3" x14ac:dyDescent="0.4">
      <c r="A7" t="s">
        <v>42</v>
      </c>
      <c r="B7" s="1"/>
      <c r="F7" s="4" t="s">
        <v>43</v>
      </c>
      <c r="G7" s="6">
        <v>16</v>
      </c>
      <c r="H7" s="6">
        <v>20</v>
      </c>
      <c r="I7" s="6">
        <v>20</v>
      </c>
      <c r="J7" s="5">
        <f t="shared" si="2"/>
        <v>19.333333333333332</v>
      </c>
      <c r="K7" s="5">
        <f t="shared" si="3"/>
        <v>0.66666666666666663</v>
      </c>
      <c r="L7">
        <f t="shared" si="0"/>
        <v>0.44444444444444442</v>
      </c>
      <c r="N7">
        <f t="shared" si="6"/>
        <v>64</v>
      </c>
      <c r="O7">
        <f t="shared" si="7"/>
        <v>80</v>
      </c>
      <c r="P7">
        <f t="shared" si="7"/>
        <v>80</v>
      </c>
      <c r="Q7" s="5">
        <f t="shared" si="4"/>
        <v>77.333333333333329</v>
      </c>
      <c r="R7" s="5">
        <f t="shared" si="5"/>
        <v>2.6666666666666665</v>
      </c>
      <c r="S7">
        <f t="shared" si="1"/>
        <v>7.1111111111111107</v>
      </c>
    </row>
    <row r="8" spans="1:19" ht="29.15" x14ac:dyDescent="0.4">
      <c r="F8" s="4" t="s">
        <v>44</v>
      </c>
      <c r="G8" s="6">
        <v>4</v>
      </c>
      <c r="H8" s="6">
        <v>8</v>
      </c>
      <c r="I8" s="6">
        <v>8</v>
      </c>
      <c r="J8" s="5">
        <f t="shared" si="2"/>
        <v>7.333333333333333</v>
      </c>
      <c r="K8" s="5">
        <f t="shared" si="3"/>
        <v>0.66666666666666663</v>
      </c>
      <c r="L8">
        <f t="shared" si="0"/>
        <v>0.44444444444444442</v>
      </c>
      <c r="N8">
        <f t="shared" si="6"/>
        <v>16</v>
      </c>
      <c r="O8">
        <f t="shared" si="7"/>
        <v>32</v>
      </c>
      <c r="P8">
        <f t="shared" si="7"/>
        <v>32</v>
      </c>
      <c r="Q8" s="5">
        <f t="shared" si="4"/>
        <v>29.333333333333332</v>
      </c>
      <c r="R8" s="5">
        <f t="shared" si="5"/>
        <v>2.6666666666666665</v>
      </c>
      <c r="S8">
        <f t="shared" si="1"/>
        <v>7.1111111111111107</v>
      </c>
    </row>
    <row r="9" spans="1:19" ht="29.15" x14ac:dyDescent="0.4">
      <c r="F9" s="4" t="s">
        <v>45</v>
      </c>
      <c r="G9" s="6">
        <v>44</v>
      </c>
      <c r="H9" s="6">
        <v>60</v>
      </c>
      <c r="I9" s="6">
        <v>52</v>
      </c>
      <c r="J9" s="5">
        <f t="shared" si="2"/>
        <v>52</v>
      </c>
      <c r="K9" s="5">
        <f t="shared" si="3"/>
        <v>2.6666666666666665</v>
      </c>
      <c r="L9">
        <f t="shared" si="0"/>
        <v>7.1111111111111107</v>
      </c>
      <c r="N9">
        <f t="shared" si="6"/>
        <v>176</v>
      </c>
      <c r="O9">
        <f t="shared" si="7"/>
        <v>240</v>
      </c>
      <c r="P9">
        <f t="shared" si="7"/>
        <v>208</v>
      </c>
      <c r="Q9" s="5">
        <f t="shared" si="4"/>
        <v>208</v>
      </c>
      <c r="R9" s="5">
        <f t="shared" si="5"/>
        <v>10.666666666666666</v>
      </c>
      <c r="S9">
        <f t="shared" si="1"/>
        <v>113.77777777777777</v>
      </c>
    </row>
    <row r="10" spans="1:19" ht="43.75" x14ac:dyDescent="0.4">
      <c r="A10" t="s">
        <v>54</v>
      </c>
      <c r="B10">
        <f>2.5*POWER(C2,1/3)</f>
        <v>5.8353201421616205</v>
      </c>
      <c r="C10">
        <f>B10*30000</f>
        <v>175059.6042648486</v>
      </c>
      <c r="D10">
        <f>C10*0.15+C10</f>
        <v>201318.54490457589</v>
      </c>
      <c r="F10" s="4" t="s">
        <v>46</v>
      </c>
      <c r="G10" s="6">
        <v>16</v>
      </c>
      <c r="H10" s="6">
        <v>24</v>
      </c>
      <c r="I10" s="6">
        <v>20</v>
      </c>
      <c r="J10" s="5">
        <f t="shared" si="2"/>
        <v>20</v>
      </c>
      <c r="K10" s="5">
        <f t="shared" si="3"/>
        <v>1.3333333333333333</v>
      </c>
      <c r="L10">
        <f t="shared" si="0"/>
        <v>1.7777777777777777</v>
      </c>
      <c r="N10">
        <f t="shared" si="6"/>
        <v>64</v>
      </c>
      <c r="O10">
        <f t="shared" si="7"/>
        <v>96</v>
      </c>
      <c r="P10">
        <f t="shared" si="7"/>
        <v>80</v>
      </c>
      <c r="Q10" s="5">
        <f t="shared" si="4"/>
        <v>80</v>
      </c>
      <c r="R10" s="5">
        <f t="shared" si="5"/>
        <v>5.333333333333333</v>
      </c>
      <c r="S10">
        <f t="shared" si="1"/>
        <v>28.444444444444443</v>
      </c>
    </row>
    <row r="11" spans="1:19" ht="29.15" x14ac:dyDescent="0.4">
      <c r="F11" s="4" t="s">
        <v>47</v>
      </c>
      <c r="G11" s="6">
        <v>16</v>
      </c>
      <c r="H11" s="6">
        <v>20</v>
      </c>
      <c r="I11" s="6">
        <v>20</v>
      </c>
      <c r="J11" s="5">
        <f t="shared" si="2"/>
        <v>19.333333333333332</v>
      </c>
      <c r="K11" s="5">
        <f t="shared" si="3"/>
        <v>0.66666666666666663</v>
      </c>
      <c r="L11">
        <f t="shared" si="0"/>
        <v>0.44444444444444442</v>
      </c>
      <c r="N11">
        <f t="shared" si="6"/>
        <v>64</v>
      </c>
      <c r="O11">
        <f t="shared" si="7"/>
        <v>80</v>
      </c>
      <c r="P11">
        <f t="shared" si="7"/>
        <v>80</v>
      </c>
      <c r="Q11" s="5">
        <f t="shared" si="4"/>
        <v>77.333333333333329</v>
      </c>
      <c r="R11" s="5">
        <f t="shared" si="5"/>
        <v>2.6666666666666665</v>
      </c>
      <c r="S11">
        <f t="shared" si="1"/>
        <v>7.1111111111111107</v>
      </c>
    </row>
    <row r="12" spans="1:19" ht="58.3" x14ac:dyDescent="0.4">
      <c r="F12" s="4" t="s">
        <v>48</v>
      </c>
      <c r="G12" s="6">
        <v>16</v>
      </c>
      <c r="H12" s="6">
        <v>20</v>
      </c>
      <c r="I12" s="6">
        <v>20</v>
      </c>
      <c r="J12" s="5">
        <f t="shared" si="2"/>
        <v>19.333333333333332</v>
      </c>
      <c r="K12" s="5">
        <f t="shared" si="3"/>
        <v>0.66666666666666663</v>
      </c>
      <c r="L12">
        <f t="shared" si="0"/>
        <v>0.44444444444444442</v>
      </c>
      <c r="N12">
        <f t="shared" si="6"/>
        <v>64</v>
      </c>
      <c r="O12">
        <f t="shared" si="7"/>
        <v>80</v>
      </c>
      <c r="P12">
        <f t="shared" si="7"/>
        <v>80</v>
      </c>
      <c r="Q12" s="5">
        <f t="shared" si="4"/>
        <v>77.333333333333329</v>
      </c>
      <c r="R12" s="5">
        <f t="shared" si="5"/>
        <v>2.6666666666666665</v>
      </c>
      <c r="S12">
        <f t="shared" si="1"/>
        <v>7.1111111111111107</v>
      </c>
    </row>
    <row r="13" spans="1:19" ht="29.15" x14ac:dyDescent="0.4">
      <c r="F13" s="4" t="s">
        <v>49</v>
      </c>
      <c r="G13" s="6">
        <v>10</v>
      </c>
      <c r="H13" s="6">
        <v>12</v>
      </c>
      <c r="I13" s="6">
        <v>12</v>
      </c>
      <c r="J13" s="5">
        <f t="shared" si="2"/>
        <v>11.666666666666666</v>
      </c>
      <c r="K13" s="5">
        <f t="shared" si="3"/>
        <v>0.33333333333333331</v>
      </c>
      <c r="L13">
        <f t="shared" si="0"/>
        <v>0.1111111111111111</v>
      </c>
      <c r="N13">
        <f t="shared" si="6"/>
        <v>40</v>
      </c>
      <c r="O13">
        <f t="shared" si="7"/>
        <v>48</v>
      </c>
      <c r="P13">
        <f t="shared" si="7"/>
        <v>48</v>
      </c>
      <c r="Q13" s="5">
        <f t="shared" si="4"/>
        <v>46.666666666666664</v>
      </c>
      <c r="R13" s="5">
        <f t="shared" si="5"/>
        <v>1.3333333333333333</v>
      </c>
      <c r="S13">
        <f t="shared" si="1"/>
        <v>1.7777777777777777</v>
      </c>
    </row>
    <row r="14" spans="1:19" x14ac:dyDescent="0.4">
      <c r="F14" s="4" t="s">
        <v>50</v>
      </c>
      <c r="G14" s="6">
        <v>128</v>
      </c>
      <c r="H14" s="6">
        <v>188</v>
      </c>
      <c r="I14" s="6">
        <v>150</v>
      </c>
      <c r="J14" s="5">
        <f t="shared" si="2"/>
        <v>152.66666666666666</v>
      </c>
      <c r="K14" s="5">
        <f t="shared" si="3"/>
        <v>10</v>
      </c>
      <c r="L14">
        <f t="shared" si="0"/>
        <v>100</v>
      </c>
      <c r="N14">
        <f t="shared" si="6"/>
        <v>512</v>
      </c>
      <c r="O14">
        <f t="shared" si="7"/>
        <v>752</v>
      </c>
      <c r="P14">
        <f t="shared" si="7"/>
        <v>600</v>
      </c>
      <c r="Q14" s="5">
        <f t="shared" si="4"/>
        <v>610.66666666666663</v>
      </c>
      <c r="R14" s="5">
        <f t="shared" si="5"/>
        <v>40</v>
      </c>
      <c r="S14">
        <f t="shared" si="1"/>
        <v>1600</v>
      </c>
    </row>
    <row r="15" spans="1:19" x14ac:dyDescent="0.4">
      <c r="F15" s="4" t="s">
        <v>51</v>
      </c>
      <c r="G15" s="6">
        <v>68</v>
      </c>
      <c r="H15" s="6">
        <v>88</v>
      </c>
      <c r="I15" s="6">
        <v>78</v>
      </c>
      <c r="J15" s="5">
        <f t="shared" si="2"/>
        <v>78</v>
      </c>
      <c r="K15" s="5">
        <f t="shared" si="3"/>
        <v>3.3333333333333335</v>
      </c>
      <c r="L15">
        <f t="shared" si="0"/>
        <v>11.111111111111112</v>
      </c>
      <c r="N15">
        <f t="shared" si="6"/>
        <v>272</v>
      </c>
      <c r="O15">
        <f t="shared" si="7"/>
        <v>352</v>
      </c>
      <c r="P15">
        <f t="shared" si="7"/>
        <v>312</v>
      </c>
      <c r="Q15" s="5">
        <f t="shared" si="4"/>
        <v>312</v>
      </c>
      <c r="R15" s="5">
        <f t="shared" si="5"/>
        <v>13.333333333333334</v>
      </c>
      <c r="S15">
        <f t="shared" si="1"/>
        <v>177.7777777777778</v>
      </c>
    </row>
    <row r="16" spans="1:19" x14ac:dyDescent="0.4">
      <c r="F16" s="4" t="s">
        <v>52</v>
      </c>
      <c r="G16" s="6">
        <v>70</v>
      </c>
      <c r="H16" s="6">
        <v>112</v>
      </c>
      <c r="I16" s="6">
        <v>100</v>
      </c>
      <c r="J16" s="5">
        <f t="shared" si="2"/>
        <v>97</v>
      </c>
      <c r="K16" s="5">
        <f t="shared" si="3"/>
        <v>7</v>
      </c>
      <c r="L16">
        <f>POWER(K16,2)</f>
        <v>49</v>
      </c>
      <c r="N16">
        <f t="shared" si="6"/>
        <v>280</v>
      </c>
      <c r="O16">
        <f t="shared" si="7"/>
        <v>448</v>
      </c>
      <c r="P16">
        <f t="shared" si="7"/>
        <v>400</v>
      </c>
      <c r="Q16" s="5">
        <f t="shared" si="4"/>
        <v>388</v>
      </c>
      <c r="R16" s="5">
        <f t="shared" si="5"/>
        <v>28</v>
      </c>
      <c r="S16">
        <f t="shared" si="1"/>
        <v>784</v>
      </c>
    </row>
    <row r="17" spans="6:19" ht="29.15" x14ac:dyDescent="0.4">
      <c r="F17" s="4" t="s">
        <v>53</v>
      </c>
      <c r="G17" s="6">
        <v>8</v>
      </c>
      <c r="H17" s="6">
        <v>16</v>
      </c>
      <c r="I17" s="6">
        <v>12</v>
      </c>
      <c r="J17" s="5">
        <f t="shared" si="2"/>
        <v>12</v>
      </c>
      <c r="K17" s="5">
        <f t="shared" si="3"/>
        <v>1.3333333333333333</v>
      </c>
      <c r="L17">
        <f t="shared" si="0"/>
        <v>1.7777777777777777</v>
      </c>
      <c r="N17">
        <f t="shared" si="6"/>
        <v>32</v>
      </c>
      <c r="O17">
        <f t="shared" si="7"/>
        <v>64</v>
      </c>
      <c r="P17">
        <f t="shared" si="7"/>
        <v>48</v>
      </c>
      <c r="Q17" s="5">
        <f t="shared" si="4"/>
        <v>48</v>
      </c>
      <c r="R17" s="5">
        <f t="shared" si="5"/>
        <v>5.333333333333333</v>
      </c>
      <c r="S17">
        <f t="shared" si="1"/>
        <v>28.444444444444443</v>
      </c>
    </row>
    <row r="18" spans="6:19" x14ac:dyDescent="0.4">
      <c r="G18">
        <f>SUM(G2:G17)</f>
        <v>510</v>
      </c>
      <c r="H18">
        <f t="shared" ref="H18" si="8">SUM(H2:H17)</f>
        <v>740</v>
      </c>
      <c r="I18">
        <f>SUM(I2:I17)</f>
        <v>646</v>
      </c>
    </row>
    <row r="19" spans="6:19" x14ac:dyDescent="0.4">
      <c r="G19">
        <f>G18/8</f>
        <v>63.75</v>
      </c>
      <c r="H19">
        <f t="shared" ref="H19" si="9">H18/8</f>
        <v>92.5</v>
      </c>
      <c r="I19">
        <f>I18/8</f>
        <v>80.75</v>
      </c>
    </row>
    <row r="22" spans="6:19" x14ac:dyDescent="0.4">
      <c r="I22">
        <f>I19/30</f>
        <v>2.6916666666666669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2015-06-05T18:19:34Z</dcterms:created>
  <dcterms:modified xsi:type="dcterms:W3CDTF">2022-05-19T09:11:52Z</dcterms:modified>
</cp:coreProperties>
</file>