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7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<sst xmlns="http://schemas.openxmlformats.org/spreadsheetml/2006/main" count="34" uniqueCount="32">
  <si>
    <t xml:space="preserve">Оборудование</t>
  </si>
  <si>
    <t xml:space="preserve">разовая</t>
  </si>
  <si>
    <t xml:space="preserve">Месяц</t>
  </si>
  <si>
    <t xml:space="preserve">Расход</t>
  </si>
  <si>
    <t xml:space="preserve">Доход</t>
  </si>
  <si>
    <t xml:space="preserve">Разница</t>
  </si>
  <si>
    <t xml:space="preserve">Денежный поток</t>
  </si>
  <si>
    <t xml:space="preserve">Даты</t>
  </si>
  <si>
    <t xml:space="preserve">Для расходов</t>
  </si>
  <si>
    <t xml:space="preserve">Для доходов</t>
  </si>
  <si>
    <t xml:space="preserve">Маркетинг</t>
  </si>
  <si>
    <t xml:space="preserve">/мес</t>
  </si>
  <si>
    <t xml:space="preserve">выплата по кредиту</t>
  </si>
  <si>
    <t xml:space="preserve">количество покупок</t>
  </si>
  <si>
    <t xml:space="preserve">количество подписок</t>
  </si>
  <si>
    <t xml:space="preserve">ЦЕНА ПОКУПКИ</t>
  </si>
  <si>
    <t xml:space="preserve">ЦЕНА ПОДПИСКИ</t>
  </si>
  <si>
    <t xml:space="preserve">Аренда помещения</t>
  </si>
  <si>
    <t xml:space="preserve">Кол-во месяцев пока не сможем платить сами</t>
  </si>
  <si>
    <t xml:space="preserve">Кредит на сколько месяцев</t>
  </si>
  <si>
    <t xml:space="preserve">Ставка</t>
  </si>
  <si>
    <t xml:space="preserve">Общая сумма кредита</t>
  </si>
  <si>
    <t xml:space="preserve">Общая сумма задолженности на момент взятия кредита</t>
  </si>
  <si>
    <t xml:space="preserve">дисконт</t>
  </si>
  <si>
    <t xml:space="preserve">чдд</t>
  </si>
  <si>
    <t xml:space="preserve">БС</t>
  </si>
  <si>
    <t xml:space="preserve">ИД</t>
  </si>
  <si>
    <t xml:space="preserve">ВНД</t>
  </si>
  <si>
    <t xml:space="preserve">(1+d)^t</t>
  </si>
  <si>
    <t xml:space="preserve">Количество лет</t>
  </si>
  <si>
    <t xml:space="preserve">сумма покупок</t>
  </si>
  <si>
    <t xml:space="preserve">сумма подписок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</si>
</sst>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\ [$р.-419];[RED]\-#,##0\ [$р.-419]"/>
    <numFmt numFmtId="166" formatCode="mm/dd/yy"/>
    <numFmt numFmtId="167" formatCode="0"/>
    <numFmt numFmtId="168" formatCode="0.00%"/>
    <numFmt numFmtId="169" formatCode="#,##0.00\ [$р.-419];[RED]\-#,##0.00\ [$р.-419]"/>
    <numFmt numFmtId="170" formatCode="0%"/>
    <numFmt numFmtId="171" formatCode="0.00"/>
    <numFmt numFmtId="172" formatCode="#\ ##0\ [$р.-419];[RED]\-#\ ##0\ [$р.-419]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График окупаемости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Расход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Sheet1!$F$2:$F$26</c:f>
              <c:numCache>
                <c:formatCode>General</c:formatCode>
                <c:ptCount val="25"/>
                <c:pt idx="0">
                  <c:v>590630.78977602</c:v>
                </c:pt>
                <c:pt idx="1">
                  <c:v>630630.78977602</c:v>
                </c:pt>
                <c:pt idx="2">
                  <c:v>670630.78977602</c:v>
                </c:pt>
                <c:pt idx="3">
                  <c:v>890630.78977602</c:v>
                </c:pt>
                <c:pt idx="4">
                  <c:v>975630.78977602</c:v>
                </c:pt>
                <c:pt idx="5">
                  <c:v>1060630.78977602</c:v>
                </c:pt>
                <c:pt idx="6">
                  <c:v>1145630.78977602</c:v>
                </c:pt>
                <c:pt idx="7">
                  <c:v>1230630.78977602</c:v>
                </c:pt>
                <c:pt idx="8">
                  <c:v>1315630.78977602</c:v>
                </c:pt>
                <c:pt idx="9">
                  <c:v>1400630.78977602</c:v>
                </c:pt>
                <c:pt idx="10">
                  <c:v>1485630.78977602</c:v>
                </c:pt>
                <c:pt idx="11">
                  <c:v>1570630.78977602</c:v>
                </c:pt>
                <c:pt idx="12">
                  <c:v>1655630.78977602</c:v>
                </c:pt>
                <c:pt idx="13">
                  <c:v>1740630.78977602</c:v>
                </c:pt>
                <c:pt idx="14">
                  <c:v>1825630.78977602</c:v>
                </c:pt>
                <c:pt idx="15">
                  <c:v>1910630.78977602</c:v>
                </c:pt>
                <c:pt idx="16">
                  <c:v>1995630.78977602</c:v>
                </c:pt>
                <c:pt idx="17">
                  <c:v>2080630.78977602</c:v>
                </c:pt>
                <c:pt idx="18">
                  <c:v>2165630.78977602</c:v>
                </c:pt>
                <c:pt idx="19">
                  <c:v>2250630.78977602</c:v>
                </c:pt>
                <c:pt idx="20">
                  <c:v>2335630.78977602</c:v>
                </c:pt>
                <c:pt idx="21">
                  <c:v>2420630.78977602</c:v>
                </c:pt>
                <c:pt idx="22">
                  <c:v>2505630.78977602</c:v>
                </c:pt>
                <c:pt idx="23">
                  <c:v>2590630.78977602</c:v>
                </c:pt>
                <c:pt idx="24">
                  <c:v>2675630.78977602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Доход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5075</c:v>
                </c:pt>
                <c:pt idx="4">
                  <c:v>20300</c:v>
                </c:pt>
                <c:pt idx="5">
                  <c:v>96425</c:v>
                </c:pt>
                <c:pt idx="6">
                  <c:v>197925</c:v>
                </c:pt>
                <c:pt idx="7">
                  <c:v>451675</c:v>
                </c:pt>
                <c:pt idx="8">
                  <c:v>756175</c:v>
                </c:pt>
                <c:pt idx="9">
                  <c:v>1035300</c:v>
                </c:pt>
                <c:pt idx="10">
                  <c:v>1344875</c:v>
                </c:pt>
                <c:pt idx="11">
                  <c:v>1639225</c:v>
                </c:pt>
                <c:pt idx="12">
                  <c:v>1928500</c:v>
                </c:pt>
                <c:pt idx="13">
                  <c:v>2070600</c:v>
                </c:pt>
                <c:pt idx="14">
                  <c:v>2187325</c:v>
                </c:pt>
                <c:pt idx="15">
                  <c:v>2420775</c:v>
                </c:pt>
                <c:pt idx="16">
                  <c:v>2679600</c:v>
                </c:pt>
                <c:pt idx="17">
                  <c:v>2984100</c:v>
                </c:pt>
                <c:pt idx="18">
                  <c:v>3288600</c:v>
                </c:pt>
                <c:pt idx="19">
                  <c:v>3567725</c:v>
                </c:pt>
                <c:pt idx="20">
                  <c:v>3801175</c:v>
                </c:pt>
                <c:pt idx="21">
                  <c:v>4060000</c:v>
                </c:pt>
                <c:pt idx="22">
                  <c:v>4364500</c:v>
                </c:pt>
                <c:pt idx="23">
                  <c:v>4669000</c:v>
                </c:pt>
                <c:pt idx="24">
                  <c:v>4948125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3674295"/>
        <c:axId val="92623352"/>
      </c:lineChart>
      <c:catAx>
        <c:axId val="83674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623352"/>
        <c:crosses val="autoZero"/>
        <c:auto val="1"/>
        <c:lblAlgn val="ctr"/>
        <c:lblOffset val="100"/>
        <c:noMultiLvlLbl val="0"/>
      </c:catAx>
      <c:valAx>
        <c:axId val="926233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\ ##0\ [$р.-419];[RED]\-#\ ##0\ [$р.-419]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67429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127080</xdr:colOff>
      <xdr:row>40</xdr:row>
      <xdr:rowOff>31680</xdr:rowOff>
    </xdr:from>
    <xdr:to>
      <xdr:col>28</xdr:col>
      <xdr:colOff>617400</xdr:colOff>
      <xdr:row>56</xdr:row>
      <xdr:rowOff>82080</xdr:rowOff>
    </xdr:to>
    <xdr:graphicFrame>
      <xdr:nvGraphicFramePr>
        <xdr:cNvPr id="0" name="Диаграмма 2"/>
        <xdr:cNvGraphicFramePr/>
      </xdr:nvGraphicFramePr>
      <xdr:xfrm>
        <a:off x="25713720" y="6544800"/>
        <a:ext cx="4560840" cy="265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30" activeCellId="0" sqref="D30"/>
    </sheetView>
  </sheetViews>
  <sheetFormatPr defaultColWidth="11.55078125" defaultRowHeight="12" zeroHeight="false" outlineLevelRow="0" outlineLevelCol="0"/>
  <cols>
    <col collapsed="false" customWidth="true" hidden="false" outlineLevel="0" max="1" min="1" style="0" width="18.61"/>
    <col collapsed="false" customWidth="true" hidden="false" outlineLevel="0" max="2" min="2" style="0" width="21.88"/>
    <col collapsed="false" customWidth="true" hidden="false" outlineLevel="0" max="8" min="6" style="0" width="14.16"/>
    <col collapsed="false" customWidth="true" hidden="false" outlineLevel="0" max="9" min="9" style="0" width="18.85"/>
    <col collapsed="false" customWidth="true" hidden="false" outlineLevel="0" max="10" min="10" style="0" width="29.7"/>
    <col collapsed="false" customWidth="true" hidden="false" outlineLevel="0" max="11" min="11" style="0" width="18.92"/>
    <col collapsed="false" customWidth="true" hidden="false" outlineLevel="0" max="12" min="12" style="0" width="24.38"/>
    <col collapsed="false" customWidth="true" hidden="false" outlineLevel="0" max="13" min="13" style="0" width="16.53"/>
    <col collapsed="false" customWidth="true" hidden="false" outlineLevel="0" max="14" min="14" style="0" width="18.54"/>
    <col collapsed="false" customWidth="true" hidden="false" outlineLevel="0" max="15" min="15" style="0" width="16.53"/>
    <col collapsed="false" customWidth="true" hidden="false" outlineLevel="0" max="16" min="16" style="0" width="20.84"/>
  </cols>
  <sheetData>
    <row r="1" customFormat="false" ht="12.8" hidden="false" customHeight="false" outlineLevel="0" collapsed="false">
      <c r="A1" s="0" t="s">
        <v>0</v>
      </c>
      <c r="B1" s="0" t="n">
        <v>511000</v>
      </c>
      <c r="C1" s="0" t="s">
        <v>1</v>
      </c>
      <c r="E1" s="1" t="s">
        <v>2</v>
      </c>
      <c r="F1" s="2" t="s">
        <v>3</v>
      </c>
      <c r="G1" s="0" t="s">
        <v>4</v>
      </c>
      <c r="H1" s="0" t="s">
        <v>5</v>
      </c>
      <c r="I1" s="0" t="s">
        <v>6</v>
      </c>
      <c r="J1" s="0" t="s">
        <v>7</v>
      </c>
      <c r="N1" s="0" t="s">
        <v>8</v>
      </c>
      <c r="P1" s="3" t="s">
        <v>9</v>
      </c>
      <c r="Q1" s="3"/>
    </row>
    <row r="2" customFormat="false" ht="13.8" hidden="false" customHeight="false" outlineLevel="0" collapsed="false">
      <c r="A2" s="0" t="s">
        <v>10</v>
      </c>
      <c r="B2" s="0" t="n">
        <v>45000</v>
      </c>
      <c r="C2" s="0" t="s">
        <v>11</v>
      </c>
      <c r="E2" s="0" t="n">
        <v>1</v>
      </c>
      <c r="F2" s="4" t="n">
        <f aca="false">$B$1+E2*$B$3+$N$3</f>
        <v>590630.78977602</v>
      </c>
      <c r="G2" s="4" t="n">
        <f aca="false">P3*$S$3+Q3*$T$3</f>
        <v>0</v>
      </c>
      <c r="H2" s="4" t="n">
        <f aca="false">G2-F2</f>
        <v>-590630.78977602</v>
      </c>
      <c r="I2" s="4" t="n">
        <f aca="false">H2</f>
        <v>-590630.78977602</v>
      </c>
      <c r="J2" s="5" t="n">
        <f aca="true">TODAY()</f>
        <v>44687</v>
      </c>
      <c r="K2" s="4"/>
      <c r="N2" s="0" t="s">
        <v>12</v>
      </c>
      <c r="P2" s="0" t="s">
        <v>13</v>
      </c>
      <c r="Q2" s="6" t="s">
        <v>14</v>
      </c>
      <c r="S2" s="0" t="s">
        <v>15</v>
      </c>
      <c r="T2" s="0" t="s">
        <v>16</v>
      </c>
    </row>
    <row r="3" customFormat="false" ht="12.8" hidden="false" customHeight="false" outlineLevel="0" collapsed="false">
      <c r="A3" s="0" t="s">
        <v>17</v>
      </c>
      <c r="B3" s="0" t="n">
        <v>40000</v>
      </c>
      <c r="C3" s="0" t="s">
        <v>11</v>
      </c>
      <c r="E3" s="0" t="n">
        <v>2</v>
      </c>
      <c r="F3" s="4" t="n">
        <f aca="false">$B$1+E3*$B$3+$N$3</f>
        <v>630630.78977602</v>
      </c>
      <c r="G3" s="4" t="n">
        <f aca="false">P4*$S$3+Q4*$T$3+G2</f>
        <v>0</v>
      </c>
      <c r="H3" s="4" t="n">
        <f aca="false">G3-F3</f>
        <v>-630630.78977602</v>
      </c>
      <c r="I3" s="4" t="n">
        <f aca="false">H3-I2</f>
        <v>-40000</v>
      </c>
      <c r="J3" s="5" t="n">
        <f aca="false">EDATE(J2,(E3-E2))</f>
        <v>44718</v>
      </c>
      <c r="K3" s="4"/>
      <c r="N3" s="4" t="n">
        <f aca="false">ABS(PMT((N12/12),N7,B13,0,0))</f>
        <v>39630.7897760202</v>
      </c>
      <c r="O3" s="0" t="s">
        <v>11</v>
      </c>
      <c r="P3" s="0" t="n">
        <v>0</v>
      </c>
      <c r="Q3" s="7" t="n">
        <f aca="false">P3*0.015</f>
        <v>0</v>
      </c>
      <c r="S3" s="0" t="n">
        <v>50</v>
      </c>
      <c r="T3" s="0" t="n">
        <v>50</v>
      </c>
    </row>
    <row r="4" customFormat="false" ht="12.8" hidden="false" customHeight="false" outlineLevel="0" collapsed="false">
      <c r="E4" s="0" t="n">
        <v>3</v>
      </c>
      <c r="F4" s="4" t="n">
        <f aca="false">$B$1+E4*$B$3+$N$3</f>
        <v>670630.78977602</v>
      </c>
      <c r="G4" s="4" t="n">
        <f aca="false">P5*$S$3+Q5*$T$3+G3</f>
        <v>0</v>
      </c>
      <c r="H4" s="4" t="n">
        <f aca="false">G4-F4</f>
        <v>-670630.78977602</v>
      </c>
      <c r="I4" s="4" t="n">
        <f aca="false">H4-H3</f>
        <v>-40000</v>
      </c>
      <c r="J4" s="5" t="n">
        <f aca="false">EDATE(J3,(E4-E3))</f>
        <v>44748</v>
      </c>
      <c r="K4" s="4"/>
      <c r="P4" s="0" t="n">
        <v>0</v>
      </c>
      <c r="Q4" s="7" t="n">
        <f aca="false">P4*0.015</f>
        <v>0</v>
      </c>
    </row>
    <row r="5" customFormat="false" ht="12.75" hidden="false" customHeight="true" outlineLevel="0" collapsed="false">
      <c r="A5" s="8" t="s">
        <v>18</v>
      </c>
      <c r="B5" s="8" t="n">
        <v>12</v>
      </c>
      <c r="E5" s="0" t="n">
        <v>4</v>
      </c>
      <c r="F5" s="4" t="n">
        <f aca="false">$B$1+E5*($B$3+$B$2)+$N$3</f>
        <v>890630.78977602</v>
      </c>
      <c r="G5" s="4" t="n">
        <f aca="false">P6*$S$3+Q6*$T$3+G4</f>
        <v>5075</v>
      </c>
      <c r="H5" s="4" t="n">
        <f aca="false">G5-F5</f>
        <v>-885555.78977602</v>
      </c>
      <c r="I5" s="4" t="n">
        <f aca="false">H5-H4</f>
        <v>-214925</v>
      </c>
      <c r="J5" s="5" t="n">
        <f aca="false">EDATE(J4,(E5-E4))</f>
        <v>44779</v>
      </c>
      <c r="K5" s="4"/>
      <c r="P5" s="0" t="n">
        <v>0</v>
      </c>
      <c r="Q5" s="7" t="n">
        <f aca="false">P5*0.015</f>
        <v>0</v>
      </c>
    </row>
    <row r="6" customFormat="false" ht="12.8" hidden="false" customHeight="false" outlineLevel="0" collapsed="false">
      <c r="A6" s="8"/>
      <c r="B6" s="8"/>
      <c r="E6" s="0" t="n">
        <v>5</v>
      </c>
      <c r="F6" s="4" t="n">
        <f aca="false">$B$1+E6*($B$3+$B$2)+$N$3</f>
        <v>975630.78977602</v>
      </c>
      <c r="G6" s="4" t="n">
        <f aca="false">P7*$S$3+Q7*$T$3+G5</f>
        <v>20300</v>
      </c>
      <c r="H6" s="4" t="n">
        <f aca="false">G6-F6</f>
        <v>-955330.78977602</v>
      </c>
      <c r="I6" s="4" t="n">
        <f aca="false">H6-H5</f>
        <v>-69775</v>
      </c>
      <c r="J6" s="5" t="n">
        <f aca="false">EDATE(J5,(E6-E5))</f>
        <v>44810</v>
      </c>
      <c r="K6" s="4"/>
      <c r="N6" s="0" t="s">
        <v>19</v>
      </c>
      <c r="P6" s="0" t="n">
        <v>100</v>
      </c>
      <c r="Q6" s="7" t="n">
        <f aca="false">P6*0.015</f>
        <v>1.5</v>
      </c>
    </row>
    <row r="7" customFormat="false" ht="12.8" hidden="false" customHeight="false" outlineLevel="0" collapsed="false">
      <c r="A7" s="8"/>
      <c r="B7" s="8"/>
      <c r="E7" s="0" t="n">
        <v>6</v>
      </c>
      <c r="F7" s="4" t="n">
        <f aca="false">$B$1+E7*($B$3+$B$2)+$N$3</f>
        <v>1060630.78977602</v>
      </c>
      <c r="G7" s="4" t="n">
        <f aca="false">P8*$S$3+Q8*$T$3+G6</f>
        <v>96425</v>
      </c>
      <c r="H7" s="4" t="n">
        <f aca="false">G7-F7</f>
        <v>-964205.78977602</v>
      </c>
      <c r="I7" s="4" t="n">
        <f aca="false">H7-H6</f>
        <v>-8875</v>
      </c>
      <c r="J7" s="5" t="n">
        <f aca="false">EDATE(J6,(E7-E6))</f>
        <v>44840</v>
      </c>
      <c r="N7" s="0" t="n">
        <v>60</v>
      </c>
      <c r="P7" s="0" t="n">
        <v>300</v>
      </c>
      <c r="Q7" s="7" t="n">
        <f aca="false">P7*0.015</f>
        <v>4.5</v>
      </c>
    </row>
    <row r="8" customFormat="false" ht="12.8" hidden="false" customHeight="false" outlineLevel="0" collapsed="false">
      <c r="A8" s="8"/>
      <c r="B8" s="8"/>
      <c r="E8" s="0" t="n">
        <v>7</v>
      </c>
      <c r="F8" s="4" t="n">
        <f aca="false">$B$1+E8*($B$3+$B$2)+$N$3</f>
        <v>1145630.78977602</v>
      </c>
      <c r="G8" s="4" t="n">
        <f aca="false">P9*$S$3+Q9*$T$3+G7</f>
        <v>197925</v>
      </c>
      <c r="H8" s="4" t="n">
        <f aca="false">G8-F8</f>
        <v>-947705.78977602</v>
      </c>
      <c r="I8" s="4" t="n">
        <f aca="false">H8-H7</f>
        <v>16500</v>
      </c>
      <c r="J8" s="5" t="n">
        <f aca="false">EDATE(J7,(E8-E7))</f>
        <v>44871</v>
      </c>
      <c r="P8" s="0" t="n">
        <v>1500</v>
      </c>
      <c r="Q8" s="7" t="n">
        <f aca="false">P8*0.015</f>
        <v>22.5</v>
      </c>
    </row>
    <row r="9" customFormat="false" ht="12.8" hidden="false" customHeight="false" outlineLevel="0" collapsed="false">
      <c r="A9" s="8"/>
      <c r="B9" s="8"/>
      <c r="E9" s="0" t="n">
        <v>8</v>
      </c>
      <c r="F9" s="4" t="n">
        <f aca="false">$B$1+E9*($B$3+$B$2)+$N$3</f>
        <v>1230630.78977602</v>
      </c>
      <c r="G9" s="4" t="n">
        <f aca="false">P10*$S$3+Q10*$T$3+G8</f>
        <v>451675</v>
      </c>
      <c r="H9" s="4" t="n">
        <f aca="false">G9-F9</f>
        <v>-778955.78977602</v>
      </c>
      <c r="I9" s="4" t="n">
        <f aca="false">H9-H8</f>
        <v>168750</v>
      </c>
      <c r="J9" s="5" t="n">
        <f aca="false">EDATE(J8,(E9-E8))</f>
        <v>44901</v>
      </c>
      <c r="P9" s="0" t="n">
        <v>2000</v>
      </c>
      <c r="Q9" s="7" t="n">
        <f aca="false">P9*0.015</f>
        <v>30</v>
      </c>
    </row>
    <row r="10" customFormat="false" ht="12.8" hidden="false" customHeight="false" outlineLevel="0" collapsed="false">
      <c r="A10" s="8"/>
      <c r="B10" s="8"/>
      <c r="E10" s="0" t="n">
        <v>9</v>
      </c>
      <c r="F10" s="4" t="n">
        <f aca="false">$B$1+E10*($B$3+$B$2)+$N$3</f>
        <v>1315630.78977602</v>
      </c>
      <c r="G10" s="4" t="n">
        <f aca="false">P11*$S$3+Q11*$T$3+G9</f>
        <v>756175</v>
      </c>
      <c r="H10" s="4" t="n">
        <f aca="false">G10-F10</f>
        <v>-559455.78977602</v>
      </c>
      <c r="I10" s="4" t="n">
        <f aca="false">H10-H9</f>
        <v>219500</v>
      </c>
      <c r="J10" s="5" t="n">
        <f aca="false">EDATE(J9,(E10-E9))</f>
        <v>44932</v>
      </c>
      <c r="P10" s="0" t="n">
        <v>5000</v>
      </c>
      <c r="Q10" s="7" t="n">
        <f aca="false">P10*0.015</f>
        <v>75</v>
      </c>
    </row>
    <row r="11" customFormat="false" ht="12.8" hidden="false" customHeight="false" outlineLevel="0" collapsed="false">
      <c r="E11" s="0" t="n">
        <v>10</v>
      </c>
      <c r="F11" s="4" t="n">
        <f aca="false">$B$1+E11*($B$3+$B$2)+$N$3</f>
        <v>1400630.78977602</v>
      </c>
      <c r="G11" s="4" t="n">
        <f aca="false">P12*$S$3+Q12*$T$3+G10</f>
        <v>1035300</v>
      </c>
      <c r="H11" s="4" t="n">
        <f aca="false">G11-F11</f>
        <v>-365330.78977602</v>
      </c>
      <c r="I11" s="4" t="n">
        <f aca="false">H11-H10</f>
        <v>194125</v>
      </c>
      <c r="J11" s="5" t="n">
        <f aca="false">EDATE(J10,(E11-E10))</f>
        <v>44963</v>
      </c>
      <c r="N11" s="0" t="s">
        <v>20</v>
      </c>
      <c r="P11" s="0" t="n">
        <v>6000</v>
      </c>
      <c r="Q11" s="7" t="n">
        <f aca="false">P11*0.015</f>
        <v>90</v>
      </c>
    </row>
    <row r="12" customFormat="false" ht="12.8" hidden="false" customHeight="false" outlineLevel="0" collapsed="false">
      <c r="E12" s="0" t="n">
        <v>11</v>
      </c>
      <c r="F12" s="4" t="n">
        <f aca="false">$B$1+E12*($B$3+$B$2)+$N$3</f>
        <v>1485630.78977602</v>
      </c>
      <c r="G12" s="4" t="n">
        <f aca="false">P13*$S$3+Q13*$T$3+G11</f>
        <v>1344875</v>
      </c>
      <c r="H12" s="4" t="n">
        <f aca="false">G12-F12</f>
        <v>-140755.78977602</v>
      </c>
      <c r="I12" s="4" t="n">
        <f aca="false">H12-H11</f>
        <v>224575</v>
      </c>
      <c r="J12" s="5" t="n">
        <f aca="false">EDATE(J11,(E12-E11))</f>
        <v>44991</v>
      </c>
      <c r="N12" s="9" t="n">
        <v>0.189</v>
      </c>
      <c r="P12" s="0" t="n">
        <v>5500</v>
      </c>
      <c r="Q12" s="7" t="n">
        <f aca="false">P12*0.015</f>
        <v>82.5</v>
      </c>
    </row>
    <row r="13" customFormat="false" ht="12.75" hidden="false" customHeight="true" outlineLevel="0" collapsed="false">
      <c r="A13" s="8" t="s">
        <v>21</v>
      </c>
      <c r="B13" s="10" t="n">
        <f aca="false">B1+(B2+B3)*B5</f>
        <v>1531000</v>
      </c>
      <c r="E13" s="0" t="n">
        <v>12</v>
      </c>
      <c r="F13" s="4" t="n">
        <f aca="false">$B$1+E13*($B$3+$B$2)+$N$3</f>
        <v>1570630.78977602</v>
      </c>
      <c r="G13" s="4" t="n">
        <f aca="false">P14*$S$3+Q14*$T$3+G12</f>
        <v>1639225</v>
      </c>
      <c r="H13" s="4" t="n">
        <f aca="false">G13-F13</f>
        <v>68594.2102239798</v>
      </c>
      <c r="I13" s="4" t="n">
        <f aca="false">H13-H12</f>
        <v>209350</v>
      </c>
      <c r="J13" s="5" t="n">
        <f aca="false">EDATE(J12,(E13-E12))</f>
        <v>45022</v>
      </c>
      <c r="P13" s="0" t="n">
        <v>6100</v>
      </c>
      <c r="Q13" s="7" t="n">
        <f aca="false">P13*0.015</f>
        <v>91.5</v>
      </c>
    </row>
    <row r="14" customFormat="false" ht="12.8" hidden="false" customHeight="false" outlineLevel="0" collapsed="false">
      <c r="A14" s="8"/>
      <c r="B14" s="8"/>
      <c r="E14" s="0" t="n">
        <v>13</v>
      </c>
      <c r="F14" s="4" t="n">
        <f aca="false">$B$1+E14*($B$3+$B$2)+$N$3</f>
        <v>1655630.78977602</v>
      </c>
      <c r="G14" s="4" t="n">
        <f aca="false">P15*$S$3+Q15*$T$3+G13</f>
        <v>1928500</v>
      </c>
      <c r="H14" s="4" t="n">
        <f aca="false">G14-F14</f>
        <v>272869.21022398</v>
      </c>
      <c r="I14" s="4" t="n">
        <f aca="false">H14-H13</f>
        <v>204275</v>
      </c>
      <c r="J14" s="5" t="n">
        <f aca="false">EDATE(J13,(E14-E13))</f>
        <v>45052</v>
      </c>
      <c r="P14" s="0" t="n">
        <v>5800</v>
      </c>
      <c r="Q14" s="7" t="n">
        <f aca="false">P14*0.015</f>
        <v>87</v>
      </c>
    </row>
    <row r="15" customFormat="false" ht="12.8" hidden="false" customHeight="false" outlineLevel="0" collapsed="false">
      <c r="E15" s="0" t="n">
        <v>14</v>
      </c>
      <c r="F15" s="4" t="n">
        <f aca="false">$B$1+E15*($B$3+$B$2)+$N$3</f>
        <v>1740630.78977602</v>
      </c>
      <c r="G15" s="4" t="n">
        <f aca="false">P16*$S$3+Q16*$T$3+G14</f>
        <v>2070600</v>
      </c>
      <c r="H15" s="4" t="n">
        <f aca="false">G15-F15</f>
        <v>329969.21022398</v>
      </c>
      <c r="I15" s="4" t="n">
        <f aca="false">H15-H14</f>
        <v>57100</v>
      </c>
      <c r="J15" s="5" t="n">
        <f aca="false">EDATE(J14,(E15-E14))</f>
        <v>45083</v>
      </c>
      <c r="P15" s="0" t="n">
        <v>5700</v>
      </c>
      <c r="Q15" s="7" t="n">
        <f aca="false">P15*0.015</f>
        <v>85.5</v>
      </c>
    </row>
    <row r="16" customFormat="false" ht="12.75" hidden="false" customHeight="true" outlineLevel="0" collapsed="false">
      <c r="E16" s="0" t="n">
        <v>15</v>
      </c>
      <c r="F16" s="4" t="n">
        <f aca="false">$B$1+E16*($B$3+$B$2)+$N$3</f>
        <v>1825630.78977602</v>
      </c>
      <c r="G16" s="4" t="n">
        <f aca="false">P17*$S$3+Q17*$T$3+G15</f>
        <v>2187325</v>
      </c>
      <c r="H16" s="4" t="n">
        <f aca="false">G16-F16</f>
        <v>361694.21022398</v>
      </c>
      <c r="I16" s="4" t="n">
        <f aca="false">H16-H15</f>
        <v>31725</v>
      </c>
      <c r="J16" s="5" t="n">
        <f aca="false">EDATE(J15,(E16-E15))</f>
        <v>45113</v>
      </c>
      <c r="N16" s="8" t="s">
        <v>22</v>
      </c>
      <c r="P16" s="0" t="n">
        <v>2800</v>
      </c>
      <c r="Q16" s="7" t="n">
        <f aca="false">P16*0.015</f>
        <v>42</v>
      </c>
    </row>
    <row r="17" customFormat="false" ht="12.8" hidden="false" customHeight="false" outlineLevel="0" collapsed="false">
      <c r="A17" s="0" t="s">
        <v>23</v>
      </c>
      <c r="B17" s="11" t="n">
        <v>0.1</v>
      </c>
      <c r="E17" s="0" t="n">
        <v>16</v>
      </c>
      <c r="F17" s="4" t="n">
        <f aca="false">$B$1+E17*($B$3+$B$2)+$N$3</f>
        <v>1910630.78977602</v>
      </c>
      <c r="G17" s="4" t="n">
        <f aca="false">P18*$S$3+Q18*$T$3+G16</f>
        <v>2420775</v>
      </c>
      <c r="H17" s="4" t="n">
        <f aca="false">G17-F17</f>
        <v>510144.21022398</v>
      </c>
      <c r="I17" s="4" t="n">
        <f aca="false">H17-H16</f>
        <v>148450</v>
      </c>
      <c r="J17" s="5" t="n">
        <f aca="false">EDATE(J16,(E17-E16))</f>
        <v>45144</v>
      </c>
      <c r="N17" s="8"/>
      <c r="P17" s="0" t="n">
        <v>2300</v>
      </c>
      <c r="Q17" s="7" t="n">
        <f aca="false">P17*0.015</f>
        <v>34.5</v>
      </c>
    </row>
    <row r="18" customFormat="false" ht="12.8" hidden="false" customHeight="false" outlineLevel="0" collapsed="false">
      <c r="A18" s="0" t="s">
        <v>24</v>
      </c>
      <c r="B18" s="4" t="n">
        <f aca="false">H26-B17*H26</f>
        <v>2045244.78920158</v>
      </c>
      <c r="E18" s="0" t="n">
        <v>17</v>
      </c>
      <c r="F18" s="4" t="n">
        <f aca="false">$B$1+E18*($B$3+$B$2)+$N$3</f>
        <v>1995630.78977602</v>
      </c>
      <c r="G18" s="4" t="n">
        <f aca="false">P19*$S$3+Q19*$T$3+G17</f>
        <v>2679600</v>
      </c>
      <c r="H18" s="4" t="n">
        <f aca="false">G18-F18</f>
        <v>683969.21022398</v>
      </c>
      <c r="I18" s="4" t="n">
        <f aca="false">H18-H17</f>
        <v>173825</v>
      </c>
      <c r="J18" s="5" t="n">
        <f aca="false">EDATE(J17,(E18-E17))</f>
        <v>45175</v>
      </c>
      <c r="N18" s="4" t="n">
        <f aca="false">N7*N3</f>
        <v>2377847.38656121</v>
      </c>
      <c r="P18" s="0" t="n">
        <v>4600</v>
      </c>
      <c r="Q18" s="7" t="n">
        <f aca="false">P18*0.015</f>
        <v>69</v>
      </c>
    </row>
    <row r="19" customFormat="false" ht="12.8" hidden="false" customHeight="false" outlineLevel="0" collapsed="false">
      <c r="A19" s="0" t="s">
        <v>25</v>
      </c>
      <c r="B19" s="12" t="n">
        <f aca="false">B13*POWER((1+B17),B26)</f>
        <v>2465690.81</v>
      </c>
      <c r="E19" s="0" t="n">
        <v>18</v>
      </c>
      <c r="F19" s="4" t="n">
        <f aca="false">$B$1+E19*($B$3+$B$2)+$N$3</f>
        <v>2080630.78977602</v>
      </c>
      <c r="G19" s="4" t="n">
        <f aca="false">P20*$S$3+Q20*$T$3+G18</f>
        <v>2984100</v>
      </c>
      <c r="H19" s="4" t="n">
        <f aca="false">G19-F19</f>
        <v>903469.21022398</v>
      </c>
      <c r="I19" s="4" t="n">
        <f aca="false">H19-H18</f>
        <v>219500</v>
      </c>
      <c r="J19" s="5" t="n">
        <f aca="false">EDATE(J18,(E19-E18))</f>
        <v>45205</v>
      </c>
      <c r="P19" s="0" t="n">
        <v>5100</v>
      </c>
      <c r="Q19" s="7" t="n">
        <f aca="false">P19*0.015</f>
        <v>76.5</v>
      </c>
    </row>
    <row r="20" customFormat="false" ht="12.8" hidden="false" customHeight="false" outlineLevel="0" collapsed="false">
      <c r="A20" s="0" t="s">
        <v>26</v>
      </c>
      <c r="B20" s="13" t="n">
        <f aca="false">(H61/B25)/B13</f>
        <v>3.62781463675244</v>
      </c>
      <c r="E20" s="0" t="n">
        <v>19</v>
      </c>
      <c r="F20" s="4" t="n">
        <f aca="false">$B$1+E20*($B$3+$B$2)+$N$3</f>
        <v>2165630.78977602</v>
      </c>
      <c r="G20" s="4" t="n">
        <f aca="false">P21*$S$3+Q21*$T$3+G19</f>
        <v>3288600</v>
      </c>
      <c r="H20" s="4" t="n">
        <f aca="false">G20-F20</f>
        <v>1122969.21022398</v>
      </c>
      <c r="I20" s="4" t="n">
        <f aca="false">H20-H19</f>
        <v>219500</v>
      </c>
      <c r="J20" s="5" t="n">
        <f aca="false">EDATE(J19,(E20-E19))</f>
        <v>45236</v>
      </c>
      <c r="P20" s="0" t="n">
        <v>6000</v>
      </c>
      <c r="Q20" s="7" t="n">
        <f aca="false">P20*0.015</f>
        <v>90</v>
      </c>
    </row>
    <row r="21" customFormat="false" ht="12.8" hidden="false" customHeight="false" outlineLevel="0" collapsed="false">
      <c r="A21" s="0" t="s">
        <v>27</v>
      </c>
      <c r="B21" s="9" t="n">
        <f aca="false">XIRR(I2:I61,J2:J61)/12</f>
        <v>0.211311961541102</v>
      </c>
      <c r="E21" s="0" t="n">
        <v>20</v>
      </c>
      <c r="F21" s="4" t="n">
        <f aca="false">$B$1+E21*($B$3+$B$2)+$N$3</f>
        <v>2250630.78977602</v>
      </c>
      <c r="G21" s="4" t="n">
        <f aca="false">P22*$S$3+Q22*$T$3+G20</f>
        <v>3567725</v>
      </c>
      <c r="H21" s="4" t="n">
        <f aca="false">G21-F21</f>
        <v>1317094.21022398</v>
      </c>
      <c r="I21" s="4" t="n">
        <f aca="false">H21-H20</f>
        <v>194125</v>
      </c>
      <c r="J21" s="5" t="n">
        <f aca="false">EDATE(J20,(E21-E20))</f>
        <v>45266</v>
      </c>
      <c r="P21" s="0" t="n">
        <v>6000</v>
      </c>
      <c r="Q21" s="7" t="n">
        <f aca="false">P21*0.015</f>
        <v>90</v>
      </c>
    </row>
    <row r="22" customFormat="false" ht="12.8" hidden="false" customHeight="false" outlineLevel="0" collapsed="false">
      <c r="E22" s="0" t="n">
        <v>21</v>
      </c>
      <c r="F22" s="4" t="n">
        <f aca="false">$B$1+E22*($B$3+$B$2)+$N$3</f>
        <v>2335630.78977602</v>
      </c>
      <c r="G22" s="4" t="n">
        <f aca="false">P23*$S$3+Q23*$T$3+G21</f>
        <v>3801175</v>
      </c>
      <c r="H22" s="4" t="n">
        <f aca="false">G22-F22</f>
        <v>1465544.21022398</v>
      </c>
      <c r="I22" s="4" t="n">
        <f aca="false">H22-H21</f>
        <v>148450</v>
      </c>
      <c r="J22" s="5" t="n">
        <f aca="false">EDATE(J21,(E22-E21))</f>
        <v>45297</v>
      </c>
      <c r="P22" s="0" t="n">
        <v>5500</v>
      </c>
      <c r="Q22" s="7" t="n">
        <f aca="false">P22*0.015</f>
        <v>82.5</v>
      </c>
    </row>
    <row r="23" customFormat="false" ht="12.8" hidden="false" customHeight="false" outlineLevel="0" collapsed="false">
      <c r="E23" s="0" t="n">
        <v>22</v>
      </c>
      <c r="F23" s="4" t="n">
        <f aca="false">$B$1+E23*($B$3+$B$2)+$N$3</f>
        <v>2420630.78977602</v>
      </c>
      <c r="G23" s="4" t="n">
        <f aca="false">P24*$S$3+Q24*$T$3+G22</f>
        <v>4060000</v>
      </c>
      <c r="H23" s="4" t="n">
        <f aca="false">G23-F23</f>
        <v>1639369.21022398</v>
      </c>
      <c r="I23" s="4" t="n">
        <f aca="false">H23-H22</f>
        <v>173825</v>
      </c>
      <c r="J23" s="5" t="n">
        <f aca="false">EDATE(J22,(E23-E22))</f>
        <v>45328</v>
      </c>
      <c r="P23" s="0" t="n">
        <v>4600</v>
      </c>
      <c r="Q23" s="7" t="n">
        <f aca="false">P23*0.015</f>
        <v>69</v>
      </c>
    </row>
    <row r="24" customFormat="false" ht="12.8" hidden="false" customHeight="false" outlineLevel="0" collapsed="false">
      <c r="E24" s="0" t="n">
        <v>23</v>
      </c>
      <c r="F24" s="4" t="n">
        <f aca="false">$B$1+E24*($B$3+$B$2)+$N$3</f>
        <v>2505630.78977602</v>
      </c>
      <c r="G24" s="4" t="n">
        <f aca="false">P25*$S$3+Q25*$T$3+G23</f>
        <v>4364500</v>
      </c>
      <c r="H24" s="4" t="n">
        <f aca="false">G24-F24</f>
        <v>1858869.21022398</v>
      </c>
      <c r="I24" s="4" t="n">
        <f aca="false">H24-H23</f>
        <v>219500</v>
      </c>
      <c r="J24" s="5" t="n">
        <f aca="false">EDATE(J23,(E24-E23))</f>
        <v>45357</v>
      </c>
      <c r="P24" s="0" t="n">
        <v>5100</v>
      </c>
      <c r="Q24" s="7" t="n">
        <f aca="false">P24*0.015</f>
        <v>76.5</v>
      </c>
    </row>
    <row r="25" customFormat="false" ht="12.8" hidden="false" customHeight="false" outlineLevel="0" collapsed="false">
      <c r="A25" s="0" t="s">
        <v>28</v>
      </c>
      <c r="B25" s="0" t="n">
        <f aca="false">POWER((1+B17),B26)</f>
        <v>1.61051</v>
      </c>
      <c r="E25" s="0" t="n">
        <v>24</v>
      </c>
      <c r="F25" s="4" t="n">
        <f aca="false">$B$1+E25*($B$3+$B$2)+$N$3</f>
        <v>2590630.78977602</v>
      </c>
      <c r="G25" s="4" t="n">
        <f aca="false">P26*$S$3+Q26*$T$3+G24</f>
        <v>4669000</v>
      </c>
      <c r="H25" s="4" t="n">
        <f aca="false">G25-F25</f>
        <v>2078369.21022398</v>
      </c>
      <c r="I25" s="4" t="n">
        <f aca="false">H25-H24</f>
        <v>219500</v>
      </c>
      <c r="J25" s="5" t="n">
        <f aca="false">EDATE(J24,(E25-E24))</f>
        <v>45388</v>
      </c>
      <c r="P25" s="0" t="n">
        <v>6000</v>
      </c>
      <c r="Q25" s="7" t="n">
        <f aca="false">P25*0.015</f>
        <v>90</v>
      </c>
    </row>
    <row r="26" customFormat="false" ht="12.8" hidden="false" customHeight="false" outlineLevel="0" collapsed="false">
      <c r="A26" s="0" t="s">
        <v>29</v>
      </c>
      <c r="B26" s="0" t="n">
        <f aca="false">N7/12</f>
        <v>5</v>
      </c>
      <c r="E26" s="0" t="n">
        <v>25</v>
      </c>
      <c r="F26" s="4" t="n">
        <f aca="false">$B$1+E26*($B$3+$B$2)+$N$3</f>
        <v>2675630.78977602</v>
      </c>
      <c r="G26" s="4" t="n">
        <f aca="false">P27*$S$3+Q27*$T$3+G25</f>
        <v>4948125</v>
      </c>
      <c r="H26" s="4" t="n">
        <f aca="false">G26-F26</f>
        <v>2272494.21022398</v>
      </c>
      <c r="I26" s="4" t="n">
        <f aca="false">H26-H25</f>
        <v>194125</v>
      </c>
      <c r="J26" s="5" t="n">
        <f aca="false">EDATE(J25,(E26-E25))</f>
        <v>45418</v>
      </c>
      <c r="P26" s="0" t="n">
        <v>6000</v>
      </c>
      <c r="Q26" s="7" t="n">
        <f aca="false">P26*0.015</f>
        <v>90</v>
      </c>
    </row>
    <row r="27" customFormat="false" ht="12.8" hidden="false" customHeight="false" outlineLevel="0" collapsed="false">
      <c r="E27" s="0" t="n">
        <v>26</v>
      </c>
      <c r="F27" s="4" t="n">
        <f aca="false">$B$1+E27*($B$3+$B$2)+$N$3</f>
        <v>2760630.78977602</v>
      </c>
      <c r="G27" s="4" t="n">
        <f aca="false">P28*$S$3+Q28*$T$3+G26</f>
        <v>5257700</v>
      </c>
      <c r="H27" s="4" t="n">
        <f aca="false">G27-F27</f>
        <v>2497069.21022398</v>
      </c>
      <c r="I27" s="4" t="n">
        <f aca="false">H27-H26</f>
        <v>224575</v>
      </c>
      <c r="J27" s="5" t="n">
        <f aca="false">EDATE(J26,(E27-E26))</f>
        <v>45449</v>
      </c>
      <c r="P27" s="0" t="n">
        <v>5500</v>
      </c>
      <c r="Q27" s="7" t="n">
        <f aca="false">P27*0.015</f>
        <v>82.5</v>
      </c>
    </row>
    <row r="28" customFormat="false" ht="12.8" hidden="false" customHeight="false" outlineLevel="0" collapsed="false">
      <c r="E28" s="0" t="n">
        <v>27</v>
      </c>
      <c r="F28" s="4" t="n">
        <f aca="false">$B$1+E28*($B$3+$B$2)+$N$3</f>
        <v>2845630.78977602</v>
      </c>
      <c r="G28" s="4" t="n">
        <f aca="false">P29*$S$3+Q29*$T$3+G27</f>
        <v>5511450</v>
      </c>
      <c r="H28" s="4" t="n">
        <f aca="false">G28-F28</f>
        <v>2665819.21022398</v>
      </c>
      <c r="I28" s="4" t="n">
        <f aca="false">H28-H27</f>
        <v>168750</v>
      </c>
      <c r="J28" s="5" t="n">
        <f aca="false">EDATE(J27,(E28-E27))</f>
        <v>45479</v>
      </c>
      <c r="P28" s="0" t="n">
        <v>6100</v>
      </c>
      <c r="Q28" s="7" t="n">
        <f aca="false">P28*0.015</f>
        <v>91.5</v>
      </c>
    </row>
    <row r="29" customFormat="false" ht="12.8" hidden="false" customHeight="false" outlineLevel="0" collapsed="false">
      <c r="E29" s="0" t="n">
        <v>28</v>
      </c>
      <c r="F29" s="4" t="n">
        <f aca="false">$B$1+E29*($B$3+$B$2)+$N$3</f>
        <v>2930630.78977602</v>
      </c>
      <c r="G29" s="4" t="n">
        <f aca="false">P30*$S$3+Q30*$T$3+G28</f>
        <v>5744900</v>
      </c>
      <c r="H29" s="4" t="n">
        <f aca="false">G29-F29</f>
        <v>2814269.21022398</v>
      </c>
      <c r="I29" s="4" t="n">
        <f aca="false">H29-H28</f>
        <v>148450</v>
      </c>
      <c r="J29" s="5" t="n">
        <f aca="false">EDATE(J28,(E29-E28))</f>
        <v>45510</v>
      </c>
      <c r="M29" s="0" t="s">
        <v>30</v>
      </c>
      <c r="N29" s="0" t="s">
        <v>31</v>
      </c>
      <c r="P29" s="0" t="n">
        <v>5000</v>
      </c>
      <c r="Q29" s="7" t="n">
        <f aca="false">P29*0.015</f>
        <v>75</v>
      </c>
    </row>
    <row r="30" customFormat="false" ht="12.8" hidden="false" customHeight="false" outlineLevel="0" collapsed="false">
      <c r="E30" s="0" t="n">
        <v>29</v>
      </c>
      <c r="F30" s="4" t="n">
        <f aca="false">$B$1+E30*($B$3+$B$2)+$N$3</f>
        <v>3015630.78977602</v>
      </c>
      <c r="G30" s="4" t="n">
        <f aca="false">P31*$S$3+Q31*$T$3+G29</f>
        <v>6003725</v>
      </c>
      <c r="H30" s="4" t="n">
        <f aca="false">G30-F30</f>
        <v>2988094.21022398</v>
      </c>
      <c r="I30" s="4" t="n">
        <f aca="false">H30-H29</f>
        <v>173825</v>
      </c>
      <c r="J30" s="5" t="n">
        <f aca="false">EDATE(J29,(E30-E29))</f>
        <v>45541</v>
      </c>
      <c r="M30" s="0" t="n">
        <f aca="false">SUM(P3:P83)</f>
        <v>402500</v>
      </c>
      <c r="N30" s="0" t="n">
        <f aca="false">SUM(Q3:Q83)</f>
        <v>6037.5</v>
      </c>
      <c r="P30" s="0" t="n">
        <v>4600</v>
      </c>
      <c r="Q30" s="7" t="n">
        <f aca="false">P30*0.015</f>
        <v>69</v>
      </c>
    </row>
    <row r="31" customFormat="false" ht="12.8" hidden="false" customHeight="false" outlineLevel="0" collapsed="false">
      <c r="E31" s="0" t="n">
        <v>30</v>
      </c>
      <c r="F31" s="4" t="n">
        <f aca="false">$B$1+E31*($B$3+$B$2)+$N$3</f>
        <v>3100630.78977602</v>
      </c>
      <c r="G31" s="4" t="n">
        <f aca="false">P32*$S$3+Q32*$T$3+G30</f>
        <v>6308225</v>
      </c>
      <c r="H31" s="4" t="n">
        <f aca="false">G31-F31</f>
        <v>3207594.21022398</v>
      </c>
      <c r="I31" s="4" t="n">
        <f aca="false">H31-H30</f>
        <v>219500</v>
      </c>
      <c r="J31" s="5" t="n">
        <f aca="false">EDATE(J30,(E31-E30))</f>
        <v>45571</v>
      </c>
      <c r="P31" s="0" t="n">
        <v>5100</v>
      </c>
      <c r="Q31" s="7" t="n">
        <f aca="false">P31*0.015</f>
        <v>76.5</v>
      </c>
    </row>
    <row r="32" customFormat="false" ht="12.8" hidden="false" customHeight="false" outlineLevel="0" collapsed="false">
      <c r="E32" s="0" t="n">
        <v>31</v>
      </c>
      <c r="F32" s="4" t="n">
        <f aca="false">$B$1+E32*($B$3+$B$2)+$N$3</f>
        <v>3185630.78977602</v>
      </c>
      <c r="G32" s="4" t="n">
        <f aca="false">P33*$S$3+Q33*$T$3+G31</f>
        <v>6612725</v>
      </c>
      <c r="H32" s="4" t="n">
        <f aca="false">G32-F32</f>
        <v>3427094.21022398</v>
      </c>
      <c r="I32" s="4" t="n">
        <f aca="false">H32-H31</f>
        <v>219500</v>
      </c>
      <c r="J32" s="5" t="n">
        <f aca="false">EDATE(J31,(E32-E31))</f>
        <v>45602</v>
      </c>
      <c r="P32" s="0" t="n">
        <v>6000</v>
      </c>
      <c r="Q32" s="7" t="n">
        <f aca="false">P32*0.015</f>
        <v>90</v>
      </c>
    </row>
    <row r="33" customFormat="false" ht="12.8" hidden="false" customHeight="false" outlineLevel="0" collapsed="false">
      <c r="E33" s="0" t="n">
        <v>32</v>
      </c>
      <c r="F33" s="4" t="n">
        <f aca="false">$B$1+E33*($B$3+$B$2)+$N$3</f>
        <v>3270630.78977602</v>
      </c>
      <c r="G33" s="4" t="n">
        <f aca="false">P34*$S$3+Q34*$T$3+G32</f>
        <v>6891850</v>
      </c>
      <c r="H33" s="4" t="n">
        <f aca="false">G33-F33</f>
        <v>3621219.21022398</v>
      </c>
      <c r="I33" s="4" t="n">
        <f aca="false">H33-H32</f>
        <v>194125</v>
      </c>
      <c r="J33" s="5" t="n">
        <f aca="false">EDATE(J32,(E33-E32))</f>
        <v>45632</v>
      </c>
      <c r="P33" s="0" t="n">
        <v>6000</v>
      </c>
      <c r="Q33" s="7" t="n">
        <f aca="false">P33*0.015</f>
        <v>90</v>
      </c>
    </row>
    <row r="34" customFormat="false" ht="12.8" hidden="false" customHeight="false" outlineLevel="0" collapsed="false">
      <c r="E34" s="0" t="n">
        <v>33</v>
      </c>
      <c r="F34" s="4" t="n">
        <f aca="false">$B$1+E34*($B$3+$B$2)+$N$3</f>
        <v>3355630.78977602</v>
      </c>
      <c r="G34" s="4" t="n">
        <f aca="false">P35*$S$3+Q35*$T$3+G33</f>
        <v>7201425</v>
      </c>
      <c r="H34" s="4" t="n">
        <f aca="false">G34-F34</f>
        <v>3845794.21022398</v>
      </c>
      <c r="I34" s="4" t="n">
        <f aca="false">H34-H33</f>
        <v>224575</v>
      </c>
      <c r="J34" s="5" t="n">
        <f aca="false">EDATE(J33,(E34-E33))</f>
        <v>45663</v>
      </c>
      <c r="P34" s="0" t="n">
        <v>5500</v>
      </c>
      <c r="Q34" s="7" t="n">
        <f aca="false">P34*0.015</f>
        <v>82.5</v>
      </c>
    </row>
    <row r="35" customFormat="false" ht="12.8" hidden="false" customHeight="false" outlineLevel="0" collapsed="false">
      <c r="E35" s="0" t="n">
        <v>34</v>
      </c>
      <c r="F35" s="4" t="n">
        <f aca="false">$B$1+E35*($B$3+$B$2)+$N$3</f>
        <v>3440630.78977602</v>
      </c>
      <c r="G35" s="4" t="n">
        <f aca="false">P36*$S$3+Q36*$T$3+G34</f>
        <v>7455175</v>
      </c>
      <c r="H35" s="4" t="n">
        <f aca="false">G35-F35</f>
        <v>4014544.21022398</v>
      </c>
      <c r="I35" s="4" t="n">
        <f aca="false">H35-H34</f>
        <v>168750</v>
      </c>
      <c r="J35" s="5" t="n">
        <f aca="false">EDATE(J34,(E35-E34))</f>
        <v>45694</v>
      </c>
      <c r="P35" s="0" t="n">
        <v>6100</v>
      </c>
      <c r="Q35" s="7" t="n">
        <f aca="false">P35*0.015</f>
        <v>91.5</v>
      </c>
    </row>
    <row r="36" customFormat="false" ht="12.8" hidden="false" customHeight="false" outlineLevel="0" collapsed="false">
      <c r="E36" s="0" t="n">
        <v>35</v>
      </c>
      <c r="F36" s="4" t="n">
        <f aca="false">$B$1+E36*($B$3+$B$2)+$N$3</f>
        <v>3525630.78977602</v>
      </c>
      <c r="G36" s="4" t="n">
        <f aca="false">P37*$S$3+Q37*$T$3+G35</f>
        <v>7688625</v>
      </c>
      <c r="H36" s="4" t="n">
        <f aca="false">G36-F36</f>
        <v>4162994.21022398</v>
      </c>
      <c r="I36" s="4" t="n">
        <f aca="false">H36-H35</f>
        <v>148450</v>
      </c>
      <c r="J36" s="5" t="n">
        <f aca="false">EDATE(J35,(E36-E35))</f>
        <v>45722</v>
      </c>
      <c r="P36" s="0" t="n">
        <v>5000</v>
      </c>
      <c r="Q36" s="7" t="n">
        <f aca="false">P36*0.015</f>
        <v>75</v>
      </c>
    </row>
    <row r="37" customFormat="false" ht="12.8" hidden="false" customHeight="false" outlineLevel="0" collapsed="false">
      <c r="E37" s="0" t="n">
        <v>36</v>
      </c>
      <c r="F37" s="4" t="n">
        <f aca="false">$B$1+E37*($B$3+$B$2)+$N$3</f>
        <v>3610630.78977602</v>
      </c>
      <c r="G37" s="4" t="n">
        <f aca="false">P38*$S$3+Q38*$T$3+G36</f>
        <v>7947450</v>
      </c>
      <c r="H37" s="4" t="n">
        <f aca="false">G37-F37</f>
        <v>4336819.21022398</v>
      </c>
      <c r="I37" s="4" t="n">
        <f aca="false">H37-H36</f>
        <v>173825</v>
      </c>
      <c r="J37" s="5" t="n">
        <f aca="false">EDATE(J36,(E37-E36))</f>
        <v>45753</v>
      </c>
      <c r="P37" s="0" t="n">
        <v>4600</v>
      </c>
      <c r="Q37" s="7" t="n">
        <f aca="false">P37*0.015</f>
        <v>69</v>
      </c>
    </row>
    <row r="38" customFormat="false" ht="12.8" hidden="false" customHeight="false" outlineLevel="0" collapsed="false">
      <c r="E38" s="0" t="n">
        <v>37</v>
      </c>
      <c r="F38" s="4" t="n">
        <f aca="false">$B$1+E38*($B$3+$B$2)+$N$3</f>
        <v>3695630.78977602</v>
      </c>
      <c r="G38" s="4" t="n">
        <f aca="false">P39*$S$3+Q39*$T$3+G37</f>
        <v>8251950</v>
      </c>
      <c r="H38" s="4" t="n">
        <f aca="false">G38-F38</f>
        <v>4556319.21022398</v>
      </c>
      <c r="I38" s="4" t="n">
        <f aca="false">H38-H37</f>
        <v>219500</v>
      </c>
      <c r="J38" s="5" t="n">
        <f aca="false">EDATE(J37,(E38-E37))</f>
        <v>45783</v>
      </c>
      <c r="P38" s="0" t="n">
        <v>5100</v>
      </c>
      <c r="Q38" s="7" t="n">
        <f aca="false">P38*0.015</f>
        <v>76.5</v>
      </c>
    </row>
    <row r="39" customFormat="false" ht="12.8" hidden="false" customHeight="false" outlineLevel="0" collapsed="false">
      <c r="E39" s="0" t="n">
        <v>38</v>
      </c>
      <c r="F39" s="4" t="n">
        <f aca="false">$B$1+E39*($B$3+$B$2)+$N$3</f>
        <v>3780630.78977602</v>
      </c>
      <c r="G39" s="4" t="n">
        <f aca="false">P40*$S$3+Q40*$T$3+G38</f>
        <v>8556450</v>
      </c>
      <c r="H39" s="4" t="n">
        <f aca="false">G39-F39</f>
        <v>4775819.21022398</v>
      </c>
      <c r="I39" s="4" t="n">
        <f aca="false">H39-H38</f>
        <v>219500</v>
      </c>
      <c r="J39" s="5" t="n">
        <f aca="false">EDATE(J38,(E39-E38))</f>
        <v>45814</v>
      </c>
      <c r="P39" s="0" t="n">
        <v>6000</v>
      </c>
      <c r="Q39" s="7" t="n">
        <f aca="false">P39*0.015</f>
        <v>90</v>
      </c>
    </row>
    <row r="40" customFormat="false" ht="12.8" hidden="false" customHeight="false" outlineLevel="0" collapsed="false">
      <c r="E40" s="0" t="n">
        <v>39</v>
      </c>
      <c r="F40" s="4" t="n">
        <f aca="false">$B$1+E40*($B$3+$B$2)+$N$3</f>
        <v>3865630.78977602</v>
      </c>
      <c r="G40" s="4" t="n">
        <f aca="false">P41*$S$3+Q41*$T$3+G39</f>
        <v>8835575</v>
      </c>
      <c r="H40" s="4" t="n">
        <f aca="false">G40-F40</f>
        <v>4969944.21022398</v>
      </c>
      <c r="I40" s="4" t="n">
        <f aca="false">H40-H39</f>
        <v>194125</v>
      </c>
      <c r="J40" s="5" t="n">
        <f aca="false">EDATE(J39,(E40-E39))</f>
        <v>45844</v>
      </c>
      <c r="P40" s="0" t="n">
        <v>6000</v>
      </c>
      <c r="Q40" s="7" t="n">
        <f aca="false">P40*0.015</f>
        <v>90</v>
      </c>
    </row>
    <row r="41" customFormat="false" ht="12.8" hidden="false" customHeight="false" outlineLevel="0" collapsed="false">
      <c r="E41" s="0" t="n">
        <v>40</v>
      </c>
      <c r="F41" s="4" t="n">
        <f aca="false">$B$1+E41*($B$3+$B$2)+$N$3</f>
        <v>3950630.78977602</v>
      </c>
      <c r="G41" s="4" t="n">
        <f aca="false">P42*$S$3+Q42*$T$3+G40</f>
        <v>9069025</v>
      </c>
      <c r="H41" s="4" t="n">
        <f aca="false">G41-F41</f>
        <v>5118394.21022398</v>
      </c>
      <c r="I41" s="4" t="n">
        <f aca="false">H41-H40</f>
        <v>148450</v>
      </c>
      <c r="J41" s="5" t="n">
        <f aca="false">EDATE(J40,(E41-E40))</f>
        <v>45875</v>
      </c>
      <c r="P41" s="0" t="n">
        <v>5500</v>
      </c>
      <c r="Q41" s="7" t="n">
        <f aca="false">P41*0.015</f>
        <v>82.5</v>
      </c>
    </row>
    <row r="42" customFormat="false" ht="12.8" hidden="false" customHeight="false" outlineLevel="0" collapsed="false">
      <c r="E42" s="0" t="n">
        <v>41</v>
      </c>
      <c r="F42" s="4" t="n">
        <f aca="false">$B$1+E42*($B$3+$B$2)+$N$3</f>
        <v>4035630.78977602</v>
      </c>
      <c r="G42" s="4" t="n">
        <f aca="false">P43*$S$3+Q43*$T$3+G41</f>
        <v>9327850</v>
      </c>
      <c r="H42" s="4" t="n">
        <f aca="false">G42-F42</f>
        <v>5292219.21022398</v>
      </c>
      <c r="I42" s="4" t="n">
        <f aca="false">H42-H41</f>
        <v>173825</v>
      </c>
      <c r="J42" s="5" t="n">
        <f aca="false">EDATE(J41,(E42-E41))</f>
        <v>45906</v>
      </c>
      <c r="P42" s="0" t="n">
        <v>4600</v>
      </c>
      <c r="Q42" s="7" t="n">
        <f aca="false">P42*0.015</f>
        <v>69</v>
      </c>
    </row>
    <row r="43" customFormat="false" ht="12.8" hidden="false" customHeight="false" outlineLevel="0" collapsed="false">
      <c r="E43" s="0" t="n">
        <v>42</v>
      </c>
      <c r="F43" s="4" t="n">
        <f aca="false">$B$1+E43*($B$3+$B$2)+$N$3</f>
        <v>4120630.78977602</v>
      </c>
      <c r="G43" s="4" t="n">
        <f aca="false">P44*$S$3+Q44*$T$3+G42</f>
        <v>9632350</v>
      </c>
      <c r="H43" s="4" t="n">
        <f aca="false">G43-F43</f>
        <v>5511719.21022398</v>
      </c>
      <c r="I43" s="4" t="n">
        <f aca="false">H43-H42</f>
        <v>219500</v>
      </c>
      <c r="J43" s="5" t="n">
        <f aca="false">EDATE(J42,(E43-E42))</f>
        <v>45936</v>
      </c>
      <c r="P43" s="0" t="n">
        <v>5100</v>
      </c>
      <c r="Q43" s="7" t="n">
        <f aca="false">P43*0.015</f>
        <v>76.5</v>
      </c>
    </row>
    <row r="44" customFormat="false" ht="12.8" hidden="false" customHeight="false" outlineLevel="0" collapsed="false">
      <c r="E44" s="0" t="n">
        <v>43</v>
      </c>
      <c r="F44" s="4" t="n">
        <f aca="false">$B$1+E44*($B$3+$B$2)+$N$3</f>
        <v>4205630.78977602</v>
      </c>
      <c r="G44" s="4" t="n">
        <f aca="false">P45*$S$3+Q45*$T$3+G43</f>
        <v>9865800</v>
      </c>
      <c r="H44" s="4" t="n">
        <f aca="false">G44-F44</f>
        <v>5660169.21022398</v>
      </c>
      <c r="I44" s="4" t="n">
        <f aca="false">H44-H43</f>
        <v>148450</v>
      </c>
      <c r="J44" s="5" t="n">
        <f aca="false">EDATE(J43,(E44-E43))</f>
        <v>45967</v>
      </c>
      <c r="P44" s="0" t="n">
        <v>6000</v>
      </c>
      <c r="Q44" s="7" t="n">
        <f aca="false">P44*0.015</f>
        <v>90</v>
      </c>
    </row>
    <row r="45" customFormat="false" ht="12.8" hidden="false" customHeight="false" outlineLevel="0" collapsed="false">
      <c r="E45" s="0" t="n">
        <v>44</v>
      </c>
      <c r="F45" s="4" t="n">
        <f aca="false">$B$1+E45*($B$3+$B$2)+$N$3</f>
        <v>4290630.78977602</v>
      </c>
      <c r="G45" s="4" t="n">
        <f aca="false">P46*$S$3+Q46*$T$3+G44</f>
        <v>10124625</v>
      </c>
      <c r="H45" s="4" t="n">
        <f aca="false">G45-F45</f>
        <v>5833994.21022398</v>
      </c>
      <c r="I45" s="4" t="n">
        <f aca="false">H45-H44</f>
        <v>173825</v>
      </c>
      <c r="J45" s="5" t="n">
        <f aca="false">EDATE(J44,(E45-E44))</f>
        <v>45997</v>
      </c>
      <c r="P45" s="0" t="n">
        <v>4600</v>
      </c>
      <c r="Q45" s="7" t="n">
        <f aca="false">P45*0.015</f>
        <v>69</v>
      </c>
    </row>
    <row r="46" customFormat="false" ht="12.8" hidden="false" customHeight="false" outlineLevel="0" collapsed="false">
      <c r="E46" s="0" t="n">
        <v>45</v>
      </c>
      <c r="F46" s="4" t="n">
        <f aca="false">$B$1+E46*($B$3+$B$2)+$N$3</f>
        <v>4375630.78977602</v>
      </c>
      <c r="G46" s="4" t="n">
        <f aca="false">P47*$S$3+Q47*$T$3+G45</f>
        <v>10429125</v>
      </c>
      <c r="H46" s="4" t="n">
        <f aca="false">G46-F46</f>
        <v>6053494.21022398</v>
      </c>
      <c r="I46" s="4" t="n">
        <f aca="false">H46-H45</f>
        <v>219500</v>
      </c>
      <c r="J46" s="5" t="n">
        <f aca="false">EDATE(J45,(E46-E45))</f>
        <v>46028</v>
      </c>
      <c r="P46" s="0" t="n">
        <v>5100</v>
      </c>
      <c r="Q46" s="7" t="n">
        <f aca="false">P46*0.015</f>
        <v>76.5</v>
      </c>
    </row>
    <row r="47" customFormat="false" ht="12.8" hidden="false" customHeight="false" outlineLevel="0" collapsed="false">
      <c r="E47" s="0" t="n">
        <v>46</v>
      </c>
      <c r="F47" s="4" t="n">
        <f aca="false">$B$1+E47*($B$3+$B$2)+$N$3</f>
        <v>4460630.78977602</v>
      </c>
      <c r="G47" s="4" t="n">
        <f aca="false">P48*$S$3+Q48*$T$3+G46</f>
        <v>10733625</v>
      </c>
      <c r="H47" s="4" t="n">
        <f aca="false">G47-F47</f>
        <v>6272994.21022398</v>
      </c>
      <c r="I47" s="4" t="n">
        <f aca="false">H47-H46</f>
        <v>219500</v>
      </c>
      <c r="J47" s="5" t="n">
        <f aca="false">EDATE(J46,(E47-E46))</f>
        <v>46059</v>
      </c>
      <c r="P47" s="0" t="n">
        <v>6000</v>
      </c>
      <c r="Q47" s="7" t="n">
        <f aca="false">P47*0.015</f>
        <v>90</v>
      </c>
    </row>
    <row r="48" customFormat="false" ht="12.8" hidden="false" customHeight="false" outlineLevel="0" collapsed="false">
      <c r="E48" s="0" t="n">
        <v>47</v>
      </c>
      <c r="F48" s="4" t="n">
        <f aca="false">$B$1+E48*($B$3+$B$2)+$N$3</f>
        <v>4545630.78977602</v>
      </c>
      <c r="G48" s="4" t="n">
        <f aca="false">P49*$S$3+Q49*$T$3+G47</f>
        <v>11012750</v>
      </c>
      <c r="H48" s="4" t="n">
        <f aca="false">G48-F48</f>
        <v>6467119.21022398</v>
      </c>
      <c r="I48" s="4" t="n">
        <f aca="false">H48-H47</f>
        <v>194125</v>
      </c>
      <c r="J48" s="5" t="n">
        <f aca="false">EDATE(J47,(E48-E47))</f>
        <v>46087</v>
      </c>
      <c r="P48" s="0" t="n">
        <v>6000</v>
      </c>
      <c r="Q48" s="7" t="n">
        <f aca="false">P48*0.015</f>
        <v>90</v>
      </c>
    </row>
    <row r="49" customFormat="false" ht="12.8" hidden="false" customHeight="false" outlineLevel="0" collapsed="false">
      <c r="E49" s="0" t="n">
        <v>48</v>
      </c>
      <c r="F49" s="4" t="n">
        <f aca="false">$B$1+E49*($B$3+$B$2)+$N$3</f>
        <v>4630630.78977602</v>
      </c>
      <c r="G49" s="4" t="n">
        <f aca="false">P50*$S$3+Q50*$T$3+G48</f>
        <v>11246200</v>
      </c>
      <c r="H49" s="4" t="n">
        <f aca="false">G49-F49</f>
        <v>6615569.21022398</v>
      </c>
      <c r="I49" s="4" t="n">
        <f aca="false">H49-H48</f>
        <v>148450</v>
      </c>
      <c r="J49" s="5" t="n">
        <f aca="false">EDATE(J48,(E49-E48))</f>
        <v>46118</v>
      </c>
      <c r="P49" s="0" t="n">
        <v>5500</v>
      </c>
      <c r="Q49" s="7" t="n">
        <f aca="false">P49*0.015</f>
        <v>82.5</v>
      </c>
    </row>
    <row r="50" customFormat="false" ht="12.8" hidden="false" customHeight="false" outlineLevel="0" collapsed="false">
      <c r="E50" s="0" t="n">
        <v>49</v>
      </c>
      <c r="F50" s="4" t="n">
        <f aca="false">$B$1+E50*($B$3+$B$2)+$N$3</f>
        <v>4715630.78977602</v>
      </c>
      <c r="G50" s="4" t="n">
        <f aca="false">P51*$S$3+Q51*$T$3+G49</f>
        <v>11505025</v>
      </c>
      <c r="H50" s="4" t="n">
        <f aca="false">G50-F50</f>
        <v>6789394.21022398</v>
      </c>
      <c r="I50" s="4" t="n">
        <f aca="false">H50-H49</f>
        <v>173825</v>
      </c>
      <c r="J50" s="5" t="n">
        <f aca="false">EDATE(J49,(E50-E49))</f>
        <v>46148</v>
      </c>
      <c r="P50" s="0" t="n">
        <v>4600</v>
      </c>
      <c r="Q50" s="7" t="n">
        <f aca="false">P50*0.015</f>
        <v>69</v>
      </c>
    </row>
    <row r="51" customFormat="false" ht="12.8" hidden="false" customHeight="false" outlineLevel="0" collapsed="false">
      <c r="E51" s="0" t="n">
        <v>50</v>
      </c>
      <c r="F51" s="4" t="n">
        <f aca="false">$B$1+E51*($B$3+$B$2)+$N$3</f>
        <v>4800630.78977602</v>
      </c>
      <c r="G51" s="4" t="n">
        <f aca="false">P52*$S$3+Q52*$T$3+G50</f>
        <v>11809525</v>
      </c>
      <c r="H51" s="4" t="n">
        <f aca="false">G51-F51</f>
        <v>7008894.21022398</v>
      </c>
      <c r="I51" s="4" t="n">
        <f aca="false">H51-H50</f>
        <v>219500</v>
      </c>
      <c r="J51" s="5" t="n">
        <f aca="false">EDATE(J50,(E51-E50))</f>
        <v>46179</v>
      </c>
      <c r="P51" s="0" t="n">
        <v>5100</v>
      </c>
      <c r="Q51" s="7" t="n">
        <f aca="false">P51*0.015</f>
        <v>76.5</v>
      </c>
    </row>
    <row r="52" customFormat="false" ht="12.8" hidden="false" customHeight="false" outlineLevel="0" collapsed="false">
      <c r="E52" s="0" t="n">
        <v>51</v>
      </c>
      <c r="F52" s="4" t="n">
        <f aca="false">$B$1+E52*($B$3+$B$2)+$N$3</f>
        <v>4885630.78977602</v>
      </c>
      <c r="G52" s="4" t="n">
        <f aca="false">P53*$S$3+Q53*$T$3+G51</f>
        <v>12114025</v>
      </c>
      <c r="H52" s="4" t="n">
        <f aca="false">G52-F52</f>
        <v>7228394.21022398</v>
      </c>
      <c r="I52" s="4" t="n">
        <f aca="false">H52-H51</f>
        <v>219500</v>
      </c>
      <c r="J52" s="5" t="n">
        <f aca="false">EDATE(J51,(E52-E51))</f>
        <v>46209</v>
      </c>
      <c r="P52" s="0" t="n">
        <v>6000</v>
      </c>
      <c r="Q52" s="7" t="n">
        <f aca="false">P52*0.015</f>
        <v>90</v>
      </c>
    </row>
    <row r="53" customFormat="false" ht="12.8" hidden="false" customHeight="false" outlineLevel="0" collapsed="false">
      <c r="E53" s="0" t="n">
        <v>52</v>
      </c>
      <c r="F53" s="4" t="n">
        <f aca="false">$B$1+E53*($B$3+$B$2)+$N$3</f>
        <v>4970630.78977602</v>
      </c>
      <c r="G53" s="4" t="n">
        <f aca="false">P54*$S$3+Q54*$T$3+G52</f>
        <v>12393150</v>
      </c>
      <c r="H53" s="4" t="n">
        <f aca="false">G53-F53</f>
        <v>7422519.21022398</v>
      </c>
      <c r="I53" s="4" t="n">
        <f aca="false">H53-H52</f>
        <v>194125</v>
      </c>
      <c r="J53" s="5" t="n">
        <f aca="false">EDATE(J52,(E53-E52))</f>
        <v>46240</v>
      </c>
      <c r="P53" s="0" t="n">
        <v>6000</v>
      </c>
      <c r="Q53" s="7" t="n">
        <f aca="false">P53*0.015</f>
        <v>90</v>
      </c>
    </row>
    <row r="54" customFormat="false" ht="12.8" hidden="false" customHeight="false" outlineLevel="0" collapsed="false">
      <c r="E54" s="0" t="n">
        <v>53</v>
      </c>
      <c r="F54" s="4" t="n">
        <f aca="false">$B$1+E54*($B$3+$B$2)+$N$3</f>
        <v>5055630.78977602</v>
      </c>
      <c r="G54" s="4" t="n">
        <f aca="false">P55*$S$3+Q55*$T$3+G53</f>
        <v>12626600</v>
      </c>
      <c r="H54" s="4" t="n">
        <f aca="false">G54-F54</f>
        <v>7570969.21022398</v>
      </c>
      <c r="I54" s="4" t="n">
        <f aca="false">H54-H53</f>
        <v>148450</v>
      </c>
      <c r="J54" s="5" t="n">
        <f aca="false">EDATE(J53,(E54-E53))</f>
        <v>46271</v>
      </c>
      <c r="P54" s="0" t="n">
        <v>5500</v>
      </c>
      <c r="Q54" s="7" t="n">
        <f aca="false">P54*0.015</f>
        <v>82.5</v>
      </c>
    </row>
    <row r="55" customFormat="false" ht="12.8" hidden="false" customHeight="false" outlineLevel="0" collapsed="false">
      <c r="E55" s="0" t="n">
        <v>54</v>
      </c>
      <c r="F55" s="4" t="n">
        <f aca="false">$B$1+E55*($B$3+$B$2)+$N$3</f>
        <v>5140630.78977602</v>
      </c>
      <c r="G55" s="4" t="n">
        <f aca="false">P56*$S$3+Q56*$T$3+G54</f>
        <v>12885425</v>
      </c>
      <c r="H55" s="4" t="n">
        <f aca="false">G55-F55</f>
        <v>7744794.21022398</v>
      </c>
      <c r="I55" s="4" t="n">
        <f aca="false">H55-H54</f>
        <v>173825</v>
      </c>
      <c r="J55" s="5" t="n">
        <f aca="false">EDATE(J54,(E55-E54))</f>
        <v>46301</v>
      </c>
      <c r="P55" s="0" t="n">
        <v>4600</v>
      </c>
      <c r="Q55" s="7" t="n">
        <f aca="false">P55*0.015</f>
        <v>69</v>
      </c>
    </row>
    <row r="56" customFormat="false" ht="12.8" hidden="false" customHeight="false" outlineLevel="0" collapsed="false">
      <c r="E56" s="0" t="n">
        <v>55</v>
      </c>
      <c r="F56" s="4" t="n">
        <f aca="false">$B$1+E56*($B$3+$B$2)+$N$3</f>
        <v>5225630.78977602</v>
      </c>
      <c r="G56" s="4" t="n">
        <f aca="false">P57*$S$3+Q57*$T$3+G55</f>
        <v>13189925</v>
      </c>
      <c r="H56" s="4" t="n">
        <f aca="false">G56-F56</f>
        <v>7964294.21022398</v>
      </c>
      <c r="I56" s="4" t="n">
        <f aca="false">H56-H55</f>
        <v>219500</v>
      </c>
      <c r="J56" s="5" t="n">
        <f aca="false">EDATE(J55,(E56-E55))</f>
        <v>46332</v>
      </c>
      <c r="P56" s="0" t="n">
        <v>5100</v>
      </c>
      <c r="Q56" s="7" t="n">
        <f aca="false">P56*0.015</f>
        <v>76.5</v>
      </c>
    </row>
    <row r="57" customFormat="false" ht="12.8" hidden="false" customHeight="false" outlineLevel="0" collapsed="false">
      <c r="E57" s="0" t="n">
        <v>56</v>
      </c>
      <c r="F57" s="4" t="n">
        <f aca="false">$B$1+E57*($B$3+$B$2)+$N$3</f>
        <v>5310630.78977602</v>
      </c>
      <c r="G57" s="4" t="n">
        <f aca="false">P58*$S$3+Q58*$T$3+G56</f>
        <v>13494425</v>
      </c>
      <c r="H57" s="4" t="n">
        <f aca="false">G57-F57</f>
        <v>8183794.21022398</v>
      </c>
      <c r="I57" s="4" t="n">
        <f aca="false">H57-H56</f>
        <v>219500</v>
      </c>
      <c r="J57" s="5" t="n">
        <f aca="false">EDATE(J56,(E57-E56))</f>
        <v>46362</v>
      </c>
      <c r="P57" s="0" t="n">
        <v>6000</v>
      </c>
      <c r="Q57" s="7" t="n">
        <f aca="false">P57*0.015</f>
        <v>90</v>
      </c>
    </row>
    <row r="58" customFormat="false" ht="12.8" hidden="false" customHeight="false" outlineLevel="0" collapsed="false">
      <c r="E58" s="0" t="n">
        <v>57</v>
      </c>
      <c r="F58" s="4" t="n">
        <f aca="false">$B$1+E58*($B$3+$B$2)+$N$3</f>
        <v>5395630.78977602</v>
      </c>
      <c r="G58" s="4" t="n">
        <f aca="false">P59*$S$3+Q59*$T$3+G57</f>
        <v>13727875</v>
      </c>
      <c r="H58" s="4" t="n">
        <f aca="false">G58-F58</f>
        <v>8332244.21022398</v>
      </c>
      <c r="I58" s="4" t="n">
        <f aca="false">H58-H57</f>
        <v>148450</v>
      </c>
      <c r="J58" s="5" t="n">
        <f aca="false">EDATE(J57,(E58-E57))</f>
        <v>46393</v>
      </c>
      <c r="P58" s="0" t="n">
        <v>6000</v>
      </c>
      <c r="Q58" s="7" t="n">
        <f aca="false">P58*0.015</f>
        <v>90</v>
      </c>
    </row>
    <row r="59" customFormat="false" ht="12.8" hidden="false" customHeight="false" outlineLevel="0" collapsed="false">
      <c r="E59" s="0" t="n">
        <v>58</v>
      </c>
      <c r="F59" s="4" t="n">
        <f aca="false">$B$1+E59*($B$3+$B$2)+$N$3</f>
        <v>5480630.78977602</v>
      </c>
      <c r="G59" s="4" t="n">
        <f aca="false">P60*$S$3+Q60*$T$3+G58</f>
        <v>13986700</v>
      </c>
      <c r="H59" s="4" t="n">
        <f aca="false">G59-F59</f>
        <v>8506069.21022398</v>
      </c>
      <c r="I59" s="4" t="n">
        <f aca="false">H59-H58</f>
        <v>173825</v>
      </c>
      <c r="J59" s="5" t="n">
        <f aca="false">EDATE(J58,(E59-E58))</f>
        <v>46424</v>
      </c>
      <c r="P59" s="0" t="n">
        <v>4600</v>
      </c>
      <c r="Q59" s="7" t="n">
        <f aca="false">P59*0.015</f>
        <v>69</v>
      </c>
    </row>
    <row r="60" customFormat="false" ht="12.8" hidden="false" customHeight="false" outlineLevel="0" collapsed="false">
      <c r="E60" s="0" t="n">
        <v>59</v>
      </c>
      <c r="F60" s="4" t="n">
        <f aca="false">$B$1+E60*($B$3+$B$2)+$N$3</f>
        <v>5565630.78977602</v>
      </c>
      <c r="G60" s="4" t="n">
        <f aca="false">P61*$S$3+Q61*$T$3+G59</f>
        <v>14291200</v>
      </c>
      <c r="H60" s="4" t="n">
        <f aca="false">G60-F60</f>
        <v>8725569.21022398</v>
      </c>
      <c r="I60" s="4" t="n">
        <f aca="false">H60-H59</f>
        <v>219500</v>
      </c>
      <c r="J60" s="5" t="n">
        <f aca="false">EDATE(J59,(E60-E59))</f>
        <v>46452</v>
      </c>
      <c r="P60" s="0" t="n">
        <v>5100</v>
      </c>
      <c r="Q60" s="7" t="n">
        <f aca="false">P60*0.015</f>
        <v>76.5</v>
      </c>
    </row>
    <row r="61" customFormat="false" ht="12.8" hidden="false" customHeight="false" outlineLevel="0" collapsed="false">
      <c r="E61" s="0" t="n">
        <v>60</v>
      </c>
      <c r="F61" s="4" t="n">
        <f aca="false">$B$1+E61*($B$3+$B$2)+$N$3</f>
        <v>5650630.78977602</v>
      </c>
      <c r="G61" s="4" t="n">
        <f aca="false">P62*$S$3+Q62*$T$3+G60</f>
        <v>14595700</v>
      </c>
      <c r="H61" s="4" t="n">
        <f aca="false">G61-F61</f>
        <v>8945069.21022398</v>
      </c>
      <c r="I61" s="4" t="n">
        <f aca="false">H61-H60</f>
        <v>219500</v>
      </c>
      <c r="J61" s="5" t="n">
        <f aca="false">EDATE(J60,(E61-E60))</f>
        <v>46483</v>
      </c>
      <c r="P61" s="0" t="n">
        <v>6000</v>
      </c>
      <c r="Q61" s="7" t="n">
        <f aca="false">P61*0.015</f>
        <v>90</v>
      </c>
    </row>
    <row r="62" customFormat="false" ht="12.8" hidden="false" customHeight="false" outlineLevel="0" collapsed="false">
      <c r="P62" s="0" t="n">
        <v>6000</v>
      </c>
      <c r="Q62" s="7" t="n">
        <f aca="false">P62*0.015</f>
        <v>90</v>
      </c>
    </row>
    <row r="63" customFormat="false" ht="12.8" hidden="false" customHeight="false" outlineLevel="0" collapsed="false">
      <c r="P63" s="0" t="n">
        <v>5500</v>
      </c>
      <c r="Q63" s="7" t="n">
        <f aca="false">P63*0.015</f>
        <v>82.5</v>
      </c>
    </row>
    <row r="64" customFormat="false" ht="12.8" hidden="false" customHeight="false" outlineLevel="0" collapsed="false">
      <c r="P64" s="0" t="n">
        <v>4600</v>
      </c>
      <c r="Q64" s="7" t="n">
        <f aca="false">P64*0.015</f>
        <v>69</v>
      </c>
    </row>
    <row r="65" customFormat="false" ht="12.8" hidden="false" customHeight="false" outlineLevel="0" collapsed="false">
      <c r="P65" s="0" t="n">
        <v>5100</v>
      </c>
      <c r="Q65" s="7" t="n">
        <f aca="false">P65*0.015</f>
        <v>76.5</v>
      </c>
    </row>
    <row r="66" customFormat="false" ht="12.8" hidden="false" customHeight="false" outlineLevel="0" collapsed="false">
      <c r="P66" s="0" t="n">
        <v>6000</v>
      </c>
      <c r="Q66" s="7" t="n">
        <f aca="false">P66*0.015</f>
        <v>90</v>
      </c>
    </row>
    <row r="67" customFormat="false" ht="12.8" hidden="false" customHeight="false" outlineLevel="0" collapsed="false">
      <c r="P67" s="0" t="n">
        <v>6000</v>
      </c>
      <c r="Q67" s="7" t="n">
        <f aca="false">P67*0.015</f>
        <v>90</v>
      </c>
    </row>
    <row r="68" customFormat="false" ht="12.8" hidden="false" customHeight="false" outlineLevel="0" collapsed="false">
      <c r="P68" s="0" t="n">
        <v>4600</v>
      </c>
      <c r="Q68" s="7" t="n">
        <f aca="false">P68*0.015</f>
        <v>69</v>
      </c>
    </row>
    <row r="69" customFormat="false" ht="12.8" hidden="false" customHeight="false" outlineLevel="0" collapsed="false">
      <c r="P69" s="0" t="n">
        <v>5100</v>
      </c>
      <c r="Q69" s="7" t="n">
        <f aca="false">P69*0.015</f>
        <v>76.5</v>
      </c>
    </row>
    <row r="70" customFormat="false" ht="12.8" hidden="false" customHeight="false" outlineLevel="0" collapsed="false">
      <c r="P70" s="0" t="n">
        <v>6000</v>
      </c>
      <c r="Q70" s="7" t="n">
        <f aca="false">P70*0.015</f>
        <v>90</v>
      </c>
    </row>
    <row r="71" customFormat="false" ht="12.8" hidden="false" customHeight="false" outlineLevel="0" collapsed="false">
      <c r="P71" s="0" t="n">
        <v>6000</v>
      </c>
      <c r="Q71" s="7" t="n">
        <f aca="false">P71*0.015</f>
        <v>90</v>
      </c>
    </row>
    <row r="72" customFormat="false" ht="12.8" hidden="false" customHeight="false" outlineLevel="0" collapsed="false">
      <c r="P72" s="0" t="n">
        <v>5500</v>
      </c>
      <c r="Q72" s="7" t="n">
        <f aca="false">P72*0.015</f>
        <v>82.5</v>
      </c>
    </row>
    <row r="73" customFormat="false" ht="12.8" hidden="false" customHeight="false" outlineLevel="0" collapsed="false">
      <c r="P73" s="0" t="n">
        <v>4600</v>
      </c>
      <c r="Q73" s="7" t="n">
        <f aca="false">P73*0.015</f>
        <v>69</v>
      </c>
    </row>
    <row r="74" customFormat="false" ht="12.8" hidden="false" customHeight="false" outlineLevel="0" collapsed="false">
      <c r="P74" s="0" t="n">
        <v>5100</v>
      </c>
      <c r="Q74" s="7" t="n">
        <f aca="false">P74*0.015</f>
        <v>76.5</v>
      </c>
    </row>
    <row r="75" customFormat="false" ht="12.8" hidden="false" customHeight="false" outlineLevel="0" collapsed="false">
      <c r="P75" s="0" t="n">
        <v>6000</v>
      </c>
      <c r="Q75" s="7" t="n">
        <f aca="false">P75*0.015</f>
        <v>90</v>
      </c>
    </row>
    <row r="76" customFormat="false" ht="12.8" hidden="false" customHeight="false" outlineLevel="0" collapsed="false">
      <c r="P76" s="0" t="n">
        <v>6000</v>
      </c>
      <c r="Q76" s="7" t="n">
        <f aca="false">P76*0.015</f>
        <v>90</v>
      </c>
    </row>
    <row r="77" customFormat="false" ht="12.8" hidden="false" customHeight="false" outlineLevel="0" collapsed="false">
      <c r="P77" s="0" t="n">
        <v>5500</v>
      </c>
      <c r="Q77" s="7" t="n">
        <f aca="false">P77*0.015</f>
        <v>82.5</v>
      </c>
    </row>
    <row r="78" customFormat="false" ht="12.8" hidden="false" customHeight="false" outlineLevel="0" collapsed="false">
      <c r="P78" s="0" t="n">
        <v>4600</v>
      </c>
      <c r="Q78" s="7" t="n">
        <f aca="false">P78*0.015</f>
        <v>69</v>
      </c>
    </row>
    <row r="79" customFormat="false" ht="12.8" hidden="false" customHeight="false" outlineLevel="0" collapsed="false">
      <c r="P79" s="0" t="n">
        <v>5100</v>
      </c>
      <c r="Q79" s="7" t="n">
        <f aca="false">P79*0.015</f>
        <v>76.5</v>
      </c>
    </row>
    <row r="80" customFormat="false" ht="12.8" hidden="false" customHeight="false" outlineLevel="0" collapsed="false">
      <c r="P80" s="0" t="n">
        <v>6000</v>
      </c>
      <c r="Q80" s="7" t="n">
        <f aca="false">P80*0.015</f>
        <v>90</v>
      </c>
    </row>
    <row r="81" customFormat="false" ht="12.8" hidden="false" customHeight="false" outlineLevel="0" collapsed="false">
      <c r="P81" s="0" t="n">
        <v>6000</v>
      </c>
      <c r="Q81" s="7" t="n">
        <f aca="false">P81*0.015</f>
        <v>90</v>
      </c>
    </row>
    <row r="82" customFormat="false" ht="12.8" hidden="false" customHeight="false" outlineLevel="0" collapsed="false">
      <c r="P82" s="0" t="n">
        <v>5500</v>
      </c>
      <c r="Q82" s="7" t="n">
        <f aca="false">P82*0.015</f>
        <v>82.5</v>
      </c>
    </row>
    <row r="83" customFormat="false" ht="12.8" hidden="false" customHeight="false" outlineLevel="0" collapsed="false">
      <c r="P83" s="0" t="n">
        <v>6100</v>
      </c>
      <c r="Q83" s="7" t="n">
        <f aca="false">P83*0.015</f>
        <v>91.5</v>
      </c>
    </row>
    <row r="84" customFormat="false" ht="12.8" hidden="false" customHeight="false" outlineLevel="0" collapsed="false">
      <c r="Q84" s="7"/>
    </row>
    <row r="85" customFormat="false" ht="12.8" hidden="false" customHeight="false" outlineLevel="0" collapsed="false">
      <c r="Q85" s="7"/>
    </row>
    <row r="86" customFormat="false" ht="12.8" hidden="false" customHeight="false" outlineLevel="0" collapsed="false">
      <c r="Q86" s="7"/>
    </row>
    <row r="87" customFormat="false" ht="12.8" hidden="false" customHeight="false" outlineLevel="0" collapsed="false">
      <c r="Q87" s="7"/>
    </row>
    <row r="88" customFormat="false" ht="12.8" hidden="false" customHeight="false" outlineLevel="0" collapsed="false">
      <c r="Q88" s="7"/>
    </row>
    <row r="89" customFormat="false" ht="12.8" hidden="false" customHeight="false" outlineLevel="0" collapsed="false">
      <c r="Q89" s="7"/>
    </row>
    <row r="90" customFormat="false" ht="12.8" hidden="false" customHeight="false" outlineLevel="0" collapsed="false">
      <c r="Q90" s="7"/>
    </row>
    <row r="91" customFormat="false" ht="12.8" hidden="false" customHeight="false" outlineLevel="0" collapsed="false">
      <c r="Q91" s="7"/>
    </row>
    <row r="92" customFormat="false" ht="12.8" hidden="false" customHeight="false" outlineLevel="0" collapsed="false">
      <c r="Q92" s="7"/>
    </row>
    <row r="93" customFormat="false" ht="12.8" hidden="false" customHeight="false" outlineLevel="0" collapsed="false">
      <c r="Q93" s="7"/>
    </row>
    <row r="94" customFormat="false" ht="12.8" hidden="false" customHeight="false" outlineLevel="0" collapsed="false">
      <c r="Q94" s="7"/>
    </row>
    <row r="95" customFormat="false" ht="12.8" hidden="false" customHeight="false" outlineLevel="0" collapsed="false">
      <c r="Q95" s="7"/>
    </row>
    <row r="96" customFormat="false" ht="12.8" hidden="false" customHeight="false" outlineLevel="0" collapsed="false">
      <c r="Q96" s="7"/>
    </row>
    <row r="97" customFormat="false" ht="12.8" hidden="false" customHeight="false" outlineLevel="0" collapsed="false">
      <c r="Q97" s="7"/>
    </row>
    <row r="98" customFormat="false" ht="12.8" hidden="false" customHeight="false" outlineLevel="0" collapsed="false">
      <c r="Q98" s="7"/>
    </row>
    <row r="99" customFormat="false" ht="12.8" hidden="false" customHeight="false" outlineLevel="0" collapsed="false">
      <c r="Q99" s="7"/>
    </row>
    <row r="100" customFormat="false" ht="12.8" hidden="false" customHeight="false" outlineLevel="0" collapsed="false">
      <c r="Q100" s="7"/>
    </row>
    <row r="101" customFormat="false" ht="12.8" hidden="false" customHeight="false" outlineLevel="0" collapsed="false">
      <c r="Q101" s="7"/>
    </row>
    <row r="102" customFormat="false" ht="12.8" hidden="false" customHeight="false" outlineLevel="0" collapsed="false">
      <c r="Q102" s="7"/>
    </row>
    <row r="103" customFormat="false" ht="12.8" hidden="false" customHeight="false" outlineLevel="0" collapsed="false"/>
  </sheetData>
  <mergeCells count="6">
    <mergeCell ref="P1:Q1"/>
    <mergeCell ref="A5:A10"/>
    <mergeCell ref="B5:B10"/>
    <mergeCell ref="A13:A14"/>
    <mergeCell ref="B13:B14"/>
    <mergeCell ref="N16:N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2022-05-06T02:20:00Z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