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<sst xmlns="http://schemas.openxmlformats.org/spreadsheetml/2006/main" count="59" uniqueCount="55">
  <si>
    <t xml:space="preserve">Разработчиков</t>
  </si>
  <si>
    <t xml:space="preserve">количество строк кода</t>
  </si>
  <si>
    <t xml:space="preserve">b</t>
  </si>
  <si>
    <t xml:space="preserve">кф</t>
  </si>
  <si>
    <t xml:space="preserve">PREC</t>
  </si>
  <si>
    <t xml:space="preserve">FLEX</t>
  </si>
  <si>
    <t xml:space="preserve">RESL</t>
  </si>
  <si>
    <t xml:space="preserve">TEAM</t>
  </si>
  <si>
    <t xml:space="preserve">PMAT</t>
  </si>
  <si>
    <t xml:space="preserve">очень высокий</t>
  </si>
  <si>
    <t xml:space="preserve">критический</t>
  </si>
  <si>
    <t xml:space="preserve">средний</t>
  </si>
  <si>
    <t xml:space="preserve">E</t>
  </si>
  <si>
    <t xml:space="preserve">A =</t>
  </si>
  <si>
    <t xml:space="preserve">PERS</t>
  </si>
  <si>
    <t xml:space="preserve">PREX</t>
  </si>
  <si>
    <t xml:space="preserve">RCPX</t>
  </si>
  <si>
    <t xml:space="preserve">RUSE</t>
  </si>
  <si>
    <t xml:space="preserve">PDIF</t>
  </si>
  <si>
    <t xml:space="preserve">FCIL</t>
  </si>
  <si>
    <t xml:space="preserve">CSED</t>
  </si>
  <si>
    <t xml:space="preserve">высокий</t>
  </si>
  <si>
    <t xml:space="preserve">низкий</t>
  </si>
  <si>
    <t xml:space="preserve">нормальный</t>
  </si>
  <si>
    <t xml:space="preserve">EAF</t>
  </si>
  <si>
    <t xml:space="preserve">PM</t>
  </si>
  <si>
    <t xml:space="preserve">PERT</t>
  </si>
  <si>
    <t xml:space="preserve">Оптимистичные</t>
  </si>
  <si>
    <t xml:space="preserve">Пессимистичные</t>
  </si>
  <si>
    <t xml:space="preserve">Наиболее вероятные</t>
  </si>
  <si>
    <r>
      <rPr>
        <b val="true"/>
        <sz val="10"/>
        <rFont val="Arial"/>
        <family val="2"/>
        <charset val="1"/>
      </rPr>
      <t xml:space="preserve">E</t>
    </r>
    <r>
      <rPr>
        <b val="true"/>
        <vertAlign val="subscript"/>
        <sz val="10"/>
        <rFont val="Arial"/>
        <family val="2"/>
        <charset val="1"/>
      </rPr>
      <t xml:space="preserve">i</t>
    </r>
  </si>
  <si>
    <r>
      <rPr>
        <b val="true"/>
        <sz val="10"/>
        <rFont val="Arial"/>
        <family val="2"/>
        <charset val="1"/>
      </rPr>
      <t xml:space="preserve">СКО</t>
    </r>
    <r>
      <rPr>
        <b val="true"/>
        <vertAlign val="subscript"/>
        <sz val="10"/>
        <rFont val="Arial"/>
        <family val="2"/>
        <charset val="1"/>
      </rPr>
      <t xml:space="preserve">i</t>
    </r>
  </si>
  <si>
    <r>
      <rPr>
        <b val="true"/>
        <sz val="11"/>
        <color rgb="FF000000"/>
        <rFont val="Calibri"/>
        <family val="2"/>
        <charset val="1"/>
      </rPr>
      <t xml:space="preserve">СКО</t>
    </r>
    <r>
      <rPr>
        <b val="true"/>
        <vertAlign val="subscript"/>
        <sz val="11"/>
        <color rgb="FF000000"/>
        <rFont val="Calibri"/>
        <family val="2"/>
        <charset val="1"/>
      </rPr>
      <t xml:space="preserve">i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</si>
  <si>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E 95% = E + 2 * СКО =</t>
  </si>
  <si>
    <t xml:space="preserve">Разработка ТЗ</t>
  </si>
  <si>
    <r>
      <rPr>
        <sz val="11"/>
        <color rgb="FF000000"/>
        <rFont val="Calibri"/>
        <family val="2"/>
        <charset val="1"/>
      </rPr>
      <t xml:space="preserve">Е = Σ(Е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)</t>
    </r>
    <r>
      <rPr>
        <vertAlign val="subscript"/>
        <sz val="10"/>
        <rFont val="Arial"/>
        <family val="2"/>
        <charset val="1"/>
      </rPr>
      <t xml:space="preserve"> =</t>
    </r>
  </si>
  <si>
    <t xml:space="preserve">Обучение</t>
  </si>
  <si>
    <r>
      <rPr>
        <sz val="11"/>
        <color rgb="FF000000"/>
        <rFont val="Calibri"/>
        <family val="2"/>
        <charset val="1"/>
      </rPr>
      <t xml:space="preserve">СКО = √(Σ(СКО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)) = </t>
    </r>
  </si>
  <si>
    <t xml:space="preserve">Проектирование архитектуры ПО</t>
  </si>
  <si>
    <t xml:space="preserve">Проектирование пользовательского интерфейса</t>
  </si>
  <si>
    <r>
      <rPr>
        <sz val="11"/>
        <color rgb="FF000000"/>
        <rFont val="Calibri"/>
        <family val="2"/>
        <charset val="1"/>
      </rPr>
      <t xml:space="preserve">E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 = (P</t>
    </r>
    <r>
      <rPr>
        <vertAlign val="subscript"/>
        <sz val="10"/>
        <rFont val="Arial"/>
        <family val="2"/>
        <charset val="1"/>
      </rPr>
      <t xml:space="preserve">i </t>
    </r>
    <r>
      <rPr>
        <sz val="11"/>
        <color rgb="FF000000"/>
        <rFont val="Calibri"/>
        <family val="2"/>
        <charset val="1"/>
      </rPr>
      <t xml:space="preserve">+ 4 * M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 + O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)/6</t>
    </r>
  </si>
  <si>
    <t xml:space="preserve">Проектирование веб-страницы</t>
  </si>
  <si>
    <r>
      <rPr>
        <sz val="11"/>
        <color rgb="FF000000"/>
        <rFont val="Calibri"/>
        <family val="2"/>
        <charset val="1"/>
      </rPr>
      <t xml:space="preserve">СКО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 = (P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-O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)/6</t>
    </r>
  </si>
  <si>
    <t xml:space="preserve">Проектирование пользовательского интерфейса мобильной версии</t>
  </si>
  <si>
    <t xml:space="preserve">Проектирование базы данных</t>
  </si>
  <si>
    <t xml:space="preserve">Реализация архитектуры ПО</t>
  </si>
  <si>
    <t xml:space="preserve">T</t>
  </si>
  <si>
    <t xml:space="preserve">Реализация пользовательского интерфейса</t>
  </si>
  <si>
    <t xml:space="preserve">Реализация веб-страницы</t>
  </si>
  <si>
    <t xml:space="preserve">Реализация пользовательского интерфейса мобильной версии</t>
  </si>
  <si>
    <t xml:space="preserve">Реализация базы данных</t>
  </si>
  <si>
    <t xml:space="preserve">Back-end разработка</t>
  </si>
  <si>
    <t xml:space="preserve">Альфа-тест</t>
  </si>
  <si>
    <t xml:space="preserve">Бета-тест</t>
  </si>
  <si>
    <t xml:space="preserve">Разработка документации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</si>
</sst>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20" activeCellId="0" sqref="D20"/>
    </sheetView>
  </sheetViews>
  <sheetFormatPr defaultColWidth="8.47265625" defaultRowHeight="14.2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20.3"/>
    <col collapsed="false" customWidth="true" hidden="false" outlineLevel="0" max="5" min="3" style="0" width="13.63"/>
    <col collapsed="false" customWidth="true" hidden="false" outlineLevel="0" max="6" min="6" style="0" width="11.61"/>
    <col collapsed="false" customWidth="true" hidden="false" outlineLevel="0" max="10" min="10" style="0" width="18.61"/>
    <col collapsed="false" customWidth="true" hidden="false" outlineLevel="0" max="11" min="11" style="0" width="6.31"/>
    <col collapsed="false" customWidth="true" hidden="false" outlineLevel="0" max="12" min="12" style="0" width="11.84"/>
  </cols>
  <sheetData>
    <row r="1" customFormat="false" ht="14.25" hidden="false" customHeight="false" outlineLevel="0" collapsed="false">
      <c r="A1" s="0" t="s">
        <v>0</v>
      </c>
      <c r="B1" s="0" t="s">
        <v>1</v>
      </c>
    </row>
    <row r="2" customFormat="false" ht="14.25" hidden="false" customHeight="false" outlineLevel="0" collapsed="false">
      <c r="A2" s="0" t="n">
        <v>4</v>
      </c>
      <c r="B2" s="0" t="n">
        <v>4000</v>
      </c>
    </row>
    <row r="6" customFormat="false" ht="14.25" hidden="false" customHeight="false" outlineLevel="0" collapsed="false">
      <c r="A6" s="0" t="s">
        <v>2</v>
      </c>
      <c r="B6" s="0" t="s">
        <v>3</v>
      </c>
      <c r="C6" s="0" t="s">
        <v>4</v>
      </c>
      <c r="D6" s="0" t="s">
        <v>5</v>
      </c>
      <c r="E6" s="0" t="s">
        <v>6</v>
      </c>
      <c r="F6" s="0" t="s">
        <v>7</v>
      </c>
      <c r="G6" s="0" t="s">
        <v>8</v>
      </c>
    </row>
    <row r="7" customFormat="false" ht="14.25" hidden="false" customHeight="false" outlineLevel="0" collapsed="false">
      <c r="A7" s="0" t="n">
        <v>0.91</v>
      </c>
      <c r="B7" s="0" t="n">
        <v>0.01</v>
      </c>
      <c r="C7" s="0" t="n">
        <v>1.24</v>
      </c>
      <c r="D7" s="0" t="n">
        <v>1.01</v>
      </c>
      <c r="E7" s="0" t="n">
        <v>1.41</v>
      </c>
      <c r="F7" s="0" t="n">
        <v>0</v>
      </c>
      <c r="G7" s="0" t="n">
        <v>4.68</v>
      </c>
    </row>
    <row r="8" customFormat="false" ht="14.25" hidden="false" customHeight="false" outlineLevel="0" collapsed="false">
      <c r="C8" s="0" t="s">
        <v>9</v>
      </c>
      <c r="D8" s="0" t="s">
        <v>9</v>
      </c>
      <c r="E8" s="0" t="s">
        <v>9</v>
      </c>
      <c r="F8" s="0" t="s">
        <v>10</v>
      </c>
      <c r="G8" s="0" t="s">
        <v>11</v>
      </c>
    </row>
    <row r="10" customFormat="false" ht="14.25" hidden="false" customHeight="false" outlineLevel="0" collapsed="false">
      <c r="A10" s="0" t="s">
        <v>12</v>
      </c>
      <c r="B10" s="0" t="n">
        <f aca="false">A7+B7*(C7+D7+E7+F7+G7)</f>
        <v>0.9934</v>
      </c>
    </row>
    <row r="13" customFormat="false" ht="14.25" hidden="false" customHeight="false" outlineLevel="0" collapsed="false">
      <c r="A13" s="0" t="s">
        <v>13</v>
      </c>
      <c r="B13" s="0" t="s">
        <v>14</v>
      </c>
      <c r="C13" s="0" t="s">
        <v>15</v>
      </c>
      <c r="D13" s="0" t="s">
        <v>16</v>
      </c>
      <c r="E13" s="0" t="s">
        <v>17</v>
      </c>
      <c r="F13" s="0" t="s">
        <v>18</v>
      </c>
      <c r="G13" s="0" t="s">
        <v>19</v>
      </c>
      <c r="H13" s="0" t="s">
        <v>20</v>
      </c>
    </row>
    <row r="14" customFormat="false" ht="14.25" hidden="false" customHeight="false" outlineLevel="0" collapsed="false">
      <c r="A14" s="0" t="n">
        <v>2.94</v>
      </c>
      <c r="B14" s="0" t="n">
        <v>0.83</v>
      </c>
      <c r="C14" s="1" t="n">
        <v>1.22</v>
      </c>
      <c r="D14" s="0" t="n">
        <v>1</v>
      </c>
      <c r="E14" s="0" t="n">
        <v>0.95</v>
      </c>
      <c r="F14" s="0" t="n">
        <v>1</v>
      </c>
      <c r="G14" s="0" t="n">
        <v>1</v>
      </c>
      <c r="H14" s="0" t="n">
        <v>1</v>
      </c>
    </row>
    <row r="15" customFormat="false" ht="14.25" hidden="false" customHeight="false" outlineLevel="0" collapsed="false">
      <c r="B15" s="0" t="s">
        <v>21</v>
      </c>
      <c r="C15" s="0" t="s">
        <v>22</v>
      </c>
      <c r="D15" s="0" t="s">
        <v>23</v>
      </c>
      <c r="E15" s="0" t="s">
        <v>22</v>
      </c>
      <c r="F15" s="0" t="s">
        <v>23</v>
      </c>
    </row>
    <row r="17" customFormat="false" ht="14.25" hidden="false" customHeight="false" outlineLevel="0" collapsed="false">
      <c r="A17" s="0" t="s">
        <v>24</v>
      </c>
      <c r="B17" s="0" t="n">
        <f aca="false">B14*C14*D14*E14*F14</f>
        <v>0.96197</v>
      </c>
    </row>
    <row r="20" customFormat="false" ht="14.25" hidden="false" customHeight="false" outlineLevel="0" collapsed="false">
      <c r="A20" s="0" t="s">
        <v>25</v>
      </c>
      <c r="B20" s="0" t="n">
        <f aca="false">A14*(B2/1000)^B10</f>
        <v>11.6528921181436</v>
      </c>
      <c r="C20" s="0" t="n">
        <f aca="false">B20*30000</f>
        <v>349586.763544309</v>
      </c>
      <c r="D20" s="0" t="n">
        <f aca="false">C20*0.15+C20</f>
        <v>402024.778075956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ColWidth="8.47265625" defaultRowHeight="14.25" zeroHeight="false" outlineLevelRow="0" outlineLevelCol="0"/>
  <cols>
    <col collapsed="false" customWidth="true" hidden="false" outlineLevel="0" max="1" min="1" style="0" width="18.61"/>
    <col collapsed="false" customWidth="true" hidden="false" outlineLevel="0" max="3" min="2" style="0" width="11.84"/>
    <col collapsed="false" customWidth="true" hidden="false" outlineLevel="0" max="4" min="4" style="0" width="10.84"/>
    <col collapsed="false" customWidth="true" hidden="false" outlineLevel="0" max="5" min="5" style="0" width="11.84"/>
    <col collapsed="false" customWidth="true" hidden="false" outlineLevel="0" max="6" min="6" style="0" width="19.77"/>
    <col collapsed="false" customWidth="true" hidden="false" outlineLevel="0" max="7" min="7" style="0" width="15.23"/>
    <col collapsed="false" customWidth="true" hidden="false" outlineLevel="0" max="8" min="8" style="0" width="16.22"/>
    <col collapsed="false" customWidth="true" hidden="false" outlineLevel="0" max="9" min="9" style="0" width="19.84"/>
    <col collapsed="false" customWidth="true" hidden="false" outlineLevel="0" max="10" min="10" style="0" width="6.31"/>
    <col collapsed="false" customWidth="true" hidden="false" outlineLevel="0" max="11" min="11" style="0" width="5.31"/>
    <col collapsed="false" customWidth="true" hidden="false" outlineLevel="0" max="12" min="12" style="0" width="11.84"/>
  </cols>
  <sheetData>
    <row r="1" customFormat="false" ht="13.8" hidden="false" customHeight="false" outlineLevel="0" collapsed="false">
      <c r="A1" s="2" t="s">
        <v>26</v>
      </c>
      <c r="F1" s="3"/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4" t="s">
        <v>32</v>
      </c>
    </row>
    <row r="2" customFormat="false" ht="13.8" hidden="false" customHeight="false" outlineLevel="0" collapsed="false">
      <c r="A2" s="0" t="s">
        <v>33</v>
      </c>
      <c r="B2" s="1" t="n">
        <f aca="false">B3+2*B4</f>
        <v>2257.47052576505</v>
      </c>
      <c r="C2" s="0" t="n">
        <f aca="false">B2/8/24</f>
        <v>11.7576589883596</v>
      </c>
      <c r="D2" s="0" t="n">
        <f aca="false">C2*30000</f>
        <v>352729.769650788</v>
      </c>
      <c r="E2" s="0" t="n">
        <f aca="false">D2*0.15+D2</f>
        <v>405639.235098407</v>
      </c>
      <c r="F2" s="5" t="s">
        <v>34</v>
      </c>
      <c r="G2" s="6" t="n">
        <v>16</v>
      </c>
      <c r="H2" s="6" t="n">
        <v>64</v>
      </c>
      <c r="I2" s="6" t="n">
        <v>40</v>
      </c>
      <c r="J2" s="7" t="n">
        <f aca="false">(H2+4*I2+G2)/6</f>
        <v>40</v>
      </c>
      <c r="K2" s="7" t="n">
        <f aca="false">(H2-G2)/6</f>
        <v>8</v>
      </c>
      <c r="L2" s="7" t="n">
        <f aca="false">POWER(K2,2)</f>
        <v>64</v>
      </c>
      <c r="N2" s="0" t="n">
        <f aca="false">G2*2</f>
        <v>32</v>
      </c>
      <c r="O2" s="0" t="n">
        <f aca="false">H2*2</f>
        <v>128</v>
      </c>
      <c r="P2" s="0" t="n">
        <f aca="false">I2*2</f>
        <v>80</v>
      </c>
      <c r="Q2" s="7" t="n">
        <f aca="false">(O2+4*P2+N2)/6</f>
        <v>80</v>
      </c>
      <c r="R2" s="7" t="n">
        <f aca="false">(O2-N2)/6</f>
        <v>16</v>
      </c>
      <c r="S2" s="0" t="n">
        <f aca="false">POWER(R2,2)</f>
        <v>256</v>
      </c>
    </row>
    <row r="3" customFormat="false" ht="14.25" hidden="false" customHeight="false" outlineLevel="0" collapsed="false">
      <c r="A3" s="0" t="s">
        <v>35</v>
      </c>
      <c r="B3" s="1" t="n">
        <f aca="false">SUM(J2:J17)</f>
        <v>2159</v>
      </c>
      <c r="F3" s="5" t="s">
        <v>36</v>
      </c>
      <c r="G3" s="6" t="n">
        <v>120</v>
      </c>
      <c r="H3" s="8" t="n">
        <v>152</v>
      </c>
      <c r="I3" s="6" t="n">
        <v>152</v>
      </c>
      <c r="J3" s="7" t="n">
        <f aca="false">(H3+4*I3+G3)/6</f>
        <v>146.666666666667</v>
      </c>
      <c r="K3" s="7" t="n">
        <f aca="false">(H3-G3)/6</f>
        <v>5.33333333333333</v>
      </c>
      <c r="L3" s="7" t="n">
        <f aca="false">POWER(K3,2)</f>
        <v>28.4444444444444</v>
      </c>
      <c r="N3" s="0" t="n">
        <f aca="false">G3*2</f>
        <v>240</v>
      </c>
      <c r="O3" s="0" t="n">
        <f aca="false">H3*2</f>
        <v>304</v>
      </c>
      <c r="P3" s="0" t="n">
        <f aca="false">I3*2</f>
        <v>304</v>
      </c>
      <c r="Q3" s="7" t="n">
        <f aca="false">(O3+4*P3+N3)/6</f>
        <v>293.333333333333</v>
      </c>
      <c r="R3" s="7" t="n">
        <f aca="false">(O3-N3)/6</f>
        <v>10.6666666666667</v>
      </c>
      <c r="S3" s="0" t="n">
        <f aca="false">POWER(R3,2)</f>
        <v>113.777777777778</v>
      </c>
    </row>
    <row r="4" customFormat="false" ht="25" hidden="false" customHeight="false" outlineLevel="0" collapsed="false">
      <c r="A4" s="0" t="s">
        <v>37</v>
      </c>
      <c r="B4" s="1" t="n">
        <f aca="false">SQRT(SUM(L2:L17))</f>
        <v>49.2352628825226</v>
      </c>
      <c r="F4" s="5" t="s">
        <v>38</v>
      </c>
      <c r="G4" s="6" t="n">
        <v>28</v>
      </c>
      <c r="H4" s="6" t="n">
        <v>40</v>
      </c>
      <c r="I4" s="6" t="n">
        <v>36</v>
      </c>
      <c r="J4" s="7" t="n">
        <f aca="false">(H4+4*I4+G4)/6</f>
        <v>35.3333333333333</v>
      </c>
      <c r="K4" s="7" t="n">
        <f aca="false">(H4-G4)/6</f>
        <v>2</v>
      </c>
      <c r="L4" s="7" t="n">
        <f aca="false">POWER(K4,2)</f>
        <v>4</v>
      </c>
      <c r="N4" s="0" t="n">
        <f aca="false">G4*2</f>
        <v>56</v>
      </c>
      <c r="O4" s="0" t="n">
        <f aca="false">H4*2</f>
        <v>80</v>
      </c>
      <c r="P4" s="0" t="n">
        <f aca="false">I4*2</f>
        <v>72</v>
      </c>
      <c r="Q4" s="7" t="n">
        <f aca="false">(O4+4*P4+N4)/6</f>
        <v>70.6666666666667</v>
      </c>
      <c r="R4" s="7" t="n">
        <f aca="false">(O4-N4)/6</f>
        <v>4</v>
      </c>
      <c r="S4" s="0" t="n">
        <f aca="false">POWER(R4,2)</f>
        <v>16</v>
      </c>
    </row>
    <row r="5" customFormat="false" ht="36.5" hidden="false" customHeight="false" outlineLevel="0" collapsed="false">
      <c r="B5" s="1"/>
      <c r="F5" s="5" t="s">
        <v>39</v>
      </c>
      <c r="G5" s="6" t="n">
        <v>64</v>
      </c>
      <c r="H5" s="6" t="n">
        <v>96</v>
      </c>
      <c r="I5" s="6" t="n">
        <v>80</v>
      </c>
      <c r="J5" s="7" t="n">
        <f aca="false">(H5+4*I5+G5)/6</f>
        <v>80</v>
      </c>
      <c r="K5" s="7" t="n">
        <f aca="false">(H5-G5)/6</f>
        <v>5.33333333333333</v>
      </c>
      <c r="L5" s="7" t="n">
        <f aca="false">POWER(K5,2)</f>
        <v>28.4444444444444</v>
      </c>
      <c r="N5" s="0" t="n">
        <f aca="false">G5*4</f>
        <v>256</v>
      </c>
      <c r="O5" s="0" t="n">
        <f aca="false">H5*4</f>
        <v>384</v>
      </c>
      <c r="P5" s="0" t="n">
        <f aca="false">I5*4</f>
        <v>320</v>
      </c>
      <c r="Q5" s="7" t="n">
        <f aca="false">(O5+4*P5+N5)/6</f>
        <v>320</v>
      </c>
      <c r="R5" s="7" t="n">
        <f aca="false">(O5-N5)/6</f>
        <v>21.3333333333333</v>
      </c>
      <c r="S5" s="0" t="n">
        <f aca="false">POWER(R5,2)</f>
        <v>455.111111111111</v>
      </c>
    </row>
    <row r="6" customFormat="false" ht="25" hidden="false" customHeight="false" outlineLevel="0" collapsed="false">
      <c r="A6" s="0" t="s">
        <v>40</v>
      </c>
      <c r="B6" s="1"/>
      <c r="F6" s="5" t="s">
        <v>41</v>
      </c>
      <c r="G6" s="6" t="n">
        <v>64</v>
      </c>
      <c r="H6" s="6" t="n">
        <v>80</v>
      </c>
      <c r="I6" s="6" t="n">
        <v>80</v>
      </c>
      <c r="J6" s="7" t="n">
        <f aca="false">(H6+4*I6+G6)/6</f>
        <v>77.3333333333333</v>
      </c>
      <c r="K6" s="7" t="n">
        <f aca="false">(H6-G6)/6</f>
        <v>2.66666666666667</v>
      </c>
      <c r="L6" s="7" t="n">
        <f aca="false">POWER(K6,2)</f>
        <v>7.11111111111111</v>
      </c>
      <c r="N6" s="0" t="n">
        <f aca="false">G6*4</f>
        <v>256</v>
      </c>
      <c r="O6" s="0" t="n">
        <f aca="false">H6*4</f>
        <v>320</v>
      </c>
      <c r="P6" s="0" t="n">
        <f aca="false">I6*4</f>
        <v>320</v>
      </c>
      <c r="Q6" s="7" t="n">
        <f aca="false">(O6+4*P6+N6)/6</f>
        <v>309.333333333333</v>
      </c>
      <c r="R6" s="7" t="n">
        <f aca="false">(O6-N6)/6</f>
        <v>10.6666666666667</v>
      </c>
      <c r="S6" s="0" t="n">
        <f aca="false">POWER(R6,2)</f>
        <v>113.777777777778</v>
      </c>
    </row>
    <row r="7" customFormat="false" ht="48" hidden="false" customHeight="false" outlineLevel="0" collapsed="false">
      <c r="A7" s="0" t="s">
        <v>42</v>
      </c>
      <c r="B7" s="1"/>
      <c r="F7" s="5" t="s">
        <v>43</v>
      </c>
      <c r="G7" s="6" t="n">
        <v>64</v>
      </c>
      <c r="H7" s="6" t="n">
        <v>80</v>
      </c>
      <c r="I7" s="6" t="n">
        <v>80</v>
      </c>
      <c r="J7" s="7" t="n">
        <f aca="false">(H7+4*I7+G7)/6</f>
        <v>77.3333333333333</v>
      </c>
      <c r="K7" s="7" t="n">
        <f aca="false">(H7-G7)/6</f>
        <v>2.66666666666667</v>
      </c>
      <c r="L7" s="7" t="n">
        <f aca="false">POWER(K7,2)</f>
        <v>7.11111111111111</v>
      </c>
      <c r="N7" s="0" t="n">
        <f aca="false">G7*4</f>
        <v>256</v>
      </c>
      <c r="O7" s="0" t="n">
        <f aca="false">H7*4</f>
        <v>320</v>
      </c>
      <c r="P7" s="0" t="n">
        <f aca="false">I7*4</f>
        <v>320</v>
      </c>
      <c r="Q7" s="7" t="n">
        <f aca="false">(O7+4*P7+N7)/6</f>
        <v>309.333333333333</v>
      </c>
      <c r="R7" s="7" t="n">
        <f aca="false">(O7-N7)/6</f>
        <v>10.6666666666667</v>
      </c>
      <c r="S7" s="0" t="n">
        <f aca="false">POWER(R7,2)</f>
        <v>113.777777777778</v>
      </c>
    </row>
    <row r="8" customFormat="false" ht="25" hidden="false" customHeight="false" outlineLevel="0" collapsed="false">
      <c r="F8" s="5" t="s">
        <v>44</v>
      </c>
      <c r="G8" s="6" t="n">
        <v>16</v>
      </c>
      <c r="H8" s="6" t="n">
        <v>32</v>
      </c>
      <c r="I8" s="6" t="n">
        <v>32</v>
      </c>
      <c r="J8" s="7" t="n">
        <f aca="false">(H8+4*I8+G8)/6</f>
        <v>29.3333333333333</v>
      </c>
      <c r="K8" s="7" t="n">
        <f aca="false">(H8-G8)/6</f>
        <v>2.66666666666667</v>
      </c>
      <c r="L8" s="7" t="n">
        <f aca="false">POWER(K8,2)</f>
        <v>7.11111111111111</v>
      </c>
      <c r="N8" s="0" t="n">
        <f aca="false">G8*4</f>
        <v>64</v>
      </c>
      <c r="O8" s="0" t="n">
        <f aca="false">H8*4</f>
        <v>128</v>
      </c>
      <c r="P8" s="0" t="n">
        <f aca="false">I8*4</f>
        <v>128</v>
      </c>
      <c r="Q8" s="7" t="n">
        <f aca="false">(O8+4*P8+N8)/6</f>
        <v>117.333333333333</v>
      </c>
      <c r="R8" s="7" t="n">
        <f aca="false">(O8-N8)/6</f>
        <v>10.6666666666667</v>
      </c>
      <c r="S8" s="0" t="n">
        <f aca="false">POWER(R8,2)</f>
        <v>113.777777777778</v>
      </c>
    </row>
    <row r="9" customFormat="false" ht="25" hidden="false" customHeight="false" outlineLevel="0" collapsed="false">
      <c r="F9" s="5" t="s">
        <v>45</v>
      </c>
      <c r="G9" s="6" t="n">
        <v>132</v>
      </c>
      <c r="H9" s="6" t="n">
        <v>180</v>
      </c>
      <c r="I9" s="6" t="n">
        <v>156</v>
      </c>
      <c r="J9" s="7" t="n">
        <f aca="false">(H9+4*I9+G9)/6</f>
        <v>156</v>
      </c>
      <c r="K9" s="7" t="n">
        <f aca="false">(H9-G9)/6</f>
        <v>8</v>
      </c>
      <c r="L9" s="7" t="n">
        <f aca="false">POWER(K9,2)</f>
        <v>64</v>
      </c>
      <c r="N9" s="0" t="n">
        <f aca="false">G9*3</f>
        <v>396</v>
      </c>
      <c r="O9" s="0" t="n">
        <f aca="false">H9*3</f>
        <v>540</v>
      </c>
      <c r="P9" s="0" t="n">
        <f aca="false">I9*3</f>
        <v>468</v>
      </c>
      <c r="Q9" s="7" t="n">
        <f aca="false">(O9+4*P9+N9)/6</f>
        <v>468</v>
      </c>
      <c r="R9" s="7" t="n">
        <f aca="false">(O9-N9)/6</f>
        <v>24</v>
      </c>
      <c r="S9" s="0" t="n">
        <f aca="false">POWER(R9,2)</f>
        <v>576</v>
      </c>
    </row>
    <row r="10" customFormat="false" ht="36.5" hidden="false" customHeight="false" outlineLevel="0" collapsed="false">
      <c r="A10" s="0" t="s">
        <v>46</v>
      </c>
      <c r="B10" s="0" t="n">
        <f aca="false">2.5*POWER(C2,1/3)</f>
        <v>5.68477956092047</v>
      </c>
      <c r="C10" s="0" t="n">
        <f aca="false">B10*30000</f>
        <v>170543.386827614</v>
      </c>
      <c r="D10" s="0" t="n">
        <f aca="false">C10*0.15+C10</f>
        <v>196124.894851756</v>
      </c>
      <c r="F10" s="5" t="s">
        <v>47</v>
      </c>
      <c r="G10" s="6" t="n">
        <v>64</v>
      </c>
      <c r="H10" s="6" t="n">
        <v>96</v>
      </c>
      <c r="I10" s="6" t="n">
        <v>80</v>
      </c>
      <c r="J10" s="7" t="n">
        <f aca="false">(H10+4*I10+G10)/6</f>
        <v>80</v>
      </c>
      <c r="K10" s="7" t="n">
        <f aca="false">(H10-G10)/6</f>
        <v>5.33333333333333</v>
      </c>
      <c r="L10" s="7" t="n">
        <f aca="false">POWER(K10,2)</f>
        <v>28.4444444444444</v>
      </c>
      <c r="N10" s="0" t="n">
        <f aca="false">G10*4</f>
        <v>256</v>
      </c>
      <c r="O10" s="0" t="n">
        <f aca="false">H10*4</f>
        <v>384</v>
      </c>
      <c r="P10" s="0" t="n">
        <f aca="false">I10*4</f>
        <v>320</v>
      </c>
      <c r="Q10" s="7" t="n">
        <f aca="false">(O10+4*P10+N10)/6</f>
        <v>320</v>
      </c>
      <c r="R10" s="7" t="n">
        <f aca="false">(O10-N10)/6</f>
        <v>21.3333333333333</v>
      </c>
      <c r="S10" s="0" t="n">
        <f aca="false">POWER(R10,2)</f>
        <v>455.111111111111</v>
      </c>
    </row>
    <row r="11" customFormat="false" ht="25" hidden="false" customHeight="false" outlineLevel="0" collapsed="false">
      <c r="F11" s="5" t="s">
        <v>48</v>
      </c>
      <c r="G11" s="6" t="n">
        <v>64</v>
      </c>
      <c r="H11" s="6" t="n">
        <v>80</v>
      </c>
      <c r="I11" s="6" t="n">
        <v>80</v>
      </c>
      <c r="J11" s="7" t="n">
        <f aca="false">(H11+4*I11+G11)/6</f>
        <v>77.3333333333333</v>
      </c>
      <c r="K11" s="7" t="n">
        <f aca="false">(H11-G11)/6</f>
        <v>2.66666666666667</v>
      </c>
      <c r="L11" s="7" t="n">
        <f aca="false">POWER(K11,2)</f>
        <v>7.11111111111111</v>
      </c>
      <c r="N11" s="0" t="n">
        <f aca="false">G11*4</f>
        <v>256</v>
      </c>
      <c r="O11" s="0" t="n">
        <f aca="false">H11*4</f>
        <v>320</v>
      </c>
      <c r="P11" s="0" t="n">
        <f aca="false">I11*4</f>
        <v>320</v>
      </c>
      <c r="Q11" s="7" t="n">
        <f aca="false">(O11+4*P11+N11)/6</f>
        <v>309.333333333333</v>
      </c>
      <c r="R11" s="7" t="n">
        <f aca="false">(O11-N11)/6</f>
        <v>10.6666666666667</v>
      </c>
      <c r="S11" s="0" t="n">
        <f aca="false">POWER(R11,2)</f>
        <v>113.777777777778</v>
      </c>
    </row>
    <row r="12" customFormat="false" ht="48" hidden="false" customHeight="false" outlineLevel="0" collapsed="false">
      <c r="F12" s="5" t="s">
        <v>49</v>
      </c>
      <c r="G12" s="6" t="n">
        <v>64</v>
      </c>
      <c r="H12" s="6" t="n">
        <v>80</v>
      </c>
      <c r="I12" s="6" t="n">
        <v>80</v>
      </c>
      <c r="J12" s="7" t="n">
        <f aca="false">(H12+4*I12+G12)/6</f>
        <v>77.3333333333333</v>
      </c>
      <c r="K12" s="7" t="n">
        <f aca="false">(H12-G12)/6</f>
        <v>2.66666666666667</v>
      </c>
      <c r="L12" s="7" t="n">
        <f aca="false">POWER(K12,2)</f>
        <v>7.11111111111111</v>
      </c>
      <c r="N12" s="0" t="n">
        <f aca="false">G12*4</f>
        <v>256</v>
      </c>
      <c r="O12" s="0" t="n">
        <f aca="false">H12*4</f>
        <v>320</v>
      </c>
      <c r="P12" s="0" t="n">
        <f aca="false">I12*4</f>
        <v>320</v>
      </c>
      <c r="Q12" s="7" t="n">
        <f aca="false">(O12+4*P12+N12)/6</f>
        <v>309.333333333333</v>
      </c>
      <c r="R12" s="7" t="n">
        <f aca="false">(O12-N12)/6</f>
        <v>10.6666666666667</v>
      </c>
      <c r="S12" s="0" t="n">
        <f aca="false">POWER(R12,2)</f>
        <v>113.777777777778</v>
      </c>
    </row>
    <row r="13" customFormat="false" ht="25" hidden="false" customHeight="false" outlineLevel="0" collapsed="false">
      <c r="F13" s="5" t="s">
        <v>50</v>
      </c>
      <c r="G13" s="6" t="n">
        <v>40</v>
      </c>
      <c r="H13" s="6" t="n">
        <v>48</v>
      </c>
      <c r="I13" s="6" t="n">
        <v>48</v>
      </c>
      <c r="J13" s="7" t="n">
        <f aca="false">(H13+4*I13+G13)/6</f>
        <v>46.6666666666667</v>
      </c>
      <c r="K13" s="7" t="n">
        <f aca="false">(H13-G13)/6</f>
        <v>1.33333333333333</v>
      </c>
      <c r="L13" s="7" t="n">
        <f aca="false">POWER(K13,2)</f>
        <v>1.77777777777778</v>
      </c>
      <c r="N13" s="0" t="n">
        <f aca="false">G13*4</f>
        <v>160</v>
      </c>
      <c r="O13" s="0" t="n">
        <f aca="false">H13*4</f>
        <v>192</v>
      </c>
      <c r="P13" s="0" t="n">
        <f aca="false">I13*4</f>
        <v>192</v>
      </c>
      <c r="Q13" s="7" t="n">
        <f aca="false">(O13+4*P13+N13)/6</f>
        <v>186.666666666667</v>
      </c>
      <c r="R13" s="7" t="n">
        <f aca="false">(O13-N13)/6</f>
        <v>5.33333333333333</v>
      </c>
      <c r="S13" s="0" t="n">
        <f aca="false">POWER(R13,2)</f>
        <v>28.4444444444444</v>
      </c>
    </row>
    <row r="14" customFormat="false" ht="13.8" hidden="false" customHeight="false" outlineLevel="0" collapsed="false">
      <c r="F14" s="5" t="s">
        <v>51</v>
      </c>
      <c r="G14" s="6" t="n">
        <v>512</v>
      </c>
      <c r="H14" s="6" t="n">
        <v>752</v>
      </c>
      <c r="I14" s="6" t="n">
        <v>600</v>
      </c>
      <c r="J14" s="7" t="n">
        <f aca="false">(H14+4*I14+G14)/6</f>
        <v>610.666666666667</v>
      </c>
      <c r="K14" s="7" t="n">
        <f aca="false">(H14-G14)/6</f>
        <v>40</v>
      </c>
      <c r="L14" s="7" t="n">
        <f aca="false">POWER(K14,2)</f>
        <v>1600</v>
      </c>
      <c r="N14" s="0" t="n">
        <f aca="false">G14*4</f>
        <v>2048</v>
      </c>
      <c r="O14" s="0" t="n">
        <f aca="false">H14*4</f>
        <v>3008</v>
      </c>
      <c r="P14" s="0" t="n">
        <f aca="false">I14*4</f>
        <v>2400</v>
      </c>
      <c r="Q14" s="7" t="n">
        <f aca="false">(O14+4*P14+N14)/6</f>
        <v>2442.66666666667</v>
      </c>
      <c r="R14" s="7" t="n">
        <f aca="false">(O14-N14)/6</f>
        <v>160</v>
      </c>
      <c r="S14" s="0" t="n">
        <f aca="false">POWER(R14,2)</f>
        <v>25600</v>
      </c>
    </row>
    <row r="15" customFormat="false" ht="13.8" hidden="false" customHeight="false" outlineLevel="0" collapsed="false">
      <c r="F15" s="5" t="s">
        <v>52</v>
      </c>
      <c r="G15" s="6" t="n">
        <v>204</v>
      </c>
      <c r="H15" s="6" t="n">
        <v>264</v>
      </c>
      <c r="I15" s="6" t="n">
        <v>312</v>
      </c>
      <c r="J15" s="7" t="n">
        <f aca="false">(H15+4*I15+G15)/6</f>
        <v>286</v>
      </c>
      <c r="K15" s="7" t="n">
        <f aca="false">(H15-G15)/6</f>
        <v>10</v>
      </c>
      <c r="L15" s="7" t="n">
        <f aca="false">POWER(K15,2)</f>
        <v>100</v>
      </c>
      <c r="N15" s="0" t="n">
        <f aca="false">G15*3</f>
        <v>612</v>
      </c>
      <c r="O15" s="0" t="n">
        <f aca="false">H15*3</f>
        <v>792</v>
      </c>
      <c r="P15" s="0" t="n">
        <f aca="false">I15*4</f>
        <v>1248</v>
      </c>
      <c r="Q15" s="7" t="n">
        <f aca="false">(O15+4*P15+N15)/6</f>
        <v>1066</v>
      </c>
      <c r="R15" s="7" t="n">
        <f aca="false">(O15-N15)/6</f>
        <v>30</v>
      </c>
      <c r="S15" s="0" t="n">
        <f aca="false">POWER(R15,2)</f>
        <v>900</v>
      </c>
    </row>
    <row r="16" customFormat="false" ht="13.8" hidden="false" customHeight="false" outlineLevel="0" collapsed="false">
      <c r="F16" s="5" t="s">
        <v>53</v>
      </c>
      <c r="G16" s="6" t="n">
        <v>210</v>
      </c>
      <c r="H16" s="6" t="n">
        <v>336</v>
      </c>
      <c r="I16" s="6" t="n">
        <v>300</v>
      </c>
      <c r="J16" s="7" t="n">
        <f aca="false">(H16+4*I16+G16)/6</f>
        <v>291</v>
      </c>
      <c r="K16" s="7" t="n">
        <f aca="false">(H16-G16)/6</f>
        <v>21</v>
      </c>
      <c r="L16" s="7" t="n">
        <f aca="false">POWER(K16,2)</f>
        <v>441</v>
      </c>
      <c r="N16" s="0" t="n">
        <f aca="false">G16*3</f>
        <v>630</v>
      </c>
      <c r="O16" s="0" t="n">
        <f aca="false">H16*3</f>
        <v>1008</v>
      </c>
      <c r="P16" s="0" t="n">
        <f aca="false">I16*3</f>
        <v>900</v>
      </c>
      <c r="Q16" s="7" t="n">
        <f aca="false">(O16+4*P16+N16)/6</f>
        <v>873</v>
      </c>
      <c r="R16" s="7" t="n">
        <f aca="false">(O16-N16)/6</f>
        <v>63</v>
      </c>
      <c r="S16" s="0" t="n">
        <f aca="false">POWER(R16,2)</f>
        <v>3969</v>
      </c>
    </row>
    <row r="17" customFormat="false" ht="25" hidden="false" customHeight="false" outlineLevel="0" collapsed="false">
      <c r="F17" s="5" t="s">
        <v>54</v>
      </c>
      <c r="G17" s="6" t="n">
        <v>32</v>
      </c>
      <c r="H17" s="6" t="n">
        <v>64</v>
      </c>
      <c r="I17" s="6" t="n">
        <v>48</v>
      </c>
      <c r="J17" s="7" t="n">
        <f aca="false">(H17+4*I17+G17)/6</f>
        <v>48</v>
      </c>
      <c r="K17" s="7" t="n">
        <f aca="false">(H17-G17)/6</f>
        <v>5.33333333333333</v>
      </c>
      <c r="L17" s="7" t="n">
        <f aca="false">POWER(K17,2)</f>
        <v>28.4444444444444</v>
      </c>
      <c r="N17" s="0" t="n">
        <f aca="false">G17*4</f>
        <v>128</v>
      </c>
      <c r="O17" s="0" t="n">
        <f aca="false">H17*4</f>
        <v>256</v>
      </c>
      <c r="P17" s="0" t="n">
        <f aca="false">I17*4</f>
        <v>192</v>
      </c>
      <c r="Q17" s="7" t="n">
        <f aca="false">(O17+4*P17+N17)/6</f>
        <v>192</v>
      </c>
      <c r="R17" s="7" t="n">
        <f aca="false">(O17-N17)/6</f>
        <v>21.3333333333333</v>
      </c>
      <c r="S17" s="0" t="n">
        <f aca="false">POWER(R17,2)</f>
        <v>455.111111111111</v>
      </c>
    </row>
    <row r="18" customFormat="false" ht="14.25" hidden="false" customHeight="false" outlineLevel="0" collapsed="false">
      <c r="G18" s="0" t="n">
        <f aca="false">SUM(G2:G17)</f>
        <v>1694</v>
      </c>
      <c r="H18" s="0" t="n">
        <f aca="false">SUM(H2:H17)</f>
        <v>2444</v>
      </c>
      <c r="I18" s="0" t="n">
        <f aca="false">SUM(I2:I17)</f>
        <v>2204</v>
      </c>
    </row>
    <row r="19" customFormat="false" ht="14.25" hidden="false" customHeight="false" outlineLevel="0" collapsed="false">
      <c r="G19" s="0" t="n">
        <f aca="false">G18/8</f>
        <v>211.75</v>
      </c>
      <c r="H19" s="0" t="n">
        <f aca="false">H18/8</f>
        <v>305.5</v>
      </c>
      <c r="I19" s="0" t="n">
        <f aca="false">I18/8</f>
        <v>275.5</v>
      </c>
    </row>
    <row r="22" customFormat="false" ht="14.25" hidden="false" customHeight="false" outlineLevel="0" collapsed="false">
      <c r="I22" s="0" t="n">
        <f aca="false">I19/30</f>
        <v>9.18333333333333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2022-05-19T20:20:51Z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