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280" windowHeight="7950" activeTab="2"/>
  </bookViews>
  <sheets>
    <sheet name="UbiPrinter" sheetId="1" r:id="rId1"/>
    <sheet name="UbiMute" sheetId="2" r:id="rId2"/>
    <sheet name="GREat Tour" sheetId="3" r:id="rId3"/>
  </sheets>
  <calcPr calcId="125725"/>
</workbook>
</file>

<file path=xl/calcChain.xml><?xml version="1.0" encoding="utf-8"?>
<calcChain xmlns="http://schemas.openxmlformats.org/spreadsheetml/2006/main">
  <c r="R12" i="3"/>
  <c r="R12" i="2"/>
  <c r="S10" i="1"/>
  <c r="R19" i="2"/>
  <c r="R16" i="1"/>
  <c r="R38" i="3"/>
  <c r="P90"/>
  <c r="O92"/>
  <c r="O31" i="2"/>
  <c r="Q19"/>
  <c r="P19"/>
  <c r="K35"/>
  <c r="E35"/>
  <c r="R60" i="1"/>
  <c r="R59"/>
  <c r="I125" i="3"/>
  <c r="H127"/>
  <c r="G124"/>
  <c r="I115"/>
  <c r="H117"/>
  <c r="G117"/>
  <c r="E44"/>
  <c r="Q38" s="1"/>
  <c r="E24"/>
  <c r="E21"/>
  <c r="E20"/>
  <c r="E16"/>
  <c r="E15"/>
  <c r="Q12" s="1"/>
  <c r="F16"/>
  <c r="F15"/>
  <c r="F44"/>
  <c r="I109"/>
  <c r="H109"/>
  <c r="G107"/>
  <c r="N21"/>
  <c r="N16"/>
  <c r="N15"/>
  <c r="N44"/>
  <c r="N50" s="1"/>
  <c r="D122"/>
  <c r="C126"/>
  <c r="B126"/>
  <c r="O73"/>
  <c r="O74"/>
  <c r="O68"/>
  <c r="P67" s="1"/>
  <c r="Q67" s="1"/>
  <c r="O67"/>
  <c r="D112"/>
  <c r="C114"/>
  <c r="B118"/>
  <c r="O94"/>
  <c r="O93"/>
  <c r="D106"/>
  <c r="C108"/>
  <c r="B107"/>
  <c r="G44"/>
  <c r="G24"/>
  <c r="G21"/>
  <c r="G20"/>
  <c r="G16"/>
  <c r="G15"/>
  <c r="O87"/>
  <c r="O65"/>
  <c r="O64"/>
  <c r="P64" s="1"/>
  <c r="Q64" s="1"/>
  <c r="Q56"/>
  <c r="B59" s="1"/>
  <c r="O57"/>
  <c r="O56"/>
  <c r="O54"/>
  <c r="O53"/>
  <c r="O10"/>
  <c r="O9"/>
  <c r="O7"/>
  <c r="O6"/>
  <c r="O98"/>
  <c r="P97" s="1"/>
  <c r="O97"/>
  <c r="I50"/>
  <c r="I32"/>
  <c r="I31"/>
  <c r="I27"/>
  <c r="I26"/>
  <c r="I22"/>
  <c r="I21"/>
  <c r="I20"/>
  <c r="I19"/>
  <c r="I18"/>
  <c r="L50"/>
  <c r="L35"/>
  <c r="L32"/>
  <c r="L29"/>
  <c r="L26"/>
  <c r="L23"/>
  <c r="L20"/>
  <c r="L17"/>
  <c r="L14"/>
  <c r="O91"/>
  <c r="O90"/>
  <c r="Q90" s="1"/>
  <c r="O85"/>
  <c r="K78"/>
  <c r="E78"/>
  <c r="M14" i="2"/>
  <c r="J14"/>
  <c r="J17"/>
  <c r="C14"/>
  <c r="Q59" i="1"/>
  <c r="O61"/>
  <c r="O60"/>
  <c r="O59"/>
  <c r="N19"/>
  <c r="M19"/>
  <c r="L19"/>
  <c r="K19"/>
  <c r="J19"/>
  <c r="I19"/>
  <c r="H19"/>
  <c r="G19"/>
  <c r="F19"/>
  <c r="E19"/>
  <c r="D19"/>
  <c r="C19"/>
  <c r="K47"/>
  <c r="E47"/>
  <c r="O56"/>
  <c r="O54"/>
  <c r="O34"/>
  <c r="O33"/>
  <c r="G14" i="2"/>
  <c r="O29"/>
  <c r="O28"/>
  <c r="O22" i="1"/>
  <c r="O21"/>
  <c r="F14" i="2"/>
  <c r="Q12" s="1"/>
  <c r="H14"/>
  <c r="O10"/>
  <c r="O9"/>
  <c r="O7"/>
  <c r="O6"/>
  <c r="N17"/>
  <c r="N14"/>
  <c r="E14"/>
  <c r="Q16" i="1"/>
  <c r="O14"/>
  <c r="O11"/>
  <c r="N14"/>
  <c r="N11"/>
  <c r="M11"/>
  <c r="L11"/>
  <c r="K11"/>
  <c r="J14"/>
  <c r="J11"/>
  <c r="I14"/>
  <c r="I11"/>
  <c r="H11"/>
  <c r="G11"/>
  <c r="F11"/>
  <c r="E11"/>
  <c r="D11"/>
  <c r="C11"/>
  <c r="O28"/>
  <c r="O27"/>
  <c r="O6"/>
  <c r="O7"/>
  <c r="Q19" l="1"/>
  <c r="P54"/>
  <c r="P6" i="3"/>
  <c r="Q6" s="1"/>
  <c r="P53"/>
  <c r="P56"/>
  <c r="P9"/>
  <c r="Q9" s="1"/>
  <c r="P33" i="1"/>
  <c r="P85" i="3"/>
  <c r="P21" i="1"/>
  <c r="Q9"/>
  <c r="P6"/>
  <c r="P27"/>
  <c r="P28" i="2"/>
  <c r="P6"/>
  <c r="P9"/>
</calcChain>
</file>

<file path=xl/sharedStrings.xml><?xml version="1.0" encoding="utf-8"?>
<sst xmlns="http://schemas.openxmlformats.org/spreadsheetml/2006/main" count="373" uniqueCount="113">
  <si>
    <t>Corretude da Adaptação</t>
  </si>
  <si>
    <t>Mariana</t>
  </si>
  <si>
    <t>Liliane</t>
  </si>
  <si>
    <t>Géssika</t>
  </si>
  <si>
    <t>Danilo</t>
  </si>
  <si>
    <t>Lucas</t>
  </si>
  <si>
    <t>Darilu</t>
  </si>
  <si>
    <t>italo</t>
  </si>
  <si>
    <t>Thalisson</t>
  </si>
  <si>
    <t>Paulo</t>
  </si>
  <si>
    <t>Fábio</t>
  </si>
  <si>
    <t>Candre</t>
  </si>
  <si>
    <t>Soma</t>
  </si>
  <si>
    <t>Divisão</t>
  </si>
  <si>
    <t>Porcentagem</t>
  </si>
  <si>
    <t>Jefferson</t>
  </si>
  <si>
    <t>-</t>
  </si>
  <si>
    <t>Intervalo de Mudança de Contexto</t>
  </si>
  <si>
    <t>Nº de adaptações corretas</t>
  </si>
  <si>
    <t>Nº de adaptações executadas</t>
  </si>
  <si>
    <t>Nº de contextos corretos</t>
  </si>
  <si>
    <t>Nº de informações coletadas</t>
  </si>
  <si>
    <t>Hora do contexto coletado</t>
  </si>
  <si>
    <t>Subtração</t>
  </si>
  <si>
    <t>Média</t>
  </si>
  <si>
    <t>Tempo de Adaptação</t>
  </si>
  <si>
    <t>Tempo em milisegundos</t>
  </si>
  <si>
    <t>Grau de funcionamento da rede</t>
  </si>
  <si>
    <t>Número de falhas de conexão com a rede</t>
  </si>
  <si>
    <t>Duração do Procedimento de Handoff</t>
  </si>
  <si>
    <t>Tempo em segundos</t>
  </si>
  <si>
    <t>Frequência de mudanças de foco</t>
  </si>
  <si>
    <t>reiniciou a app e reiniciou o wifi</t>
  </si>
  <si>
    <t>reiniciou o wifi</t>
  </si>
  <si>
    <t>ligou o sensor</t>
  </si>
  <si>
    <t>trocou de rede wifi</t>
  </si>
  <si>
    <t>Número de ações desnecessárias</t>
  </si>
  <si>
    <t>49 </t>
  </si>
  <si>
    <t>Resultados das Medidas - UbiPrinter</t>
  </si>
  <si>
    <t>Resultados das Medidas - UbiMute</t>
  </si>
  <si>
    <t>Grau de Adaptação</t>
  </si>
  <si>
    <t>Número de vezes que adaptou</t>
  </si>
  <si>
    <t>Número de vezes que foi requisitada uma adaptação</t>
  </si>
  <si>
    <r>
      <t>Objetivo de Medição 1 - Questão 1:</t>
    </r>
    <r>
      <rPr>
        <sz val="12"/>
        <color theme="1"/>
        <rFont val="Garamond"/>
        <family val="1"/>
      </rPr>
      <t xml:space="preserve"> Qual o grau de corretude das adaptações sensíveis ao contexto?</t>
    </r>
  </si>
  <si>
    <t>Corretude do Contexto</t>
  </si>
  <si>
    <t>Tempo de Uso da App</t>
  </si>
  <si>
    <t>Tempo de utilização da aplicação</t>
  </si>
  <si>
    <r>
      <t>Questão 1:</t>
    </r>
    <r>
      <rPr>
        <sz val="12"/>
        <color theme="1"/>
        <rFont val="Garamond"/>
        <family val="1"/>
      </rPr>
      <t xml:space="preserve"> Qual o grau de corretude das adaptações sensíveis ao contexto?</t>
    </r>
  </si>
  <si>
    <r>
      <t>Questão 2:</t>
    </r>
    <r>
      <rPr>
        <sz val="12"/>
        <color theme="1"/>
        <rFont val="Garamond"/>
        <family val="1"/>
      </rPr>
      <t xml:space="preserve"> Qual o grau de corretude do contexto capturado?</t>
    </r>
  </si>
  <si>
    <r>
      <t>Questão 3:</t>
    </r>
    <r>
      <rPr>
        <sz val="12"/>
        <color theme="1"/>
        <rFont val="Garamond"/>
        <family val="1"/>
      </rPr>
      <t xml:space="preserve"> Qual o grau de suporte a mobilidade?</t>
    </r>
  </si>
  <si>
    <r>
      <t xml:space="preserve">Questão 5: </t>
    </r>
    <r>
      <rPr>
        <sz val="12"/>
        <color theme="1"/>
        <rFont val="Garamond"/>
        <family val="1"/>
      </rPr>
      <t xml:space="preserve">Qual o grau de requisição da atenção do usuário? </t>
    </r>
  </si>
  <si>
    <r>
      <t xml:space="preserve">Questão 4: </t>
    </r>
    <r>
      <rPr>
        <sz val="12"/>
        <color theme="1"/>
        <rFont val="Garamond"/>
        <family val="1"/>
      </rPr>
      <t xml:space="preserve">Qual o grau de transparência da aplicação? </t>
    </r>
  </si>
  <si>
    <t>Grau de interação implícita</t>
  </si>
  <si>
    <t>Nº de entradas implícitas</t>
  </si>
  <si>
    <t>nº total de entradas da aplicação</t>
  </si>
  <si>
    <t>Nº de entradas explícitas</t>
  </si>
  <si>
    <t>Proatividade do sistema</t>
  </si>
  <si>
    <t xml:space="preserve">
nº de ações totais que o usuário faria no sistema  
</t>
  </si>
  <si>
    <t>nº de ações o sistema pode substituir</t>
  </si>
  <si>
    <t>reiniciou a app 2x e trocou de wifi</t>
  </si>
  <si>
    <t>reiniciou o celular, reiniciou a app 3x e trocou de rede wifi 1</t>
  </si>
  <si>
    <t>Tempo de Adaptação (millisegundo)</t>
  </si>
  <si>
    <t>Tempo de uso da aplicação (minuto)</t>
  </si>
  <si>
    <t>Tempo para Carregar arquivo (segundo)</t>
  </si>
  <si>
    <t>Conversão minuto</t>
  </si>
  <si>
    <t>Número de entradas explícitas</t>
  </si>
  <si>
    <t>Nº de adaptações executadas (mapa)</t>
  </si>
  <si>
    <t>Nº de adaptações corretas (mapa)</t>
  </si>
  <si>
    <t>Número de vezes que foi requisitada uma adaptação (mapa)</t>
  </si>
  <si>
    <t>Número de vezes que adaptou (mapa)</t>
  </si>
  <si>
    <t>Nº de informações coletadas (mapa)</t>
  </si>
  <si>
    <t>Nº de contextos corretos (mapa)</t>
  </si>
  <si>
    <t>Número de vezes que adaptou (mídia/bateria)</t>
  </si>
  <si>
    <t>Nº de informações coletadas (mídia/bateria)</t>
  </si>
  <si>
    <t>Nº de contextos corretos (mídia/bateria)</t>
  </si>
  <si>
    <t>Nº de adaptações executadas (mídia/bateria)</t>
  </si>
  <si>
    <t>Nº de adaptações corretas (mídia/bateria)</t>
  </si>
  <si>
    <t>Número de falhas</t>
  </si>
  <si>
    <t>reiniciou a aplicação 5x e reiniciou o wifi</t>
  </si>
  <si>
    <t>reiniciou a app</t>
  </si>
  <si>
    <t>Tempo Médio Entre Falhas</t>
  </si>
  <si>
    <t>Tempo de utilização da aplicação (minutos)</t>
  </si>
  <si>
    <t>Número de vezes que ocorreu mudança contextual (mídia/bateria)</t>
  </si>
  <si>
    <t>Número de falhas de conexão</t>
  </si>
  <si>
    <t>Tempo de Uso da App (minutos)</t>
  </si>
  <si>
    <t>Tempo perdido de uso</t>
  </si>
  <si>
    <t>Tempo para fazer login</t>
  </si>
  <si>
    <t>Tempo para ver texto</t>
  </si>
  <si>
    <t>tempo para ver foto</t>
  </si>
  <si>
    <t>Lucas/Logins</t>
  </si>
  <si>
    <t>Logins</t>
  </si>
  <si>
    <t>Texto</t>
  </si>
  <si>
    <t>Imagens</t>
  </si>
  <si>
    <t>Italo/Logins</t>
  </si>
  <si>
    <t>reiniciou a app 2x</t>
  </si>
  <si>
    <t>reiniciou a app e trocou de rede</t>
  </si>
  <si>
    <t>logins</t>
  </si>
  <si>
    <t>texto</t>
  </si>
  <si>
    <t>imagens</t>
  </si>
  <si>
    <t>Tempo de Uso Perdido</t>
  </si>
  <si>
    <t>Re</t>
  </si>
  <si>
    <t>Nº de Entradas Implícitas</t>
  </si>
  <si>
    <t>Nº Total de Entradas da Aplicação</t>
  </si>
  <si>
    <t xml:space="preserve">
Nº de ações totais que o usuário faria no sistema  
</t>
  </si>
  <si>
    <t>Tempo de Uso</t>
  </si>
  <si>
    <t>Grau de Interven-ção</t>
  </si>
  <si>
    <t>0.04905</t>
  </si>
  <si>
    <t>Dp</t>
  </si>
  <si>
    <t>DpP</t>
  </si>
  <si>
    <t>ca/logins</t>
  </si>
  <si>
    <t>d</t>
  </si>
  <si>
    <t>g</t>
  </si>
  <si>
    <t>p</t>
  </si>
</sst>
</file>

<file path=xl/styles.xml><?xml version="1.0" encoding="utf-8"?>
<styleSheet xmlns="http://schemas.openxmlformats.org/spreadsheetml/2006/main">
  <numFmts count="1">
    <numFmt numFmtId="164" formatCode="0.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0"/>
      <color rgb="FF000000"/>
      <name val="Courier New"/>
      <family val="3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21" fontId="0" fillId="0" borderId="1" xfId="0" applyNumberFormat="1" applyBorder="1" applyAlignment="1">
      <alignment horizontal="center" vertical="center"/>
    </xf>
    <xf numFmtId="21" fontId="0" fillId="0" borderId="1" xfId="0" applyNumberFormat="1" applyBorder="1"/>
    <xf numFmtId="21" fontId="2" fillId="0" borderId="1" xfId="0" applyNumberFormat="1" applyFont="1" applyBorder="1" applyAlignment="1">
      <alignment horizontal="center" vertical="center"/>
    </xf>
    <xf numFmtId="21" fontId="0" fillId="0" borderId="6" xfId="0" applyNumberFormat="1" applyBorder="1" applyAlignment="1">
      <alignment horizontal="center" vertical="center"/>
    </xf>
    <xf numFmtId="21" fontId="2" fillId="0" borderId="6" xfId="0" applyNumberFormat="1" applyFont="1" applyBorder="1" applyAlignment="1">
      <alignment horizontal="center" vertical="center"/>
    </xf>
    <xf numFmtId="21" fontId="2" fillId="0" borderId="9" xfId="0" applyNumberFormat="1" applyFont="1" applyBorder="1" applyAlignment="1">
      <alignment horizontal="center" vertical="center"/>
    </xf>
    <xf numFmtId="21" fontId="2" fillId="0" borderId="6" xfId="0" applyNumberFormat="1" applyFont="1" applyBorder="1"/>
    <xf numFmtId="21" fontId="0" fillId="0" borderId="4" xfId="0" applyNumberFormat="1" applyBorder="1" applyAlignment="1">
      <alignment horizontal="center" vertical="center"/>
    </xf>
    <xf numFmtId="21" fontId="0" fillId="0" borderId="2" xfId="0" applyNumberFormat="1" applyBorder="1" applyAlignment="1">
      <alignment horizontal="center" vertical="center"/>
    </xf>
    <xf numFmtId="21" fontId="0" fillId="0" borderId="10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21" fontId="0" fillId="0" borderId="9" xfId="0" applyNumberFormat="1" applyBorder="1" applyAlignment="1">
      <alignment horizontal="center" vertical="center"/>
    </xf>
    <xf numFmtId="21" fontId="2" fillId="0" borderId="1" xfId="0" applyNumberFormat="1" applyFont="1" applyBorder="1"/>
    <xf numFmtId="0" fontId="0" fillId="0" borderId="0" xfId="0" applyBorder="1"/>
    <xf numFmtId="0" fontId="2" fillId="0" borderId="11" xfId="0" applyFont="1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1" fontId="0" fillId="0" borderId="4" xfId="0" applyNumberFormat="1" applyBorder="1" applyAlignment="1">
      <alignment horizontal="center" vertical="center"/>
    </xf>
    <xf numFmtId="21" fontId="0" fillId="0" borderId="2" xfId="0" applyNumberForma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3" xfId="0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164" fontId="0" fillId="0" borderId="6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1" fontId="0" fillId="0" borderId="4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21" fontId="11" fillId="0" borderId="0" xfId="0" applyNumberFormat="1" applyFont="1"/>
    <xf numFmtId="0" fontId="2" fillId="0" borderId="1" xfId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21" fontId="13" fillId="0" borderId="0" xfId="0" applyNumberFormat="1" applyFont="1"/>
    <xf numFmtId="21" fontId="2" fillId="0" borderId="0" xfId="0" applyNumberFormat="1" applyFont="1" applyBorder="1"/>
    <xf numFmtId="21" fontId="2" fillId="0" borderId="0" xfId="0" applyNumberFormat="1" applyFont="1" applyBorder="1" applyAlignment="1">
      <alignment horizontal="center" vertical="center"/>
    </xf>
    <xf numFmtId="21" fontId="0" fillId="0" borderId="0" xfId="0" applyNumberFormat="1" applyBorder="1" applyAlignment="1">
      <alignment horizontal="center" vertical="center"/>
    </xf>
    <xf numFmtId="21" fontId="0" fillId="0" borderId="1" xfId="0" applyNumberFormat="1" applyBorder="1" applyAlignment="1">
      <alignment vertical="center"/>
    </xf>
    <xf numFmtId="20" fontId="0" fillId="0" borderId="0" xfId="0" applyNumberFormat="1"/>
    <xf numFmtId="21" fontId="12" fillId="0" borderId="1" xfId="0" applyNumberFormat="1" applyFont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21" fontId="13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21" fontId="12" fillId="0" borderId="0" xfId="0" applyNumberFormat="1" applyFont="1"/>
    <xf numFmtId="0" fontId="12" fillId="0" borderId="0" xfId="0" applyFont="1"/>
    <xf numFmtId="0" fontId="12" fillId="0" borderId="1" xfId="0" applyFont="1" applyBorder="1"/>
    <xf numFmtId="0" fontId="2" fillId="0" borderId="1" xfId="0" applyFont="1" applyBorder="1"/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3" fontId="1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20" fontId="2" fillId="0" borderId="0" xfId="0" applyNumberFormat="1" applyFont="1"/>
    <xf numFmtId="0" fontId="0" fillId="0" borderId="0" xfId="0" applyNumberFormat="1"/>
    <xf numFmtId="0" fontId="0" fillId="3" borderId="0" xfId="0" applyFill="1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21" fontId="12" fillId="0" borderId="1" xfId="0" applyNumberFormat="1" applyFont="1" applyBorder="1"/>
    <xf numFmtId="9" fontId="0" fillId="0" borderId="6" xfId="1" applyFont="1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  <xf numFmtId="9" fontId="2" fillId="0" borderId="1" xfId="1" applyFont="1" applyBorder="1" applyAlignment="1">
      <alignment horizontal="center"/>
    </xf>
    <xf numFmtId="9" fontId="0" fillId="0" borderId="1" xfId="1" applyNumberFormat="1" applyFont="1" applyFill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21" fontId="0" fillId="0" borderId="4" xfId="0" applyNumberFormat="1" applyBorder="1" applyAlignment="1">
      <alignment horizontal="center" vertical="center"/>
    </xf>
    <xf numFmtId="21" fontId="0" fillId="0" borderId="2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5"/>
  <sheetViews>
    <sheetView topLeftCell="A52" zoomScale="85" zoomScaleNormal="85" workbookViewId="0">
      <selection activeCell="C52" sqref="C52"/>
    </sheetView>
  </sheetViews>
  <sheetFormatPr defaultRowHeight="15"/>
  <cols>
    <col min="1" max="1" width="15.28515625" customWidth="1"/>
    <col min="2" max="2" width="16.28515625" customWidth="1"/>
    <col min="3" max="3" width="11.42578125" customWidth="1"/>
    <col min="8" max="8" width="12" customWidth="1"/>
    <col min="12" max="12" width="10.5703125" customWidth="1"/>
    <col min="16" max="16" width="10.28515625" customWidth="1"/>
    <col min="17" max="17" width="13.42578125" customWidth="1"/>
  </cols>
  <sheetData>
    <row r="1" spans="1:19" ht="15.75">
      <c r="B1" s="150" t="s">
        <v>38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</row>
    <row r="3" spans="1:19" ht="15.75">
      <c r="A3" s="141" t="s">
        <v>47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</row>
    <row r="5" spans="1:19">
      <c r="A5" s="1"/>
      <c r="B5" s="1"/>
      <c r="C5" s="36">
        <v>1</v>
      </c>
      <c r="D5" s="36">
        <v>2</v>
      </c>
      <c r="E5" s="36">
        <v>3</v>
      </c>
      <c r="F5" s="36">
        <v>4</v>
      </c>
      <c r="G5" s="36">
        <v>5</v>
      </c>
      <c r="H5" s="36">
        <v>6</v>
      </c>
      <c r="I5" s="36">
        <v>7</v>
      </c>
      <c r="J5" s="36">
        <v>8</v>
      </c>
      <c r="K5" s="36">
        <v>9</v>
      </c>
      <c r="L5" s="36">
        <v>10</v>
      </c>
      <c r="M5" s="36">
        <v>11</v>
      </c>
      <c r="N5" s="36">
        <v>12</v>
      </c>
      <c r="O5" s="36" t="s">
        <v>12</v>
      </c>
      <c r="P5" s="36" t="s">
        <v>13</v>
      </c>
      <c r="Q5" s="38" t="s">
        <v>14</v>
      </c>
    </row>
    <row r="6" spans="1:19" ht="45">
      <c r="A6" s="152" t="s">
        <v>0</v>
      </c>
      <c r="B6" s="2" t="s">
        <v>18</v>
      </c>
      <c r="C6" s="3">
        <v>2</v>
      </c>
      <c r="D6" s="3">
        <v>2</v>
      </c>
      <c r="E6" s="3">
        <v>2</v>
      </c>
      <c r="F6" s="3">
        <v>2</v>
      </c>
      <c r="G6" s="3">
        <v>2</v>
      </c>
      <c r="H6" s="3">
        <v>2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f>SUM(C6:N6)</f>
        <v>12</v>
      </c>
      <c r="P6" s="4">
        <f>O6/O7</f>
        <v>0.52173913043478259</v>
      </c>
      <c r="Q6" s="26">
        <v>0.52173899999999995</v>
      </c>
    </row>
    <row r="7" spans="1:19" ht="45">
      <c r="A7" s="152"/>
      <c r="B7" s="2" t="s">
        <v>19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3</v>
      </c>
      <c r="J7" s="3">
        <v>1</v>
      </c>
      <c r="K7" s="3">
        <v>2</v>
      </c>
      <c r="L7" s="3">
        <v>1</v>
      </c>
      <c r="M7" s="3">
        <v>2</v>
      </c>
      <c r="N7" s="3">
        <v>2</v>
      </c>
      <c r="O7" s="4">
        <f>SUM(C7:N7)</f>
        <v>23</v>
      </c>
      <c r="P7" s="3" t="s">
        <v>16</v>
      </c>
      <c r="Q7" s="3" t="s">
        <v>16</v>
      </c>
    </row>
    <row r="8" spans="1:19">
      <c r="C8" s="36">
        <v>1</v>
      </c>
      <c r="D8" s="36">
        <v>2</v>
      </c>
      <c r="E8" s="36">
        <v>3</v>
      </c>
      <c r="F8" s="36">
        <v>4</v>
      </c>
      <c r="G8" s="36">
        <v>5</v>
      </c>
      <c r="H8" s="36">
        <v>6</v>
      </c>
      <c r="I8" s="36">
        <v>7</v>
      </c>
      <c r="J8" s="36">
        <v>8</v>
      </c>
      <c r="K8" s="36">
        <v>9</v>
      </c>
      <c r="L8" s="36">
        <v>10</v>
      </c>
      <c r="M8" s="36">
        <v>11</v>
      </c>
      <c r="N8" s="36">
        <v>12</v>
      </c>
      <c r="O8" s="36"/>
      <c r="P8" s="36"/>
      <c r="Q8" s="38" t="s">
        <v>24</v>
      </c>
      <c r="S8" t="s">
        <v>107</v>
      </c>
    </row>
    <row r="9" spans="1:19" ht="18" customHeight="1">
      <c r="A9" s="152" t="s">
        <v>17</v>
      </c>
      <c r="B9" s="142" t="s">
        <v>22</v>
      </c>
      <c r="C9" s="12">
        <v>0.67890046296296302</v>
      </c>
      <c r="D9" s="9">
        <v>0.63416666666666666</v>
      </c>
      <c r="E9" s="9">
        <v>0.3977430555555555</v>
      </c>
      <c r="F9" s="9">
        <v>0.75063657407407414</v>
      </c>
      <c r="G9" s="9">
        <v>0.7169212962962962</v>
      </c>
      <c r="H9" s="16">
        <v>0.60789351851851847</v>
      </c>
      <c r="I9" s="18">
        <v>0.4576736111111111</v>
      </c>
      <c r="J9" s="9">
        <v>0.85157407407407415</v>
      </c>
      <c r="K9" s="9">
        <v>0.65853009259259265</v>
      </c>
      <c r="L9" s="9">
        <v>0.87034722222222216</v>
      </c>
      <c r="M9" s="20">
        <v>0.75090277777777781</v>
      </c>
      <c r="N9" s="9">
        <v>0.7748032407407407</v>
      </c>
      <c r="O9" s="9">
        <v>0.7756249999999999</v>
      </c>
      <c r="P9" s="143" t="s">
        <v>16</v>
      </c>
      <c r="Q9" s="143">
        <f>AVERAGE(C11:O11,I14,J14,N14,O14)</f>
        <v>1.3534858387799645E-3</v>
      </c>
    </row>
    <row r="10" spans="1:19" ht="21" customHeight="1">
      <c r="A10" s="152"/>
      <c r="B10" s="142"/>
      <c r="C10" s="12">
        <v>0.68150462962962965</v>
      </c>
      <c r="D10" s="9">
        <v>0.63640046296296293</v>
      </c>
      <c r="E10" s="9">
        <v>0.39879629629629632</v>
      </c>
      <c r="F10" s="9">
        <v>0.75234953703703711</v>
      </c>
      <c r="G10" s="9">
        <v>0.71821759259259255</v>
      </c>
      <c r="H10" s="9">
        <v>0.61187500000000006</v>
      </c>
      <c r="I10" s="9">
        <v>0.45907407407407402</v>
      </c>
      <c r="J10" s="9">
        <v>0.85349537037037038</v>
      </c>
      <c r="K10" s="9">
        <v>0.6602083333333334</v>
      </c>
      <c r="L10" s="9">
        <v>0.87119212962962955</v>
      </c>
      <c r="M10" s="20">
        <v>0.75209490740740748</v>
      </c>
      <c r="N10" s="9">
        <v>0.77548611111111121</v>
      </c>
      <c r="O10" s="10">
        <v>0.77651620370370367</v>
      </c>
      <c r="P10" s="144"/>
      <c r="Q10" s="144"/>
      <c r="S10">
        <f>_xlfn.STDEV.P(C9:O10,I12,I13,J12,J13,N12,N13,O12,O13)</f>
        <v>0.13845554189505685</v>
      </c>
    </row>
    <row r="11" spans="1:19" ht="19.5" customHeight="1">
      <c r="A11" s="152"/>
      <c r="B11" s="151" t="s">
        <v>23</v>
      </c>
      <c r="C11" s="13">
        <f t="shared" ref="C11:O11" si="0">C10-C9</f>
        <v>2.6041666666666297E-3</v>
      </c>
      <c r="D11" s="11">
        <f t="shared" si="0"/>
        <v>2.2337962962962754E-3</v>
      </c>
      <c r="E11" s="11">
        <f t="shared" si="0"/>
        <v>1.0532407407408129E-3</v>
      </c>
      <c r="F11" s="11">
        <f t="shared" si="0"/>
        <v>1.7129629629629717E-3</v>
      </c>
      <c r="G11" s="11">
        <f t="shared" si="0"/>
        <v>1.2962962962963509E-3</v>
      </c>
      <c r="H11" s="11">
        <f t="shared" si="0"/>
        <v>3.9814814814815858E-3</v>
      </c>
      <c r="I11" s="15">
        <f t="shared" si="0"/>
        <v>1.4004629629629228E-3</v>
      </c>
      <c r="J11" s="11">
        <f t="shared" si="0"/>
        <v>1.9212962962962266E-3</v>
      </c>
      <c r="K11" s="11">
        <f t="shared" si="0"/>
        <v>1.678240740740744E-3</v>
      </c>
      <c r="L11" s="11">
        <f t="shared" si="0"/>
        <v>8.4490740740739145E-4</v>
      </c>
      <c r="M11" s="14">
        <f t="shared" si="0"/>
        <v>1.192129629629668E-3</v>
      </c>
      <c r="N11" s="21">
        <f t="shared" si="0"/>
        <v>6.8287037037051412E-4</v>
      </c>
      <c r="O11" s="21">
        <f t="shared" si="0"/>
        <v>8.91203703703769E-4</v>
      </c>
      <c r="P11" s="144"/>
      <c r="Q11" s="144"/>
    </row>
    <row r="12" spans="1:19">
      <c r="A12" s="152"/>
      <c r="B12" s="151"/>
      <c r="C12" s="1" t="s">
        <v>16</v>
      </c>
      <c r="D12" s="1" t="s">
        <v>16</v>
      </c>
      <c r="E12" s="1" t="s">
        <v>16</v>
      </c>
      <c r="F12" s="1" t="s">
        <v>16</v>
      </c>
      <c r="G12" s="1" t="s">
        <v>16</v>
      </c>
      <c r="H12" s="1" t="s">
        <v>16</v>
      </c>
      <c r="I12" s="9">
        <v>0.45907407407407402</v>
      </c>
      <c r="J12" s="19">
        <v>0.85349537037037038</v>
      </c>
      <c r="K12" s="1" t="s">
        <v>16</v>
      </c>
      <c r="L12" s="1" t="s">
        <v>16</v>
      </c>
      <c r="M12" s="1" t="s">
        <v>16</v>
      </c>
      <c r="N12" s="9">
        <v>0.77548611111111121</v>
      </c>
      <c r="O12" s="10">
        <v>0.77651620370370367</v>
      </c>
      <c r="P12" s="144"/>
      <c r="Q12" s="144"/>
    </row>
    <row r="13" spans="1:19">
      <c r="A13" s="152"/>
      <c r="B13" s="151"/>
      <c r="C13" s="1" t="s">
        <v>16</v>
      </c>
      <c r="D13" s="1" t="s">
        <v>16</v>
      </c>
      <c r="E13" s="1" t="s">
        <v>16</v>
      </c>
      <c r="F13" s="1" t="s">
        <v>16</v>
      </c>
      <c r="G13" s="1" t="s">
        <v>16</v>
      </c>
      <c r="H13" s="1" t="s">
        <v>16</v>
      </c>
      <c r="I13" s="17">
        <v>0.45949074074074076</v>
      </c>
      <c r="J13" s="9">
        <v>0.85415509259259259</v>
      </c>
      <c r="K13" s="1" t="s">
        <v>16</v>
      </c>
      <c r="L13" s="1" t="s">
        <v>16</v>
      </c>
      <c r="M13" s="1" t="s">
        <v>16</v>
      </c>
      <c r="N13" s="9">
        <v>0.7756249999999999</v>
      </c>
      <c r="O13" s="10">
        <v>0.77681712962962957</v>
      </c>
      <c r="P13" s="144"/>
      <c r="Q13" s="144"/>
    </row>
    <row r="14" spans="1:19">
      <c r="A14" s="152"/>
      <c r="B14" s="151"/>
      <c r="C14" s="25" t="s">
        <v>16</v>
      </c>
      <c r="D14" s="24" t="s">
        <v>16</v>
      </c>
      <c r="E14" s="24" t="s">
        <v>16</v>
      </c>
      <c r="F14" s="24" t="s">
        <v>16</v>
      </c>
      <c r="G14" s="24" t="s">
        <v>16</v>
      </c>
      <c r="H14" s="24" t="s">
        <v>16</v>
      </c>
      <c r="I14" s="21">
        <f>I13-I12</f>
        <v>4.166666666667318E-4</v>
      </c>
      <c r="J14" s="11">
        <f>J13-J12</f>
        <v>6.5972222222221433E-4</v>
      </c>
      <c r="K14" s="24" t="s">
        <v>16</v>
      </c>
      <c r="L14" s="24" t="s">
        <v>16</v>
      </c>
      <c r="M14" s="24" t="s">
        <v>16</v>
      </c>
      <c r="N14" s="21">
        <f>N13-N12</f>
        <v>1.3888888888868856E-4</v>
      </c>
      <c r="O14" s="21">
        <f>O13-O12</f>
        <v>3.0092592592589895E-4</v>
      </c>
      <c r="P14" s="145"/>
      <c r="Q14" s="145"/>
    </row>
    <row r="15" spans="1:19">
      <c r="A15" s="23"/>
      <c r="B15" s="32"/>
      <c r="C15" s="36">
        <v>1</v>
      </c>
      <c r="D15" s="36">
        <v>2</v>
      </c>
      <c r="E15" s="36">
        <v>3</v>
      </c>
      <c r="F15" s="36">
        <v>4</v>
      </c>
      <c r="G15" s="36">
        <v>5</v>
      </c>
      <c r="H15" s="36">
        <v>6</v>
      </c>
      <c r="I15" s="36">
        <v>7</v>
      </c>
      <c r="J15" s="36">
        <v>8</v>
      </c>
      <c r="K15" s="36">
        <v>9</v>
      </c>
      <c r="L15" s="36">
        <v>10</v>
      </c>
      <c r="M15" s="36">
        <v>11</v>
      </c>
      <c r="N15" s="36">
        <v>12</v>
      </c>
      <c r="O15" s="37"/>
      <c r="P15" s="37"/>
      <c r="Q15" s="38" t="s">
        <v>24</v>
      </c>
      <c r="R15" s="38" t="s">
        <v>108</v>
      </c>
    </row>
    <row r="16" spans="1:19" ht="30" customHeight="1">
      <c r="A16" s="152" t="s">
        <v>25</v>
      </c>
      <c r="B16" s="142" t="s">
        <v>26</v>
      </c>
      <c r="C16" s="35">
        <v>349</v>
      </c>
      <c r="D16" s="34">
        <v>1000</v>
      </c>
      <c r="E16" s="34">
        <v>1000</v>
      </c>
      <c r="F16" s="35">
        <v>87</v>
      </c>
      <c r="G16" s="35">
        <v>442</v>
      </c>
      <c r="H16" s="35">
        <v>60</v>
      </c>
      <c r="I16" s="35">
        <v>141</v>
      </c>
      <c r="J16" s="35">
        <v>777</v>
      </c>
      <c r="K16" s="35">
        <v>139</v>
      </c>
      <c r="L16" s="35">
        <v>145</v>
      </c>
      <c r="M16" s="35">
        <v>63</v>
      </c>
      <c r="N16" s="35">
        <v>143</v>
      </c>
      <c r="O16" s="147" t="s">
        <v>16</v>
      </c>
      <c r="P16" s="147" t="s">
        <v>16</v>
      </c>
      <c r="Q16" s="146">
        <f>AVERAGE(C16:I17,I18,J16:N16,M17:N17)</f>
        <v>413.45454545454544</v>
      </c>
      <c r="R16" s="136">
        <f>_xlfn.STDEV.P(C16:I17,I18,J16,K16,L16,M16,M17,N16,N17)</f>
        <v>330.17099251375896</v>
      </c>
    </row>
    <row r="17" spans="1:18">
      <c r="A17" s="152"/>
      <c r="B17" s="142"/>
      <c r="C17" s="35">
        <v>598</v>
      </c>
      <c r="D17" s="35">
        <v>1000</v>
      </c>
      <c r="E17" s="35">
        <v>877</v>
      </c>
      <c r="F17" s="35">
        <v>133</v>
      </c>
      <c r="G17" s="35">
        <v>583</v>
      </c>
      <c r="H17" s="35">
        <v>122</v>
      </c>
      <c r="I17" s="35">
        <v>319</v>
      </c>
      <c r="J17" s="35" t="s">
        <v>16</v>
      </c>
      <c r="K17" s="35" t="s">
        <v>16</v>
      </c>
      <c r="L17" s="35" t="s">
        <v>16</v>
      </c>
      <c r="M17" s="35">
        <v>579</v>
      </c>
      <c r="N17" s="35">
        <v>444</v>
      </c>
      <c r="O17" s="148"/>
      <c r="P17" s="148"/>
      <c r="Q17" s="146"/>
      <c r="R17" s="136"/>
    </row>
    <row r="18" spans="1:18">
      <c r="A18" s="152"/>
      <c r="B18" s="142"/>
      <c r="C18" s="35" t="s">
        <v>16</v>
      </c>
      <c r="D18" s="35" t="s">
        <v>16</v>
      </c>
      <c r="E18" s="35" t="s">
        <v>16</v>
      </c>
      <c r="F18" s="35" t="s">
        <v>16</v>
      </c>
      <c r="G18" s="35" t="s">
        <v>16</v>
      </c>
      <c r="H18" s="35" t="s">
        <v>16</v>
      </c>
      <c r="I18" s="35">
        <v>95</v>
      </c>
      <c r="J18" s="35" t="s">
        <v>16</v>
      </c>
      <c r="K18" s="35" t="s">
        <v>16</v>
      </c>
      <c r="L18" s="35" t="s">
        <v>16</v>
      </c>
      <c r="M18" s="35" t="s">
        <v>16</v>
      </c>
      <c r="N18" s="35" t="s">
        <v>16</v>
      </c>
      <c r="O18" s="149"/>
      <c r="P18" s="149"/>
      <c r="Q18" s="146"/>
      <c r="R18" s="136"/>
    </row>
    <row r="19" spans="1:18">
      <c r="A19" s="58"/>
      <c r="B19" s="60"/>
      <c r="C19" s="60">
        <f t="shared" ref="C19:H19" si="1">SUM(C16:C17)</f>
        <v>947</v>
      </c>
      <c r="D19" s="60">
        <f t="shared" si="1"/>
        <v>2000</v>
      </c>
      <c r="E19" s="60">
        <f t="shared" si="1"/>
        <v>1877</v>
      </c>
      <c r="F19" s="60">
        <f t="shared" si="1"/>
        <v>220</v>
      </c>
      <c r="G19" s="60">
        <f t="shared" si="1"/>
        <v>1025</v>
      </c>
      <c r="H19" s="60">
        <f t="shared" si="1"/>
        <v>182</v>
      </c>
      <c r="I19" s="60">
        <f>SUM(I16:I18)</f>
        <v>555</v>
      </c>
      <c r="J19" s="60">
        <f>SUM(J16)</f>
        <v>777</v>
      </c>
      <c r="K19" s="60">
        <f>SUM(K16)</f>
        <v>139</v>
      </c>
      <c r="L19" s="60">
        <f>SUM(L16)</f>
        <v>145</v>
      </c>
      <c r="M19" s="60">
        <f>SUM(M16:M17)</f>
        <v>642</v>
      </c>
      <c r="N19" s="60">
        <f>SUM(N16:N17)</f>
        <v>587</v>
      </c>
      <c r="O19" s="60"/>
      <c r="P19" s="60"/>
      <c r="Q19" s="61">
        <f>SUM(C19:N19)</f>
        <v>9096</v>
      </c>
    </row>
    <row r="20" spans="1:18">
      <c r="A20" s="30"/>
      <c r="B20" s="45"/>
      <c r="C20" s="36">
        <v>1</v>
      </c>
      <c r="D20" s="36">
        <v>2</v>
      </c>
      <c r="E20" s="36">
        <v>3</v>
      </c>
      <c r="F20" s="36">
        <v>4</v>
      </c>
      <c r="G20" s="36">
        <v>5</v>
      </c>
      <c r="H20" s="36">
        <v>6</v>
      </c>
      <c r="I20" s="36">
        <v>7</v>
      </c>
      <c r="J20" s="36">
        <v>8</v>
      </c>
      <c r="K20" s="36">
        <v>9</v>
      </c>
      <c r="L20" s="36">
        <v>10</v>
      </c>
      <c r="M20" s="36">
        <v>11</v>
      </c>
      <c r="N20" s="36">
        <v>12</v>
      </c>
      <c r="O20" s="38" t="s">
        <v>12</v>
      </c>
      <c r="P20" s="38" t="s">
        <v>13</v>
      </c>
      <c r="Q20" s="38" t="s">
        <v>14</v>
      </c>
    </row>
    <row r="21" spans="1:18" ht="45">
      <c r="A21" s="152" t="s">
        <v>40</v>
      </c>
      <c r="B21" s="55" t="s">
        <v>41</v>
      </c>
      <c r="C21" s="56">
        <v>2</v>
      </c>
      <c r="D21" s="56">
        <v>2</v>
      </c>
      <c r="E21" s="56">
        <v>2</v>
      </c>
      <c r="F21" s="56">
        <v>2</v>
      </c>
      <c r="G21" s="56">
        <v>2</v>
      </c>
      <c r="H21" s="56">
        <v>2</v>
      </c>
      <c r="I21" s="56">
        <v>3</v>
      </c>
      <c r="J21" s="56">
        <v>1</v>
      </c>
      <c r="K21" s="56">
        <v>2</v>
      </c>
      <c r="L21" s="56">
        <v>1</v>
      </c>
      <c r="M21" s="56">
        <v>2</v>
      </c>
      <c r="N21" s="56">
        <v>2</v>
      </c>
      <c r="O21" s="56">
        <f>SUM(C21:N21)</f>
        <v>23</v>
      </c>
      <c r="P21" s="56">
        <f>O21/O22</f>
        <v>0.7931034482758621</v>
      </c>
      <c r="Q21" s="57">
        <v>0.79310340000000001</v>
      </c>
    </row>
    <row r="22" spans="1:18" ht="60">
      <c r="A22" s="152"/>
      <c r="B22" s="55" t="s">
        <v>42</v>
      </c>
      <c r="C22" s="56">
        <v>2</v>
      </c>
      <c r="D22" s="56">
        <v>2</v>
      </c>
      <c r="E22" s="56">
        <v>2</v>
      </c>
      <c r="F22" s="56">
        <v>2</v>
      </c>
      <c r="G22" s="56">
        <v>2</v>
      </c>
      <c r="H22" s="56">
        <v>2</v>
      </c>
      <c r="I22" s="56">
        <v>3</v>
      </c>
      <c r="J22" s="56">
        <v>3</v>
      </c>
      <c r="K22" s="56">
        <v>2</v>
      </c>
      <c r="L22" s="56">
        <v>2</v>
      </c>
      <c r="M22" s="56">
        <v>2</v>
      </c>
      <c r="N22" s="56">
        <v>5</v>
      </c>
      <c r="O22" s="56">
        <f>SUM(C22:N22)</f>
        <v>29</v>
      </c>
      <c r="P22" s="56" t="s">
        <v>16</v>
      </c>
      <c r="Q22" s="56" t="s">
        <v>16</v>
      </c>
    </row>
    <row r="23" spans="1:18">
      <c r="A23" s="58"/>
      <c r="B23" s="59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1"/>
    </row>
    <row r="24" spans="1:18" ht="15.75">
      <c r="A24" s="141" t="s">
        <v>48</v>
      </c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</row>
    <row r="25" spans="1:18">
      <c r="A25" s="58"/>
      <c r="B25" s="59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1"/>
    </row>
    <row r="26" spans="1:18">
      <c r="C26" s="36">
        <v>1</v>
      </c>
      <c r="D26" s="36">
        <v>2</v>
      </c>
      <c r="E26" s="36">
        <v>3</v>
      </c>
      <c r="F26" s="36">
        <v>4</v>
      </c>
      <c r="G26" s="36">
        <v>5</v>
      </c>
      <c r="H26" s="36">
        <v>6</v>
      </c>
      <c r="I26" s="36">
        <v>7</v>
      </c>
      <c r="J26" s="36">
        <v>8</v>
      </c>
      <c r="K26" s="36">
        <v>9</v>
      </c>
      <c r="L26" s="36">
        <v>10</v>
      </c>
      <c r="M26" s="36">
        <v>11</v>
      </c>
      <c r="N26" s="36">
        <v>12</v>
      </c>
      <c r="O26" s="36" t="s">
        <v>12</v>
      </c>
      <c r="P26" s="36" t="s">
        <v>13</v>
      </c>
      <c r="Q26" s="38" t="s">
        <v>14</v>
      </c>
    </row>
    <row r="27" spans="1:18" ht="30">
      <c r="A27" s="152" t="s">
        <v>44</v>
      </c>
      <c r="B27" s="55" t="s">
        <v>20</v>
      </c>
      <c r="C27" s="56">
        <v>2</v>
      </c>
      <c r="D27" s="56">
        <v>2</v>
      </c>
      <c r="E27" s="56">
        <v>2</v>
      </c>
      <c r="F27" s="56">
        <v>2</v>
      </c>
      <c r="G27" s="56">
        <v>2</v>
      </c>
      <c r="H27" s="56">
        <v>2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6">
        <f>SUM(C27:N27)</f>
        <v>12</v>
      </c>
      <c r="P27" s="4">
        <f>O27/O28</f>
        <v>0.41379310344827586</v>
      </c>
      <c r="Q27" s="26">
        <v>0.41379310000000002</v>
      </c>
    </row>
    <row r="28" spans="1:18" ht="45">
      <c r="A28" s="152"/>
      <c r="B28" s="55" t="s">
        <v>21</v>
      </c>
      <c r="C28" s="56">
        <v>2</v>
      </c>
      <c r="D28" s="56">
        <v>2</v>
      </c>
      <c r="E28" s="56">
        <v>2</v>
      </c>
      <c r="F28" s="56">
        <v>2</v>
      </c>
      <c r="G28" s="56">
        <v>2</v>
      </c>
      <c r="H28" s="56">
        <v>2</v>
      </c>
      <c r="I28" s="5">
        <v>3</v>
      </c>
      <c r="J28" s="5">
        <v>3</v>
      </c>
      <c r="K28" s="5">
        <v>2</v>
      </c>
      <c r="L28" s="5">
        <v>2</v>
      </c>
      <c r="M28" s="5">
        <v>2</v>
      </c>
      <c r="N28" s="5">
        <v>5</v>
      </c>
      <c r="O28" s="56">
        <f>SUM(C28:N28)</f>
        <v>29</v>
      </c>
      <c r="P28" s="56" t="s">
        <v>16</v>
      </c>
      <c r="Q28" s="56" t="s">
        <v>16</v>
      </c>
    </row>
    <row r="29" spans="1:18">
      <c r="A29" s="58"/>
      <c r="B29" s="59"/>
      <c r="C29" s="60"/>
      <c r="D29" s="60"/>
      <c r="E29" s="60"/>
      <c r="F29" s="60"/>
      <c r="G29" s="60"/>
      <c r="H29" s="60"/>
      <c r="I29" s="43"/>
      <c r="J29" s="43"/>
      <c r="K29" s="43"/>
      <c r="L29" s="43"/>
      <c r="M29" s="43"/>
      <c r="N29" s="43"/>
      <c r="O29" s="60"/>
      <c r="P29" s="60"/>
      <c r="Q29" s="60"/>
    </row>
    <row r="30" spans="1:18" ht="18.75" customHeight="1">
      <c r="A30" s="141" t="s">
        <v>49</v>
      </c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</row>
    <row r="31" spans="1:18">
      <c r="A31" s="58"/>
      <c r="B31" s="59"/>
      <c r="C31" s="60"/>
      <c r="D31" s="60"/>
      <c r="E31" s="60"/>
      <c r="F31" s="60"/>
      <c r="G31" s="60"/>
      <c r="H31" s="60"/>
      <c r="I31" s="43"/>
      <c r="J31" s="43"/>
      <c r="K31" s="43"/>
      <c r="L31" s="43"/>
      <c r="M31" s="43"/>
      <c r="N31" s="43"/>
      <c r="O31" s="60"/>
      <c r="P31" s="60"/>
      <c r="Q31" s="60"/>
    </row>
    <row r="32" spans="1:18" ht="17.25" customHeight="1">
      <c r="A32" s="30"/>
      <c r="B32" s="31"/>
      <c r="C32" s="36">
        <v>1</v>
      </c>
      <c r="D32" s="36">
        <v>2</v>
      </c>
      <c r="E32" s="36">
        <v>3</v>
      </c>
      <c r="F32" s="36">
        <v>4</v>
      </c>
      <c r="G32" s="36">
        <v>5</v>
      </c>
      <c r="H32" s="36">
        <v>6</v>
      </c>
      <c r="I32" s="36">
        <v>7</v>
      </c>
      <c r="J32" s="36">
        <v>8</v>
      </c>
      <c r="K32" s="36">
        <v>9</v>
      </c>
      <c r="L32" s="36">
        <v>10</v>
      </c>
      <c r="M32" s="36">
        <v>11</v>
      </c>
      <c r="N32" s="36">
        <v>12</v>
      </c>
      <c r="O32" s="38" t="s">
        <v>12</v>
      </c>
      <c r="P32" s="38" t="s">
        <v>13</v>
      </c>
      <c r="Q32" s="38"/>
    </row>
    <row r="33" spans="1:17" ht="60">
      <c r="A33" s="152" t="s">
        <v>27</v>
      </c>
      <c r="B33" s="34" t="s">
        <v>28</v>
      </c>
      <c r="C33" s="35">
        <v>4</v>
      </c>
      <c r="D33" s="35">
        <v>4</v>
      </c>
      <c r="E33" s="35">
        <v>1</v>
      </c>
      <c r="F33" s="35">
        <v>1</v>
      </c>
      <c r="G33" s="35">
        <v>7</v>
      </c>
      <c r="H33" s="35">
        <v>4</v>
      </c>
      <c r="I33" s="35">
        <v>2</v>
      </c>
      <c r="J33" s="35">
        <v>1</v>
      </c>
      <c r="K33" s="35">
        <v>2</v>
      </c>
      <c r="L33" s="35">
        <v>2</v>
      </c>
      <c r="M33" s="35">
        <v>4</v>
      </c>
      <c r="N33" s="35">
        <v>1</v>
      </c>
      <c r="O33" s="35">
        <f>SUM(C33:N33)</f>
        <v>33</v>
      </c>
      <c r="P33" s="35">
        <f>O34/O33</f>
        <v>1.7575757575757576</v>
      </c>
      <c r="Q33" s="66">
        <v>1.7575757999999999</v>
      </c>
    </row>
    <row r="34" spans="1:17" ht="45">
      <c r="A34" s="152"/>
      <c r="B34" s="55" t="s">
        <v>46</v>
      </c>
      <c r="C34" s="56">
        <v>5</v>
      </c>
      <c r="D34" s="56">
        <v>6</v>
      </c>
      <c r="E34" s="56">
        <v>3</v>
      </c>
      <c r="F34" s="56">
        <v>3</v>
      </c>
      <c r="G34" s="56">
        <v>6</v>
      </c>
      <c r="H34" s="56">
        <v>6</v>
      </c>
      <c r="I34" s="56">
        <v>6</v>
      </c>
      <c r="J34" s="56">
        <v>4</v>
      </c>
      <c r="K34" s="56">
        <v>3</v>
      </c>
      <c r="L34" s="56">
        <v>5</v>
      </c>
      <c r="M34" s="56">
        <v>6</v>
      </c>
      <c r="N34" s="56">
        <v>5</v>
      </c>
      <c r="O34" s="60">
        <f>SUM(C34:N34)</f>
        <v>58</v>
      </c>
      <c r="P34" s="60"/>
      <c r="Q34" s="60"/>
    </row>
    <row r="35" spans="1:17">
      <c r="A35" s="63"/>
      <c r="B35" s="59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</row>
    <row r="36" spans="1:17">
      <c r="A36" s="23"/>
      <c r="B36" s="22"/>
      <c r="C36" s="36">
        <v>1</v>
      </c>
      <c r="D36" s="36">
        <v>2</v>
      </c>
      <c r="E36" s="36">
        <v>3</v>
      </c>
      <c r="F36" s="36">
        <v>4</v>
      </c>
      <c r="G36" s="36">
        <v>5</v>
      </c>
      <c r="H36" s="36">
        <v>6</v>
      </c>
      <c r="I36" s="36">
        <v>7</v>
      </c>
      <c r="J36" s="36">
        <v>8</v>
      </c>
      <c r="K36" s="36">
        <v>9</v>
      </c>
      <c r="L36" s="36">
        <v>10</v>
      </c>
      <c r="M36" s="36">
        <v>11</v>
      </c>
      <c r="N36" s="36">
        <v>12</v>
      </c>
    </row>
    <row r="37" spans="1:17">
      <c r="A37" s="152" t="s">
        <v>29</v>
      </c>
      <c r="B37" s="138" t="s">
        <v>30</v>
      </c>
      <c r="C37" s="33">
        <v>2999</v>
      </c>
      <c r="D37" s="5" t="s">
        <v>16</v>
      </c>
      <c r="E37" s="33">
        <v>3003</v>
      </c>
      <c r="F37" s="5" t="s">
        <v>16</v>
      </c>
      <c r="G37" s="33">
        <v>3519</v>
      </c>
      <c r="H37" s="5" t="s">
        <v>16</v>
      </c>
      <c r="I37" s="33"/>
      <c r="J37" s="33"/>
      <c r="K37" s="33"/>
      <c r="L37" s="33"/>
      <c r="M37" s="33"/>
      <c r="N37" s="33"/>
      <c r="O37" s="33"/>
      <c r="P37" s="33"/>
      <c r="Q37" s="33"/>
    </row>
    <row r="38" spans="1:17">
      <c r="A38" s="152"/>
      <c r="B38" s="139"/>
      <c r="C38" s="33">
        <v>0.496</v>
      </c>
      <c r="D38" s="39" t="s">
        <v>16</v>
      </c>
      <c r="E38" s="33">
        <v>0.501</v>
      </c>
      <c r="F38" s="39" t="s">
        <v>16</v>
      </c>
      <c r="G38" s="33">
        <v>0.5</v>
      </c>
      <c r="H38" s="39" t="s">
        <v>16</v>
      </c>
      <c r="I38" s="33"/>
      <c r="J38" s="33"/>
      <c r="K38" s="33"/>
      <c r="L38" s="33"/>
      <c r="M38" s="33"/>
      <c r="N38" s="33"/>
      <c r="O38" s="33"/>
      <c r="P38" s="33"/>
      <c r="Q38" s="33"/>
    </row>
    <row r="39" spans="1:17">
      <c r="A39" s="152"/>
      <c r="B39" s="139"/>
      <c r="C39" s="35" t="s">
        <v>16</v>
      </c>
      <c r="D39" s="5" t="s">
        <v>16</v>
      </c>
      <c r="E39" s="33">
        <v>3065</v>
      </c>
      <c r="F39" s="5" t="s">
        <v>16</v>
      </c>
      <c r="G39" s="33">
        <v>2998</v>
      </c>
      <c r="H39" s="5" t="s">
        <v>16</v>
      </c>
      <c r="I39" s="33"/>
      <c r="J39" s="33"/>
      <c r="K39" s="33"/>
      <c r="L39" s="33"/>
      <c r="M39" s="33"/>
      <c r="N39" s="33"/>
      <c r="O39" s="33"/>
      <c r="P39" s="33"/>
      <c r="Q39" s="33"/>
    </row>
    <row r="40" spans="1:17">
      <c r="A40" s="152"/>
      <c r="B40" s="139"/>
      <c r="C40" s="35" t="s">
        <v>16</v>
      </c>
      <c r="D40" s="39" t="s">
        <v>16</v>
      </c>
      <c r="E40" s="33">
        <v>0.504</v>
      </c>
      <c r="F40" s="39" t="s">
        <v>16</v>
      </c>
      <c r="G40" s="33">
        <v>0.496</v>
      </c>
      <c r="H40" s="39" t="s">
        <v>16</v>
      </c>
      <c r="I40" s="33"/>
      <c r="J40" s="33"/>
      <c r="K40" s="33"/>
      <c r="L40" s="33"/>
      <c r="M40" s="33"/>
      <c r="N40" s="33"/>
      <c r="O40" s="33"/>
      <c r="P40" s="33"/>
      <c r="Q40" s="33"/>
    </row>
    <row r="41" spans="1:17">
      <c r="A41" s="152"/>
      <c r="B41" s="139"/>
      <c r="C41" s="35" t="s">
        <v>16</v>
      </c>
      <c r="D41" s="5" t="s">
        <v>16</v>
      </c>
      <c r="E41" s="6" t="s">
        <v>16</v>
      </c>
      <c r="F41" s="5" t="s">
        <v>16</v>
      </c>
      <c r="G41" s="33">
        <v>3519</v>
      </c>
      <c r="H41" s="5" t="s">
        <v>16</v>
      </c>
      <c r="I41" s="33"/>
      <c r="J41" s="33"/>
      <c r="K41" s="33"/>
      <c r="L41" s="33"/>
      <c r="M41" s="33"/>
      <c r="N41" s="33"/>
      <c r="O41" s="33"/>
      <c r="P41" s="33"/>
      <c r="Q41" s="33"/>
    </row>
    <row r="42" spans="1:17">
      <c r="A42" s="152"/>
      <c r="B42" s="139"/>
      <c r="C42" s="35" t="s">
        <v>16</v>
      </c>
      <c r="D42" s="39" t="s">
        <v>16</v>
      </c>
      <c r="E42" s="6" t="s">
        <v>16</v>
      </c>
      <c r="F42" s="39" t="s">
        <v>16</v>
      </c>
      <c r="G42" s="33">
        <v>0.51</v>
      </c>
      <c r="H42" s="39" t="s">
        <v>16</v>
      </c>
      <c r="I42" s="33"/>
      <c r="J42" s="33"/>
      <c r="K42" s="33"/>
      <c r="L42" s="33"/>
      <c r="M42" s="33"/>
      <c r="N42" s="33"/>
      <c r="O42" s="33"/>
      <c r="P42" s="33"/>
      <c r="Q42" s="33"/>
    </row>
    <row r="43" spans="1:17">
      <c r="A43" s="152"/>
      <c r="B43" s="140"/>
      <c r="C43" s="35" t="s">
        <v>16</v>
      </c>
      <c r="D43" s="35" t="s">
        <v>16</v>
      </c>
      <c r="E43" s="6" t="s">
        <v>16</v>
      </c>
      <c r="F43" s="5" t="s">
        <v>16</v>
      </c>
      <c r="G43" s="33">
        <v>3004</v>
      </c>
      <c r="H43" s="5" t="s">
        <v>16</v>
      </c>
      <c r="I43" s="33"/>
      <c r="J43" s="33"/>
      <c r="K43" s="33"/>
      <c r="L43" s="33"/>
      <c r="M43" s="33"/>
      <c r="N43" s="33"/>
      <c r="O43" s="33"/>
      <c r="P43" s="33"/>
      <c r="Q43" s="33"/>
    </row>
    <row r="44" spans="1:17">
      <c r="A44" s="58"/>
      <c r="B44" s="59"/>
      <c r="C44" s="60"/>
      <c r="D44" s="60"/>
      <c r="E44" s="60"/>
      <c r="F44" s="60"/>
      <c r="G44" s="60"/>
      <c r="H44" s="60"/>
      <c r="I44" s="62"/>
      <c r="J44" s="62"/>
      <c r="K44" s="62"/>
      <c r="L44" s="62"/>
      <c r="M44" s="62"/>
      <c r="N44" s="62"/>
      <c r="O44" s="60"/>
      <c r="P44" s="60"/>
      <c r="Q44" s="60"/>
    </row>
    <row r="45" spans="1:17" ht="15.75">
      <c r="A45" s="141" t="s">
        <v>51</v>
      </c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</row>
    <row r="46" spans="1:17">
      <c r="A46" s="58"/>
      <c r="B46" s="59"/>
      <c r="C46" s="60"/>
      <c r="E46" s="38" t="s">
        <v>13</v>
      </c>
      <c r="F46" s="60"/>
      <c r="G46" s="60"/>
      <c r="H46" s="60"/>
      <c r="I46" s="62"/>
      <c r="J46" s="62"/>
      <c r="K46" s="38" t="s">
        <v>23</v>
      </c>
      <c r="L46" s="62"/>
      <c r="M46" s="62"/>
      <c r="N46" s="62"/>
      <c r="O46" s="60"/>
      <c r="P46" s="60"/>
      <c r="Q46" s="60"/>
    </row>
    <row r="47" spans="1:17" ht="70.5" customHeight="1">
      <c r="A47" s="137" t="s">
        <v>52</v>
      </c>
      <c r="B47" s="70" t="s">
        <v>53</v>
      </c>
      <c r="C47" s="74" t="s">
        <v>16</v>
      </c>
      <c r="D47" s="74">
        <v>1</v>
      </c>
      <c r="E47" s="74">
        <f>D47/(D48+D49)</f>
        <v>0.25</v>
      </c>
      <c r="F47" s="60"/>
      <c r="G47" s="142" t="s">
        <v>56</v>
      </c>
      <c r="H47" s="142" t="s">
        <v>57</v>
      </c>
      <c r="I47" s="142"/>
      <c r="J47" s="44">
        <v>5</v>
      </c>
      <c r="K47" s="44">
        <f>J47-J48</f>
        <v>3</v>
      </c>
      <c r="L47" s="62"/>
      <c r="M47" s="62"/>
      <c r="N47" s="62"/>
      <c r="O47" s="60"/>
      <c r="P47" s="60"/>
      <c r="Q47" s="60"/>
    </row>
    <row r="48" spans="1:17" ht="47.25">
      <c r="A48" s="137"/>
      <c r="B48" s="137" t="s">
        <v>54</v>
      </c>
      <c r="C48" s="70" t="s">
        <v>53</v>
      </c>
      <c r="D48" s="74">
        <v>1</v>
      </c>
      <c r="E48" s="74"/>
      <c r="F48" s="60"/>
      <c r="G48" s="142"/>
      <c r="H48" s="142" t="s">
        <v>58</v>
      </c>
      <c r="I48" s="142"/>
      <c r="J48" s="44">
        <v>2</v>
      </c>
      <c r="K48" s="44"/>
      <c r="L48" s="62"/>
      <c r="M48" s="62"/>
      <c r="N48" s="62"/>
      <c r="O48" s="60"/>
      <c r="P48" s="60"/>
      <c r="Q48" s="60"/>
    </row>
    <row r="49" spans="1:18" ht="47.25">
      <c r="A49" s="137"/>
      <c r="B49" s="137"/>
      <c r="C49" s="70" t="s">
        <v>55</v>
      </c>
      <c r="D49" s="74">
        <v>3</v>
      </c>
      <c r="E49" s="74"/>
      <c r="F49" s="60"/>
      <c r="G49" s="60"/>
      <c r="H49" s="60"/>
      <c r="I49" s="62"/>
      <c r="J49" s="62"/>
      <c r="K49" s="62"/>
      <c r="L49" s="62"/>
      <c r="M49" s="62"/>
      <c r="N49" s="62"/>
      <c r="O49" s="60"/>
      <c r="P49" s="60"/>
      <c r="Q49" s="60"/>
    </row>
    <row r="50" spans="1:18">
      <c r="A50" s="58"/>
      <c r="B50" s="59"/>
      <c r="C50" s="60"/>
      <c r="D50" s="60"/>
      <c r="E50" s="60"/>
      <c r="F50" s="60"/>
      <c r="G50" s="60"/>
      <c r="H50" s="60"/>
      <c r="I50" s="62"/>
      <c r="J50" s="62"/>
      <c r="K50" s="62"/>
      <c r="L50" s="62"/>
      <c r="M50" s="62"/>
      <c r="N50" s="62"/>
      <c r="O50" s="60"/>
      <c r="P50" s="60"/>
      <c r="Q50" s="60"/>
    </row>
    <row r="51" spans="1:18" ht="15.75">
      <c r="A51" s="141" t="s">
        <v>50</v>
      </c>
      <c r="B51" s="141"/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</row>
    <row r="52" spans="1:18">
      <c r="A52" s="58"/>
      <c r="B52" s="59"/>
      <c r="C52" s="60"/>
      <c r="D52" s="60"/>
      <c r="E52" s="60"/>
      <c r="F52" s="60"/>
      <c r="G52" s="60"/>
      <c r="H52" s="60"/>
      <c r="I52" s="62"/>
      <c r="J52" s="62"/>
      <c r="K52" s="62"/>
      <c r="L52" s="62"/>
      <c r="M52" s="62"/>
      <c r="N52" s="62"/>
      <c r="O52" s="60"/>
      <c r="P52" s="60"/>
      <c r="Q52" s="60"/>
    </row>
    <row r="53" spans="1:18">
      <c r="C53" s="36" t="s">
        <v>1</v>
      </c>
      <c r="D53" s="36" t="s">
        <v>2</v>
      </c>
      <c r="E53" s="36" t="s">
        <v>3</v>
      </c>
      <c r="F53" s="36" t="s">
        <v>4</v>
      </c>
      <c r="G53" s="36" t="s">
        <v>5</v>
      </c>
      <c r="H53" s="36" t="s">
        <v>6</v>
      </c>
      <c r="I53" s="36" t="s">
        <v>7</v>
      </c>
      <c r="J53" s="36" t="s">
        <v>15</v>
      </c>
      <c r="K53" s="36" t="s">
        <v>8</v>
      </c>
      <c r="L53" s="36" t="s">
        <v>9</v>
      </c>
      <c r="M53" s="36" t="s">
        <v>10</v>
      </c>
      <c r="N53" s="36" t="s">
        <v>11</v>
      </c>
      <c r="O53" s="38" t="s">
        <v>12</v>
      </c>
      <c r="P53" s="38" t="s">
        <v>13</v>
      </c>
      <c r="Q53" s="38" t="s">
        <v>14</v>
      </c>
    </row>
    <row r="54" spans="1:18" ht="45">
      <c r="A54" s="152" t="s">
        <v>31</v>
      </c>
      <c r="B54" s="46" t="s">
        <v>36</v>
      </c>
      <c r="C54" s="47">
        <v>1</v>
      </c>
      <c r="D54" s="35">
        <v>1</v>
      </c>
      <c r="E54" s="35">
        <v>0</v>
      </c>
      <c r="F54" s="48">
        <v>0</v>
      </c>
      <c r="G54" s="35">
        <v>1</v>
      </c>
      <c r="H54" s="48">
        <v>5</v>
      </c>
      <c r="I54" s="35">
        <v>2</v>
      </c>
      <c r="J54" s="48">
        <v>0</v>
      </c>
      <c r="K54" s="35">
        <v>0</v>
      </c>
      <c r="L54" s="48">
        <v>3</v>
      </c>
      <c r="M54" s="35">
        <v>1</v>
      </c>
      <c r="N54" s="35">
        <v>1</v>
      </c>
      <c r="O54" s="35">
        <f>SUM(C54:N54)</f>
        <v>15</v>
      </c>
      <c r="P54" s="35">
        <f>O56/O54</f>
        <v>3.8666666666666667</v>
      </c>
      <c r="Q54" s="69">
        <v>3.8666667000000001</v>
      </c>
    </row>
    <row r="55" spans="1:18" ht="56.25">
      <c r="A55" s="152"/>
      <c r="B55" s="34" t="s">
        <v>16</v>
      </c>
      <c r="C55" s="49" t="s">
        <v>34</v>
      </c>
      <c r="D55" s="51" t="s">
        <v>35</v>
      </c>
      <c r="E55" s="52" t="s">
        <v>16</v>
      </c>
      <c r="F55" s="53" t="s">
        <v>16</v>
      </c>
      <c r="G55" s="51" t="s">
        <v>33</v>
      </c>
      <c r="H55" s="50" t="s">
        <v>60</v>
      </c>
      <c r="I55" s="51" t="s">
        <v>32</v>
      </c>
      <c r="J55" s="53"/>
      <c r="K55" s="52"/>
      <c r="L55" s="50" t="s">
        <v>59</v>
      </c>
      <c r="M55" s="51" t="s">
        <v>33</v>
      </c>
      <c r="N55" s="51" t="s">
        <v>33</v>
      </c>
      <c r="O55" s="56"/>
      <c r="P55" s="56"/>
      <c r="Q55" s="54"/>
    </row>
    <row r="56" spans="1:18" ht="30">
      <c r="A56" s="152"/>
      <c r="B56" s="55" t="s">
        <v>45</v>
      </c>
      <c r="C56" s="56">
        <v>5</v>
      </c>
      <c r="D56" s="56">
        <v>6</v>
      </c>
      <c r="E56" s="56">
        <v>3</v>
      </c>
      <c r="F56" s="56">
        <v>3</v>
      </c>
      <c r="G56" s="56">
        <v>6</v>
      </c>
      <c r="H56" s="56">
        <v>6</v>
      </c>
      <c r="I56" s="56">
        <v>6</v>
      </c>
      <c r="J56" s="56">
        <v>4</v>
      </c>
      <c r="K56" s="56">
        <v>3</v>
      </c>
      <c r="L56" s="56">
        <v>5</v>
      </c>
      <c r="M56" s="56">
        <v>6</v>
      </c>
      <c r="N56" s="56">
        <v>5</v>
      </c>
      <c r="O56" s="56">
        <f>SUM(C56:N56)</f>
        <v>58</v>
      </c>
      <c r="P56" s="35"/>
      <c r="Q56" s="54"/>
    </row>
    <row r="58" spans="1:18" ht="30">
      <c r="C58" s="36" t="s">
        <v>1</v>
      </c>
      <c r="D58" s="36" t="s">
        <v>2</v>
      </c>
      <c r="E58" s="36" t="s">
        <v>3</v>
      </c>
      <c r="F58" s="36" t="s">
        <v>4</v>
      </c>
      <c r="G58" s="36" t="s">
        <v>5</v>
      </c>
      <c r="H58" s="36" t="s">
        <v>6</v>
      </c>
      <c r="I58" s="36" t="s">
        <v>7</v>
      </c>
      <c r="J58" s="36" t="s">
        <v>15</v>
      </c>
      <c r="K58" s="36" t="s">
        <v>8</v>
      </c>
      <c r="L58" s="36" t="s">
        <v>9</v>
      </c>
      <c r="M58" s="36" t="s">
        <v>10</v>
      </c>
      <c r="N58" s="36" t="s">
        <v>11</v>
      </c>
      <c r="O58" s="38" t="s">
        <v>12</v>
      </c>
      <c r="P58" s="77" t="s">
        <v>64</v>
      </c>
      <c r="Q58" s="38" t="s">
        <v>23</v>
      </c>
    </row>
    <row r="59" spans="1:18" ht="47.25" customHeight="1">
      <c r="A59" s="137" t="s">
        <v>99</v>
      </c>
      <c r="B59" s="67" t="s">
        <v>62</v>
      </c>
      <c r="C59" s="65">
        <v>5</v>
      </c>
      <c r="D59" s="65">
        <v>6</v>
      </c>
      <c r="E59" s="65">
        <v>3</v>
      </c>
      <c r="F59" s="65">
        <v>3</v>
      </c>
      <c r="G59" s="65">
        <v>6</v>
      </c>
      <c r="H59" s="65">
        <v>6</v>
      </c>
      <c r="I59" s="65">
        <v>6</v>
      </c>
      <c r="J59" s="65">
        <v>4</v>
      </c>
      <c r="K59" s="65">
        <v>3</v>
      </c>
      <c r="L59" s="65">
        <v>5</v>
      </c>
      <c r="M59" s="65">
        <v>6</v>
      </c>
      <c r="N59" s="65">
        <v>5</v>
      </c>
      <c r="O59" s="65">
        <f>SUM(C59:N59)</f>
        <v>58</v>
      </c>
      <c r="P59" s="65">
        <v>58</v>
      </c>
      <c r="Q59" s="126">
        <f>P59-P60-P61</f>
        <v>53.35</v>
      </c>
      <c r="R59" s="125">
        <f>P59-P60-P61</f>
        <v>53.35</v>
      </c>
    </row>
    <row r="60" spans="1:18" ht="63" customHeight="1">
      <c r="A60" s="137"/>
      <c r="B60" s="64" t="s">
        <v>61</v>
      </c>
      <c r="C60" s="65">
        <v>947</v>
      </c>
      <c r="D60" s="65">
        <v>2000</v>
      </c>
      <c r="E60" s="65">
        <v>1877</v>
      </c>
      <c r="F60" s="65">
        <v>220</v>
      </c>
      <c r="G60" s="65">
        <v>1025</v>
      </c>
      <c r="H60" s="65">
        <v>182</v>
      </c>
      <c r="I60" s="65">
        <v>555</v>
      </c>
      <c r="J60" s="65">
        <v>777</v>
      </c>
      <c r="K60" s="65">
        <v>139</v>
      </c>
      <c r="L60" s="65">
        <v>145</v>
      </c>
      <c r="M60" s="65">
        <v>642</v>
      </c>
      <c r="N60" s="65">
        <v>587</v>
      </c>
      <c r="O60" s="65">
        <f>SUM(C60:N60)</f>
        <v>9096</v>
      </c>
      <c r="P60" s="76">
        <v>0.15</v>
      </c>
      <c r="Q60" s="65"/>
      <c r="R60" s="125">
        <f>P60+P61</f>
        <v>4.6500000000000004</v>
      </c>
    </row>
    <row r="61" spans="1:18" ht="47.25" customHeight="1">
      <c r="A61" s="137"/>
      <c r="B61" s="64" t="s">
        <v>63</v>
      </c>
      <c r="C61" s="5">
        <v>15</v>
      </c>
      <c r="D61" s="5">
        <v>8</v>
      </c>
      <c r="E61" s="65">
        <v>32</v>
      </c>
      <c r="F61" s="65">
        <v>13</v>
      </c>
      <c r="G61" s="65">
        <v>17</v>
      </c>
      <c r="H61" s="65">
        <v>6</v>
      </c>
      <c r="I61" s="65">
        <v>15</v>
      </c>
      <c r="J61" s="65">
        <v>99</v>
      </c>
      <c r="K61" s="65">
        <v>32</v>
      </c>
      <c r="L61" s="65">
        <v>7</v>
      </c>
      <c r="M61" s="65">
        <v>12</v>
      </c>
      <c r="N61" s="65">
        <v>16</v>
      </c>
      <c r="O61" s="65">
        <f>SUM(C61:N61)</f>
        <v>272</v>
      </c>
      <c r="P61" s="65">
        <v>4.5</v>
      </c>
      <c r="Q61" s="65"/>
    </row>
    <row r="62" spans="1:18">
      <c r="B62" s="1"/>
      <c r="C62" s="1"/>
    </row>
    <row r="63" spans="1:18">
      <c r="A63" t="s">
        <v>65</v>
      </c>
      <c r="B63" s="1"/>
      <c r="C63" s="61">
        <v>3</v>
      </c>
      <c r="D63" s="43"/>
      <c r="E63" s="75"/>
      <c r="F63" s="1"/>
      <c r="G63" s="75"/>
      <c r="H63" s="1"/>
      <c r="I63" s="1"/>
      <c r="J63" s="1"/>
      <c r="K63" s="1"/>
      <c r="L63" s="1"/>
      <c r="M63" s="1"/>
      <c r="N63" s="1"/>
      <c r="O63" s="75"/>
    </row>
    <row r="64" spans="1:18">
      <c r="B64" s="1"/>
    </row>
    <row r="65" spans="2:3">
      <c r="B65" s="1"/>
      <c r="C65" s="1"/>
    </row>
  </sheetData>
  <mergeCells count="30">
    <mergeCell ref="B1:P1"/>
    <mergeCell ref="B9:B10"/>
    <mergeCell ref="B11:B14"/>
    <mergeCell ref="P9:P14"/>
    <mergeCell ref="A54:A56"/>
    <mergeCell ref="A6:A7"/>
    <mergeCell ref="A27:A28"/>
    <mergeCell ref="A9:A14"/>
    <mergeCell ref="A16:A18"/>
    <mergeCell ref="A37:A43"/>
    <mergeCell ref="A21:A22"/>
    <mergeCell ref="A3:Q3"/>
    <mergeCell ref="A24:Q24"/>
    <mergeCell ref="A30:Q30"/>
    <mergeCell ref="A51:Q51"/>
    <mergeCell ref="A33:A34"/>
    <mergeCell ref="Q9:Q14"/>
    <mergeCell ref="B16:B18"/>
    <mergeCell ref="Q16:Q18"/>
    <mergeCell ref="O16:O18"/>
    <mergeCell ref="P16:P18"/>
    <mergeCell ref="R16:R18"/>
    <mergeCell ref="A59:A61"/>
    <mergeCell ref="B37:B43"/>
    <mergeCell ref="A45:Q45"/>
    <mergeCell ref="B48:B49"/>
    <mergeCell ref="A47:A49"/>
    <mergeCell ref="H47:I47"/>
    <mergeCell ref="H48:I48"/>
    <mergeCell ref="G47:G48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7"/>
  <sheetViews>
    <sheetView topLeftCell="A21" workbookViewId="0">
      <selection activeCell="C40" sqref="C40"/>
    </sheetView>
  </sheetViews>
  <sheetFormatPr defaultRowHeight="15"/>
  <cols>
    <col min="1" max="1" width="18.28515625" customWidth="1"/>
    <col min="2" max="2" width="18.42578125" customWidth="1"/>
    <col min="3" max="3" width="10.140625" bestFit="1" customWidth="1"/>
    <col min="6" max="7" width="10.140625" bestFit="1" customWidth="1"/>
    <col min="10" max="10" width="10.140625" bestFit="1" customWidth="1"/>
    <col min="13" max="14" width="10.140625" bestFit="1" customWidth="1"/>
    <col min="17" max="17" width="15.140625" customWidth="1"/>
  </cols>
  <sheetData>
    <row r="1" spans="1:18" ht="15.75">
      <c r="B1" s="150" t="s">
        <v>39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</row>
    <row r="3" spans="1:18" ht="15.75">
      <c r="A3" s="141" t="s">
        <v>43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</row>
    <row r="5" spans="1:18">
      <c r="A5" s="1"/>
      <c r="B5" s="1"/>
      <c r="C5" s="36">
        <v>1</v>
      </c>
      <c r="D5" s="36">
        <v>2</v>
      </c>
      <c r="E5" s="36">
        <v>3</v>
      </c>
      <c r="F5" s="36">
        <v>4</v>
      </c>
      <c r="G5" s="36">
        <v>5</v>
      </c>
      <c r="H5" s="36">
        <v>6</v>
      </c>
      <c r="I5" s="36">
        <v>7</v>
      </c>
      <c r="J5" s="36">
        <v>8</v>
      </c>
      <c r="K5" s="36">
        <v>9</v>
      </c>
      <c r="L5" s="36">
        <v>10</v>
      </c>
      <c r="M5" s="36">
        <v>11</v>
      </c>
      <c r="N5" s="36">
        <v>12</v>
      </c>
      <c r="O5" s="36" t="s">
        <v>12</v>
      </c>
      <c r="P5" s="36" t="s">
        <v>13</v>
      </c>
      <c r="Q5" s="38" t="s">
        <v>14</v>
      </c>
    </row>
    <row r="6" spans="1:18" ht="30">
      <c r="A6" s="152" t="s">
        <v>0</v>
      </c>
      <c r="B6" s="34" t="s">
        <v>18</v>
      </c>
      <c r="C6" s="35">
        <v>0</v>
      </c>
      <c r="D6" s="35"/>
      <c r="E6" s="35">
        <v>2</v>
      </c>
      <c r="F6" s="74">
        <v>0</v>
      </c>
      <c r="G6" s="35">
        <v>2</v>
      </c>
      <c r="H6" s="35">
        <v>2</v>
      </c>
      <c r="I6" s="35"/>
      <c r="J6" s="35">
        <v>0</v>
      </c>
      <c r="K6" s="35"/>
      <c r="L6" s="35"/>
      <c r="M6" s="35">
        <v>0</v>
      </c>
      <c r="N6" s="74">
        <v>0</v>
      </c>
      <c r="O6" s="4">
        <f>SUM(C6:N6)</f>
        <v>6</v>
      </c>
      <c r="P6" s="4">
        <f>O6/O7</f>
        <v>0.27272727272727271</v>
      </c>
      <c r="Q6" s="26">
        <v>0.272727</v>
      </c>
    </row>
    <row r="7" spans="1:18" ht="30">
      <c r="A7" s="152"/>
      <c r="B7" s="34" t="s">
        <v>19</v>
      </c>
      <c r="C7" s="35">
        <v>2</v>
      </c>
      <c r="D7" s="35"/>
      <c r="E7" s="35">
        <v>2</v>
      </c>
      <c r="F7" s="35">
        <v>2</v>
      </c>
      <c r="G7" s="35">
        <v>2</v>
      </c>
      <c r="H7" s="35">
        <v>2</v>
      </c>
      <c r="I7" s="35"/>
      <c r="J7" s="35">
        <v>6</v>
      </c>
      <c r="K7" s="35"/>
      <c r="L7" s="35"/>
      <c r="M7" s="35">
        <v>2</v>
      </c>
      <c r="N7" s="35">
        <v>4</v>
      </c>
      <c r="O7" s="4">
        <f>SUM(C7:N7)</f>
        <v>22</v>
      </c>
      <c r="P7" s="35"/>
      <c r="Q7" s="35"/>
    </row>
    <row r="8" spans="1:18">
      <c r="C8" s="36">
        <v>1</v>
      </c>
      <c r="D8" s="36">
        <v>2</v>
      </c>
      <c r="E8" s="36">
        <v>3</v>
      </c>
      <c r="F8" s="36">
        <v>4</v>
      </c>
      <c r="G8" s="36">
        <v>5</v>
      </c>
      <c r="H8" s="36">
        <v>6</v>
      </c>
      <c r="I8" s="36">
        <v>7</v>
      </c>
      <c r="J8" s="36">
        <v>8</v>
      </c>
      <c r="K8" s="36">
        <v>9</v>
      </c>
      <c r="L8" s="36">
        <v>10</v>
      </c>
      <c r="M8" s="36">
        <v>11</v>
      </c>
      <c r="N8" s="36">
        <v>12</v>
      </c>
      <c r="O8" s="36" t="s">
        <v>12</v>
      </c>
      <c r="P8" s="36" t="s">
        <v>13</v>
      </c>
      <c r="Q8" s="38" t="s">
        <v>14</v>
      </c>
    </row>
    <row r="9" spans="1:18" ht="30">
      <c r="A9" s="152" t="s">
        <v>44</v>
      </c>
      <c r="B9" s="7" t="s">
        <v>20</v>
      </c>
      <c r="C9" s="74">
        <v>0</v>
      </c>
      <c r="D9" s="6"/>
      <c r="E9" s="56">
        <v>2</v>
      </c>
      <c r="F9" s="74">
        <v>0</v>
      </c>
      <c r="G9" s="56">
        <v>2</v>
      </c>
      <c r="H9" s="56">
        <v>2</v>
      </c>
      <c r="I9" s="8"/>
      <c r="J9" s="5">
        <v>0</v>
      </c>
      <c r="K9" s="8"/>
      <c r="L9" s="8"/>
      <c r="M9" s="5">
        <v>0</v>
      </c>
      <c r="N9" s="74">
        <v>0</v>
      </c>
      <c r="O9" s="42">
        <f>SUM(C9:N9)</f>
        <v>6</v>
      </c>
      <c r="P9" s="27">
        <f>O9/O10</f>
        <v>0.27272727272727271</v>
      </c>
      <c r="Q9" s="127">
        <v>0.272727</v>
      </c>
    </row>
    <row r="10" spans="1:18" ht="30">
      <c r="A10" s="152"/>
      <c r="B10" s="7" t="s">
        <v>21</v>
      </c>
      <c r="C10" s="74">
        <v>2</v>
      </c>
      <c r="D10" s="6"/>
      <c r="E10" s="56">
        <v>2</v>
      </c>
      <c r="F10" s="56">
        <v>2</v>
      </c>
      <c r="G10" s="56">
        <v>2</v>
      </c>
      <c r="H10" s="56">
        <v>2</v>
      </c>
      <c r="I10" s="8"/>
      <c r="J10" s="5">
        <v>6</v>
      </c>
      <c r="K10" s="8"/>
      <c r="L10" s="8"/>
      <c r="M10" s="5">
        <v>2</v>
      </c>
      <c r="N10" s="42">
        <v>4</v>
      </c>
      <c r="O10" s="42">
        <f>SUM(C10:N10)</f>
        <v>22</v>
      </c>
      <c r="P10" s="6"/>
      <c r="Q10" s="6"/>
    </row>
    <row r="11" spans="1:18">
      <c r="C11" s="36">
        <v>1</v>
      </c>
      <c r="D11" s="36">
        <v>2</v>
      </c>
      <c r="E11" s="36">
        <v>3</v>
      </c>
      <c r="F11" s="36">
        <v>4</v>
      </c>
      <c r="G11" s="36">
        <v>5</v>
      </c>
      <c r="H11" s="36">
        <v>6</v>
      </c>
      <c r="I11" s="36">
        <v>7</v>
      </c>
      <c r="J11" s="36">
        <v>8</v>
      </c>
      <c r="K11" s="36">
        <v>9</v>
      </c>
      <c r="L11" s="36">
        <v>10</v>
      </c>
      <c r="M11" s="36">
        <v>11</v>
      </c>
      <c r="N11" s="36">
        <v>12</v>
      </c>
      <c r="O11" s="36"/>
      <c r="P11" s="36"/>
      <c r="Q11" s="38" t="s">
        <v>24</v>
      </c>
      <c r="R11" s="36" t="s">
        <v>108</v>
      </c>
    </row>
    <row r="12" spans="1:18">
      <c r="A12" s="152" t="s">
        <v>17</v>
      </c>
      <c r="B12" s="142" t="s">
        <v>22</v>
      </c>
      <c r="C12" s="82">
        <v>0.375</v>
      </c>
      <c r="D12" s="9"/>
      <c r="E12" s="9">
        <v>0.75</v>
      </c>
      <c r="F12" s="9">
        <v>0.66666666666666663</v>
      </c>
      <c r="G12" s="9">
        <v>0.41666666666666669</v>
      </c>
      <c r="H12" s="28">
        <v>0.77083333333333337</v>
      </c>
      <c r="I12" s="18"/>
      <c r="J12" s="72">
        <v>0.35416666666666669</v>
      </c>
      <c r="K12" s="9"/>
      <c r="L12" s="9"/>
      <c r="M12" s="72">
        <v>0.79166666666666663</v>
      </c>
      <c r="N12" s="9">
        <v>0.66667824074074078</v>
      </c>
      <c r="O12" s="9"/>
      <c r="P12" s="143" t="s">
        <v>16</v>
      </c>
      <c r="Q12" s="143">
        <f>AVERAGE(F14,E14,N14,N17,H14,F14,C14,J14,J17,M14)</f>
        <v>5.2221064814814831E-2</v>
      </c>
      <c r="R12" s="136">
        <f>_xlfn.STDEV.P(C12,C13,E12,E13,F12,F13,G12,G13,H12,H13,J12,J13,J15,J16,M12,M13,N12,N13,N15,N16)</f>
        <v>0.16571085424255158</v>
      </c>
    </row>
    <row r="13" spans="1:18">
      <c r="A13" s="152"/>
      <c r="B13" s="142"/>
      <c r="C13" s="12">
        <v>0.41666666666666669</v>
      </c>
      <c r="D13" s="9"/>
      <c r="E13" s="9">
        <v>0.83333333333333337</v>
      </c>
      <c r="F13" s="9">
        <v>0.70833333333333337</v>
      </c>
      <c r="G13" s="9">
        <v>0.45833333333333331</v>
      </c>
      <c r="H13" s="9">
        <v>0.8125</v>
      </c>
      <c r="I13" s="9"/>
      <c r="J13" s="72">
        <v>0.41666666666666669</v>
      </c>
      <c r="K13" s="9"/>
      <c r="L13" s="9"/>
      <c r="M13" s="72">
        <v>0.83333333333333337</v>
      </c>
      <c r="N13" s="9">
        <v>0.70833333333333337</v>
      </c>
      <c r="O13" s="10"/>
      <c r="P13" s="144"/>
      <c r="Q13" s="144"/>
      <c r="R13" s="136"/>
    </row>
    <row r="14" spans="1:18">
      <c r="A14" s="152"/>
      <c r="B14" s="151" t="s">
        <v>23</v>
      </c>
      <c r="C14" s="13">
        <f>C13-C12</f>
        <v>4.1666666666666685E-2</v>
      </c>
      <c r="D14" s="11"/>
      <c r="E14" s="11">
        <f>E13-E12</f>
        <v>8.333333333333337E-2</v>
      </c>
      <c r="F14" s="11">
        <f>F13-F12</f>
        <v>4.1666666666666741E-2</v>
      </c>
      <c r="G14" s="11">
        <f>G13-G12</f>
        <v>4.166666666666663E-2</v>
      </c>
      <c r="H14" s="11">
        <f>H13-H12</f>
        <v>4.166666666666663E-2</v>
      </c>
      <c r="I14" s="15"/>
      <c r="J14" s="11">
        <f>J13-J12</f>
        <v>6.25E-2</v>
      </c>
      <c r="K14" s="11"/>
      <c r="L14" s="11"/>
      <c r="M14" s="14">
        <f>M13-M12</f>
        <v>4.1666666666666741E-2</v>
      </c>
      <c r="N14" s="11">
        <f>N13-N12</f>
        <v>4.1655092592592591E-2</v>
      </c>
      <c r="O14" s="21"/>
      <c r="P14" s="144"/>
      <c r="Q14" s="144"/>
      <c r="R14" s="136"/>
    </row>
    <row r="15" spans="1:18">
      <c r="A15" s="152"/>
      <c r="B15" s="151"/>
      <c r="C15" s="42"/>
      <c r="D15" s="42"/>
      <c r="E15" s="42" t="s">
        <v>16</v>
      </c>
      <c r="F15" s="42" t="s">
        <v>16</v>
      </c>
      <c r="G15" s="56" t="s">
        <v>16</v>
      </c>
      <c r="H15" s="56" t="s">
        <v>16</v>
      </c>
      <c r="I15" s="9"/>
      <c r="J15" s="72">
        <v>0.5625</v>
      </c>
      <c r="K15" s="42"/>
      <c r="L15" s="42"/>
      <c r="M15" s="42"/>
      <c r="N15" s="9">
        <v>0.43958333333333338</v>
      </c>
      <c r="O15" s="10"/>
      <c r="P15" s="144"/>
      <c r="Q15" s="144"/>
      <c r="R15" s="136"/>
    </row>
    <row r="16" spans="1:18">
      <c r="A16" s="152"/>
      <c r="B16" s="151"/>
      <c r="C16" s="42"/>
      <c r="D16" s="42"/>
      <c r="E16" s="42" t="s">
        <v>16</v>
      </c>
      <c r="F16" s="42" t="s">
        <v>16</v>
      </c>
      <c r="G16" s="56" t="s">
        <v>16</v>
      </c>
      <c r="H16" s="56" t="s">
        <v>16</v>
      </c>
      <c r="I16" s="29"/>
      <c r="J16" s="72">
        <v>0.64583333333333337</v>
      </c>
      <c r="K16" s="42"/>
      <c r="L16" s="42"/>
      <c r="M16" s="42"/>
      <c r="N16" s="9">
        <v>0.4826388888888889</v>
      </c>
      <c r="O16" s="10"/>
      <c r="P16" s="144"/>
      <c r="Q16" s="144"/>
      <c r="R16" s="136"/>
    </row>
    <row r="17" spans="1:18">
      <c r="A17" s="152"/>
      <c r="B17" s="151"/>
      <c r="C17" s="42"/>
      <c r="D17" s="42"/>
      <c r="E17" s="42" t="s">
        <v>16</v>
      </c>
      <c r="F17" s="42" t="s">
        <v>16</v>
      </c>
      <c r="G17" s="56" t="s">
        <v>16</v>
      </c>
      <c r="H17" s="56" t="s">
        <v>16</v>
      </c>
      <c r="I17" s="21"/>
      <c r="J17" s="11">
        <f>J16-J15</f>
        <v>8.333333333333337E-2</v>
      </c>
      <c r="K17" s="42"/>
      <c r="L17" s="42"/>
      <c r="M17" s="42"/>
      <c r="N17" s="11">
        <f>N16-N15</f>
        <v>4.3055555555555514E-2</v>
      </c>
      <c r="O17" s="21"/>
      <c r="P17" s="145"/>
      <c r="Q17" s="145"/>
      <c r="R17" s="136"/>
    </row>
    <row r="18" spans="1:18">
      <c r="A18" s="23"/>
      <c r="B18" s="32"/>
      <c r="C18" s="36">
        <v>1</v>
      </c>
      <c r="D18" s="36">
        <v>2</v>
      </c>
      <c r="E18" s="36">
        <v>3</v>
      </c>
      <c r="F18" s="36">
        <v>4</v>
      </c>
      <c r="G18" s="36">
        <v>5</v>
      </c>
      <c r="H18" s="36">
        <v>6</v>
      </c>
      <c r="I18" s="36">
        <v>7</v>
      </c>
      <c r="J18" s="36">
        <v>8</v>
      </c>
      <c r="K18" s="36">
        <v>9</v>
      </c>
      <c r="L18" s="36">
        <v>10</v>
      </c>
      <c r="M18" s="36">
        <v>11</v>
      </c>
      <c r="N18" s="36">
        <v>12</v>
      </c>
      <c r="O18" s="37"/>
      <c r="P18" s="37"/>
      <c r="Q18" s="38" t="s">
        <v>24</v>
      </c>
      <c r="R18" s="38" t="s">
        <v>108</v>
      </c>
    </row>
    <row r="19" spans="1:18">
      <c r="A19" s="152" t="s">
        <v>25</v>
      </c>
      <c r="B19" s="142" t="s">
        <v>26</v>
      </c>
      <c r="C19" s="35">
        <v>23</v>
      </c>
      <c r="D19" s="34"/>
      <c r="E19" s="34">
        <v>128</v>
      </c>
      <c r="F19" s="41">
        <v>62</v>
      </c>
      <c r="G19" s="35">
        <v>80</v>
      </c>
      <c r="H19" s="35">
        <v>27</v>
      </c>
      <c r="I19" s="35"/>
      <c r="J19" s="84">
        <v>16</v>
      </c>
      <c r="K19" s="35"/>
      <c r="L19" s="35"/>
      <c r="M19" s="35">
        <v>12</v>
      </c>
      <c r="N19" s="41">
        <v>535</v>
      </c>
      <c r="O19" s="147" t="s">
        <v>16</v>
      </c>
      <c r="P19" s="147">
        <f>SUM(C19:C20,E19:E20,F19:F20,G19:G20,H19:H20,J19:J24,M19:N20)</f>
        <v>1287</v>
      </c>
      <c r="Q19" s="146">
        <f>AVERAGE(E19,E20,N19,N20,H19,H20,F19,F20,G19,G20,C19,C20,J19:J24,M19:M20,N21:N22)</f>
        <v>63.047619047619051</v>
      </c>
      <c r="R19" s="151">
        <f>_xlfn.STDEV.P(C19:C20,E19,E20,F19:F20,G19:G20,H19:H20,J19:J24,M19:M20,N19:N22)</f>
        <v>112.78908938725969</v>
      </c>
    </row>
    <row r="20" spans="1:18">
      <c r="A20" s="152"/>
      <c r="B20" s="142"/>
      <c r="C20" s="35">
        <v>78</v>
      </c>
      <c r="D20" s="35"/>
      <c r="E20" s="35">
        <v>12</v>
      </c>
      <c r="F20" s="42" t="s">
        <v>37</v>
      </c>
      <c r="G20" s="35">
        <v>140</v>
      </c>
      <c r="H20" s="35">
        <v>16</v>
      </c>
      <c r="I20" s="35"/>
      <c r="J20" s="74">
        <v>9</v>
      </c>
      <c r="K20" s="35"/>
      <c r="L20" s="35"/>
      <c r="M20" s="35">
        <v>9</v>
      </c>
      <c r="N20" s="42">
        <v>23</v>
      </c>
      <c r="O20" s="148"/>
      <c r="P20" s="148"/>
      <c r="Q20" s="146"/>
      <c r="R20" s="151"/>
    </row>
    <row r="21" spans="1:18">
      <c r="A21" s="152"/>
      <c r="B21" s="142"/>
      <c r="C21" s="74"/>
      <c r="D21" s="74"/>
      <c r="E21" s="74"/>
      <c r="F21" s="74"/>
      <c r="G21" s="74"/>
      <c r="H21" s="74"/>
      <c r="I21" s="74"/>
      <c r="J21" s="74">
        <v>4</v>
      </c>
      <c r="K21" s="74"/>
      <c r="L21" s="74"/>
      <c r="M21" s="74"/>
      <c r="N21" s="74">
        <v>26</v>
      </c>
      <c r="O21" s="148"/>
      <c r="P21" s="148"/>
      <c r="Q21" s="146"/>
      <c r="R21" s="151"/>
    </row>
    <row r="22" spans="1:18">
      <c r="A22" s="152"/>
      <c r="B22" s="142"/>
      <c r="C22" s="74"/>
      <c r="D22" s="74"/>
      <c r="E22" s="74"/>
      <c r="F22" s="74"/>
      <c r="G22" s="74"/>
      <c r="H22" s="74"/>
      <c r="I22" s="74"/>
      <c r="J22" s="74">
        <v>12</v>
      </c>
      <c r="K22" s="74"/>
      <c r="L22" s="74"/>
      <c r="M22" s="74"/>
      <c r="N22" s="74">
        <v>11</v>
      </c>
      <c r="O22" s="148"/>
      <c r="P22" s="148"/>
      <c r="Q22" s="146"/>
      <c r="R22" s="151"/>
    </row>
    <row r="23" spans="1:18">
      <c r="A23" s="152"/>
      <c r="B23" s="142"/>
      <c r="C23" s="74"/>
      <c r="D23" s="74"/>
      <c r="E23" s="74"/>
      <c r="F23" s="74"/>
      <c r="G23" s="74"/>
      <c r="H23" s="74"/>
      <c r="I23" s="74"/>
      <c r="J23" s="74">
        <v>10</v>
      </c>
      <c r="K23" s="74"/>
      <c r="L23" s="74"/>
      <c r="M23" s="74"/>
      <c r="N23" s="74"/>
      <c r="O23" s="148"/>
      <c r="P23" s="148"/>
      <c r="Q23" s="146"/>
      <c r="R23" s="151"/>
    </row>
    <row r="24" spans="1:18">
      <c r="A24" s="152"/>
      <c r="B24" s="142"/>
      <c r="C24" s="35"/>
      <c r="D24" s="35"/>
      <c r="E24" s="42" t="s">
        <v>16</v>
      </c>
      <c r="F24" s="35"/>
      <c r="G24" s="35"/>
      <c r="H24" s="42" t="s">
        <v>16</v>
      </c>
      <c r="I24" s="35"/>
      <c r="J24" s="5">
        <v>91</v>
      </c>
      <c r="K24" s="35"/>
      <c r="L24" s="35"/>
      <c r="M24" s="35"/>
      <c r="N24" s="41"/>
      <c r="O24" s="149"/>
      <c r="P24" s="149"/>
      <c r="Q24" s="146"/>
      <c r="R24" s="151"/>
    </row>
    <row r="25" spans="1:18">
      <c r="A25" s="30"/>
      <c r="B25" s="31"/>
      <c r="C25" s="36">
        <v>1</v>
      </c>
      <c r="D25" s="36">
        <v>2</v>
      </c>
      <c r="E25" s="36">
        <v>3</v>
      </c>
      <c r="F25" s="36">
        <v>4</v>
      </c>
      <c r="G25" s="36">
        <v>5</v>
      </c>
      <c r="H25" s="36">
        <v>6</v>
      </c>
      <c r="I25" s="36">
        <v>7</v>
      </c>
      <c r="J25" s="36">
        <v>8</v>
      </c>
      <c r="K25" s="36">
        <v>9</v>
      </c>
      <c r="L25" s="36">
        <v>10</v>
      </c>
      <c r="M25" s="36">
        <v>11</v>
      </c>
      <c r="N25" s="36">
        <v>12</v>
      </c>
      <c r="Q25" s="38" t="s">
        <v>24</v>
      </c>
    </row>
    <row r="26" spans="1:18" ht="45">
      <c r="A26" s="40" t="s">
        <v>27</v>
      </c>
      <c r="B26" s="41" t="s">
        <v>28</v>
      </c>
      <c r="C26" s="42">
        <v>0</v>
      </c>
      <c r="D26" s="42" t="s">
        <v>16</v>
      </c>
      <c r="E26" s="42">
        <v>0</v>
      </c>
      <c r="F26" s="42">
        <v>0</v>
      </c>
      <c r="G26" s="42" t="s">
        <v>16</v>
      </c>
      <c r="H26" s="42" t="s">
        <v>16</v>
      </c>
      <c r="I26" s="42" t="s">
        <v>16</v>
      </c>
      <c r="J26" s="42">
        <v>0</v>
      </c>
      <c r="K26" s="42" t="s">
        <v>16</v>
      </c>
      <c r="L26" s="42" t="s">
        <v>16</v>
      </c>
      <c r="M26" s="42">
        <v>0</v>
      </c>
      <c r="N26" s="42" t="s">
        <v>16</v>
      </c>
      <c r="O26" s="42" t="s">
        <v>16</v>
      </c>
      <c r="P26" s="42" t="s">
        <v>16</v>
      </c>
      <c r="Q26" s="42" t="s">
        <v>16</v>
      </c>
    </row>
    <row r="27" spans="1:18">
      <c r="A27" s="30"/>
      <c r="B27" s="45"/>
      <c r="C27" s="36">
        <v>1</v>
      </c>
      <c r="D27" s="36">
        <v>2</v>
      </c>
      <c r="E27" s="36">
        <v>3</v>
      </c>
      <c r="F27" s="36">
        <v>4</v>
      </c>
      <c r="G27" s="36">
        <v>5</v>
      </c>
      <c r="H27" s="36">
        <v>6</v>
      </c>
      <c r="I27" s="36">
        <v>7</v>
      </c>
      <c r="J27" s="36">
        <v>8</v>
      </c>
      <c r="K27" s="36">
        <v>9</v>
      </c>
      <c r="L27" s="36">
        <v>10</v>
      </c>
      <c r="M27" s="36">
        <v>11</v>
      </c>
      <c r="N27" s="36">
        <v>12</v>
      </c>
      <c r="O27" s="38" t="s">
        <v>12</v>
      </c>
      <c r="P27" s="38" t="s">
        <v>13</v>
      </c>
      <c r="Q27" s="38" t="s">
        <v>14</v>
      </c>
    </row>
    <row r="28" spans="1:18" ht="30">
      <c r="A28" s="152" t="s">
        <v>40</v>
      </c>
      <c r="B28" s="55" t="s">
        <v>41</v>
      </c>
      <c r="C28" s="56">
        <v>2</v>
      </c>
      <c r="D28" s="56"/>
      <c r="E28" s="56">
        <v>2</v>
      </c>
      <c r="F28" s="56">
        <v>2</v>
      </c>
      <c r="G28" s="56">
        <v>2</v>
      </c>
      <c r="H28" s="56">
        <v>2</v>
      </c>
      <c r="I28" s="56" t="s">
        <v>16</v>
      </c>
      <c r="J28" s="56">
        <v>6</v>
      </c>
      <c r="K28" s="56" t="s">
        <v>16</v>
      </c>
      <c r="L28" s="56" t="s">
        <v>16</v>
      </c>
      <c r="M28" s="56">
        <v>2</v>
      </c>
      <c r="N28" s="56">
        <v>4</v>
      </c>
      <c r="O28" s="56">
        <f>SUM(C28:N28)</f>
        <v>22</v>
      </c>
      <c r="P28" s="56">
        <f>O28/O29</f>
        <v>0.91666666666666663</v>
      </c>
      <c r="Q28" s="57">
        <v>0.91666700000000001</v>
      </c>
    </row>
    <row r="29" spans="1:18" ht="45">
      <c r="A29" s="152"/>
      <c r="B29" s="55" t="s">
        <v>42</v>
      </c>
      <c r="C29" s="56">
        <v>2</v>
      </c>
      <c r="D29" s="56"/>
      <c r="E29" s="56">
        <v>2</v>
      </c>
      <c r="F29" s="56">
        <v>2</v>
      </c>
      <c r="G29" s="56">
        <v>2</v>
      </c>
      <c r="H29" s="56">
        <v>2</v>
      </c>
      <c r="I29" s="56" t="s">
        <v>16</v>
      </c>
      <c r="J29" s="56">
        <v>8</v>
      </c>
      <c r="K29" s="56" t="s">
        <v>16</v>
      </c>
      <c r="L29" s="56" t="s">
        <v>16</v>
      </c>
      <c r="M29" s="56">
        <v>2</v>
      </c>
      <c r="N29" s="56">
        <v>4</v>
      </c>
      <c r="O29" s="56">
        <f>SUM(C29:N29)</f>
        <v>24</v>
      </c>
      <c r="P29" s="56" t="s">
        <v>16</v>
      </c>
      <c r="Q29" s="56" t="s">
        <v>16</v>
      </c>
    </row>
    <row r="30" spans="1:18">
      <c r="A30" s="58"/>
      <c r="B30" s="59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8">
      <c r="A31" s="113" t="s">
        <v>104</v>
      </c>
      <c r="B31" s="111"/>
      <c r="C31" s="112">
        <v>2</v>
      </c>
      <c r="D31" s="112"/>
      <c r="E31" s="112">
        <v>3</v>
      </c>
      <c r="F31" s="112">
        <v>1</v>
      </c>
      <c r="G31" s="112">
        <v>2</v>
      </c>
      <c r="H31" s="112">
        <v>1</v>
      </c>
      <c r="I31" s="112"/>
      <c r="J31" s="112">
        <v>4</v>
      </c>
      <c r="K31" s="112"/>
      <c r="L31" s="112"/>
      <c r="M31" s="112">
        <v>1</v>
      </c>
      <c r="N31" s="112">
        <v>1</v>
      </c>
      <c r="O31" s="112">
        <f>SUM(C31:M31)</f>
        <v>14</v>
      </c>
      <c r="P31" s="60"/>
      <c r="Q31" s="60"/>
    </row>
    <row r="33" spans="1:17" ht="15.75">
      <c r="A33" s="141" t="s">
        <v>51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</row>
    <row r="34" spans="1:17">
      <c r="A34" s="58"/>
      <c r="B34" s="59"/>
      <c r="C34" s="60"/>
      <c r="E34" s="38" t="s">
        <v>13</v>
      </c>
      <c r="F34" s="60"/>
      <c r="G34" s="60"/>
      <c r="H34" s="60"/>
      <c r="I34" s="62"/>
      <c r="J34" s="62"/>
      <c r="K34" s="38" t="s">
        <v>23</v>
      </c>
      <c r="L34" s="62"/>
      <c r="M34" s="62"/>
      <c r="N34" s="62"/>
      <c r="O34" s="60"/>
      <c r="P34" s="60"/>
      <c r="Q34" s="60"/>
    </row>
    <row r="35" spans="1:17" ht="49.5" customHeight="1">
      <c r="A35" s="137" t="s">
        <v>52</v>
      </c>
      <c r="B35" s="115" t="s">
        <v>101</v>
      </c>
      <c r="C35" s="112" t="s">
        <v>16</v>
      </c>
      <c r="D35" s="112">
        <v>1</v>
      </c>
      <c r="E35" s="112">
        <f>D35/(D36+D37)</f>
        <v>0.33333333333333331</v>
      </c>
      <c r="F35" s="60"/>
      <c r="G35" s="142" t="s">
        <v>56</v>
      </c>
      <c r="H35" s="142" t="s">
        <v>103</v>
      </c>
      <c r="I35" s="142"/>
      <c r="J35" s="44">
        <v>2</v>
      </c>
      <c r="K35" s="44">
        <f>J35-J36</f>
        <v>2</v>
      </c>
      <c r="L35" s="62"/>
      <c r="M35" s="62"/>
      <c r="N35" s="62"/>
      <c r="O35" s="60"/>
      <c r="P35" s="60"/>
      <c r="Q35" s="60"/>
    </row>
    <row r="36" spans="1:17" ht="47.25">
      <c r="A36" s="137"/>
      <c r="B36" s="137" t="s">
        <v>102</v>
      </c>
      <c r="C36" s="115" t="s">
        <v>53</v>
      </c>
      <c r="D36" s="112">
        <v>1</v>
      </c>
      <c r="E36" s="112"/>
      <c r="F36" s="60"/>
      <c r="G36" s="142"/>
      <c r="H36" s="142" t="s">
        <v>58</v>
      </c>
      <c r="I36" s="142"/>
      <c r="J36" s="44">
        <v>0</v>
      </c>
      <c r="K36" s="44"/>
      <c r="L36" s="62"/>
      <c r="M36" s="62"/>
      <c r="N36" s="62"/>
      <c r="O36" s="60"/>
      <c r="P36" s="60"/>
      <c r="Q36" s="60"/>
    </row>
    <row r="37" spans="1:17" ht="47.25">
      <c r="A37" s="137"/>
      <c r="B37" s="137"/>
      <c r="C37" s="115" t="s">
        <v>55</v>
      </c>
      <c r="D37" s="112">
        <v>2</v>
      </c>
      <c r="E37" s="112"/>
      <c r="F37" s="60"/>
      <c r="G37" s="60"/>
      <c r="H37" s="60"/>
      <c r="I37" s="62"/>
      <c r="J37" s="62"/>
      <c r="K37" s="62"/>
      <c r="L37" s="62"/>
      <c r="M37" s="62"/>
      <c r="N37" s="62"/>
      <c r="O37" s="60"/>
      <c r="P37" s="60"/>
      <c r="Q37" s="60"/>
    </row>
  </sheetData>
  <mergeCells count="23">
    <mergeCell ref="A33:Q33"/>
    <mergeCell ref="A35:A37"/>
    <mergeCell ref="G35:G36"/>
    <mergeCell ref="H35:I35"/>
    <mergeCell ref="B36:B37"/>
    <mergeCell ref="H36:I36"/>
    <mergeCell ref="B1:P1"/>
    <mergeCell ref="A9:A10"/>
    <mergeCell ref="A12:A17"/>
    <mergeCell ref="B12:B13"/>
    <mergeCell ref="P12:P17"/>
    <mergeCell ref="R19:R24"/>
    <mergeCell ref="R12:R17"/>
    <mergeCell ref="A28:A29"/>
    <mergeCell ref="A3:Q3"/>
    <mergeCell ref="Q12:Q17"/>
    <mergeCell ref="A19:A24"/>
    <mergeCell ref="B19:B24"/>
    <mergeCell ref="O19:O24"/>
    <mergeCell ref="P19:P24"/>
    <mergeCell ref="Q19:Q24"/>
    <mergeCell ref="A6:A7"/>
    <mergeCell ref="B14:B17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27"/>
  <sheetViews>
    <sheetView tabSelected="1" workbookViewId="0">
      <selection activeCell="F124" sqref="F124"/>
    </sheetView>
  </sheetViews>
  <sheetFormatPr defaultRowHeight="15"/>
  <cols>
    <col min="1" max="1" width="18.28515625" customWidth="1"/>
    <col min="2" max="2" width="22.5703125" customWidth="1"/>
    <col min="3" max="3" width="10.42578125" customWidth="1"/>
    <col min="13" max="13" width="10.140625" customWidth="1"/>
    <col min="16" max="16" width="11.28515625" customWidth="1"/>
    <col min="17" max="17" width="14.85546875" customWidth="1"/>
    <col min="18" max="18" width="12.5703125" customWidth="1"/>
  </cols>
  <sheetData>
    <row r="1" spans="1:18" ht="15.75">
      <c r="B1" s="150" t="s">
        <v>100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</row>
    <row r="3" spans="1:18" ht="15.75">
      <c r="A3" s="141" t="s">
        <v>47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</row>
    <row r="5" spans="1:18">
      <c r="A5" s="1"/>
      <c r="B5" s="1"/>
      <c r="C5" s="36">
        <v>1</v>
      </c>
      <c r="D5" s="36">
        <v>2</v>
      </c>
      <c r="E5" s="36">
        <v>3</v>
      </c>
      <c r="F5" s="36">
        <v>4</v>
      </c>
      <c r="G5" s="36">
        <v>5</v>
      </c>
      <c r="H5" s="36">
        <v>6</v>
      </c>
      <c r="I5" s="36">
        <v>7</v>
      </c>
      <c r="J5" s="36">
        <v>8</v>
      </c>
      <c r="K5" s="36">
        <v>9</v>
      </c>
      <c r="L5" s="36">
        <v>10</v>
      </c>
      <c r="M5" s="36">
        <v>11</v>
      </c>
      <c r="N5" s="36">
        <v>12</v>
      </c>
      <c r="O5" s="36" t="s">
        <v>12</v>
      </c>
      <c r="P5" s="36" t="s">
        <v>13</v>
      </c>
      <c r="Q5" s="38" t="s">
        <v>14</v>
      </c>
    </row>
    <row r="6" spans="1:18" ht="30">
      <c r="A6" s="152" t="s">
        <v>0</v>
      </c>
      <c r="B6" s="71" t="s">
        <v>67</v>
      </c>
      <c r="C6" s="74"/>
      <c r="D6" s="74"/>
      <c r="E6" s="74">
        <v>6</v>
      </c>
      <c r="F6" s="74">
        <v>6</v>
      </c>
      <c r="G6" s="74">
        <v>6</v>
      </c>
      <c r="H6" s="74"/>
      <c r="I6" s="74">
        <v>7</v>
      </c>
      <c r="J6" s="74"/>
      <c r="K6" s="74"/>
      <c r="L6" s="74">
        <v>12</v>
      </c>
      <c r="M6" s="74"/>
      <c r="N6" s="74">
        <v>6</v>
      </c>
      <c r="O6" s="4">
        <f>SUM(C6:N6)</f>
        <v>43</v>
      </c>
      <c r="P6" s="4">
        <f>O6/O7</f>
        <v>1</v>
      </c>
      <c r="Q6" s="83">
        <f>P6*100</f>
        <v>100</v>
      </c>
    </row>
    <row r="7" spans="1:18" ht="30">
      <c r="A7" s="152"/>
      <c r="B7" s="71" t="s">
        <v>66</v>
      </c>
      <c r="C7" s="74"/>
      <c r="D7" s="74"/>
      <c r="E7" s="74">
        <v>6</v>
      </c>
      <c r="F7" s="74">
        <v>6</v>
      </c>
      <c r="G7" s="74">
        <v>6</v>
      </c>
      <c r="H7" s="74"/>
      <c r="I7" s="74">
        <v>7</v>
      </c>
      <c r="J7" s="74"/>
      <c r="K7" s="74"/>
      <c r="L7" s="74">
        <v>12</v>
      </c>
      <c r="M7" s="74"/>
      <c r="N7" s="79">
        <v>6</v>
      </c>
      <c r="O7" s="4">
        <f>SUM(C7:N7)</f>
        <v>43</v>
      </c>
      <c r="P7" s="74"/>
      <c r="Q7" s="74"/>
    </row>
    <row r="8" spans="1:18">
      <c r="A8" s="1"/>
      <c r="B8" s="1"/>
      <c r="C8" s="36">
        <v>1</v>
      </c>
      <c r="D8" s="36">
        <v>2</v>
      </c>
      <c r="E8" s="36">
        <v>3</v>
      </c>
      <c r="F8" s="36">
        <v>4</v>
      </c>
      <c r="G8" s="36">
        <v>5</v>
      </c>
      <c r="H8" s="36">
        <v>6</v>
      </c>
      <c r="I8" s="36">
        <v>7</v>
      </c>
      <c r="J8" s="36">
        <v>8</v>
      </c>
      <c r="K8" s="36">
        <v>9</v>
      </c>
      <c r="L8" s="36">
        <v>10</v>
      </c>
      <c r="M8" s="36">
        <v>11</v>
      </c>
      <c r="N8" s="36">
        <v>12</v>
      </c>
      <c r="O8" s="36" t="s">
        <v>12</v>
      </c>
      <c r="P8" s="36" t="s">
        <v>13</v>
      </c>
      <c r="Q8" s="38" t="s">
        <v>14</v>
      </c>
    </row>
    <row r="9" spans="1:18" ht="30">
      <c r="A9" s="152" t="s">
        <v>0</v>
      </c>
      <c r="B9" s="71" t="s">
        <v>76</v>
      </c>
      <c r="C9" s="74"/>
      <c r="D9" s="74"/>
      <c r="E9" s="74">
        <v>5</v>
      </c>
      <c r="F9" s="74">
        <v>5</v>
      </c>
      <c r="G9" s="74">
        <v>5</v>
      </c>
      <c r="H9" s="74"/>
      <c r="I9" s="74">
        <v>6</v>
      </c>
      <c r="J9" s="74"/>
      <c r="K9" s="74"/>
      <c r="L9" s="74">
        <v>8</v>
      </c>
      <c r="M9" s="74"/>
      <c r="N9" s="74">
        <v>5</v>
      </c>
      <c r="O9" s="4">
        <f>SUM(C9:N9)</f>
        <v>34</v>
      </c>
      <c r="P9" s="4">
        <f>O9/O10</f>
        <v>1</v>
      </c>
      <c r="Q9" s="83">
        <f>P9*100</f>
        <v>100</v>
      </c>
    </row>
    <row r="10" spans="1:18" ht="45">
      <c r="A10" s="152"/>
      <c r="B10" s="71" t="s">
        <v>75</v>
      </c>
      <c r="C10" s="74"/>
      <c r="D10" s="74"/>
      <c r="E10" s="74">
        <v>5</v>
      </c>
      <c r="F10" s="74">
        <v>5</v>
      </c>
      <c r="G10" s="74">
        <v>5</v>
      </c>
      <c r="H10" s="74"/>
      <c r="I10" s="74">
        <v>6</v>
      </c>
      <c r="J10" s="74"/>
      <c r="K10" s="74"/>
      <c r="L10" s="74">
        <v>8</v>
      </c>
      <c r="M10" s="74"/>
      <c r="N10" s="74">
        <v>5</v>
      </c>
      <c r="O10" s="4">
        <f>SUM(C10:N10)</f>
        <v>34</v>
      </c>
      <c r="P10" s="74"/>
      <c r="Q10" s="97"/>
    </row>
    <row r="11" spans="1:18" ht="15" customHeight="1">
      <c r="C11" s="36">
        <v>1</v>
      </c>
      <c r="D11" s="36">
        <v>2</v>
      </c>
      <c r="E11" s="36">
        <v>3</v>
      </c>
      <c r="F11" s="36">
        <v>4</v>
      </c>
      <c r="G11" s="36">
        <v>5</v>
      </c>
      <c r="H11" s="36">
        <v>6</v>
      </c>
      <c r="I11" s="36">
        <v>7</v>
      </c>
      <c r="J11" s="36">
        <v>8</v>
      </c>
      <c r="K11" s="36">
        <v>9</v>
      </c>
      <c r="L11" s="36">
        <v>10</v>
      </c>
      <c r="M11" s="36">
        <v>11</v>
      </c>
      <c r="N11" s="36">
        <v>12</v>
      </c>
      <c r="O11" s="36"/>
      <c r="P11" s="36"/>
      <c r="Q11" s="38" t="s">
        <v>24</v>
      </c>
      <c r="R11" s="135" t="s">
        <v>107</v>
      </c>
    </row>
    <row r="12" spans="1:18" ht="15" customHeight="1">
      <c r="A12" s="152" t="s">
        <v>17</v>
      </c>
      <c r="B12" s="138" t="s">
        <v>22</v>
      </c>
      <c r="C12" s="9"/>
      <c r="D12" s="9"/>
      <c r="E12" s="123">
        <v>0.72730324074074071</v>
      </c>
      <c r="F12" s="123">
        <v>0.53164351851851854</v>
      </c>
      <c r="G12" s="123">
        <v>0.36943287037037037</v>
      </c>
      <c r="H12" s="33"/>
      <c r="I12" s="91">
        <v>0.71833333333333327</v>
      </c>
      <c r="J12" s="9"/>
      <c r="K12" s="9"/>
      <c r="L12" s="91">
        <v>0.61252314814814812</v>
      </c>
      <c r="M12" s="9"/>
      <c r="N12" s="123">
        <v>0.43716435185185182</v>
      </c>
      <c r="O12" s="9"/>
      <c r="P12" s="89"/>
      <c r="Q12" s="89">
        <f>AVERAGE(F15,E15,E16,F16,G15,G16,E20,E21,G20,G21,E24,G24,I18,I19,I20,I21,I22,I26,I27,I31,I32,L14,L17,L20,L23,L26,L29,L32,L35,N16,N21)</f>
        <v>7.2692652329749542E-4</v>
      </c>
      <c r="R12">
        <f>_xlfn.STDEV.P(E15,E16,E20,E21,E24,F15,F16,G15,G16,G20,G21,G24,I18,I19,I20,I21,I22,I26,I27,I31,I32,L14,L17,L20,L23,L26,L29,L32,L35,N16,N21)</f>
        <v>4.7926621243574884E-4</v>
      </c>
    </row>
    <row r="13" spans="1:18">
      <c r="A13" s="152"/>
      <c r="B13" s="139"/>
      <c r="C13" s="9"/>
      <c r="D13" s="9"/>
      <c r="E13" s="123">
        <v>0.72829861111111116</v>
      </c>
      <c r="F13" s="123">
        <v>0.53285879629629629</v>
      </c>
      <c r="G13" s="123">
        <v>0.3700694444444444</v>
      </c>
      <c r="H13" s="33"/>
      <c r="I13" s="91">
        <v>0.71910879629629632</v>
      </c>
      <c r="J13" s="9"/>
      <c r="K13" s="9"/>
      <c r="L13" s="91">
        <v>0.61311342592592599</v>
      </c>
      <c r="M13" s="9"/>
      <c r="N13" s="123">
        <v>0.43763888888888891</v>
      </c>
      <c r="O13" s="10"/>
      <c r="P13" s="89"/>
      <c r="Q13" s="89"/>
    </row>
    <row r="14" spans="1:18">
      <c r="A14" s="152"/>
      <c r="B14" s="139"/>
      <c r="C14" s="11"/>
      <c r="D14" s="11"/>
      <c r="E14" s="123">
        <v>0.72865740740740748</v>
      </c>
      <c r="F14" s="123">
        <v>0.53377314814814814</v>
      </c>
      <c r="G14" s="123">
        <v>0.37052083333333335</v>
      </c>
      <c r="H14" s="33"/>
      <c r="I14" s="91">
        <v>0.71942129629629636</v>
      </c>
      <c r="J14" s="11"/>
      <c r="K14" s="11"/>
      <c r="L14" s="11">
        <f>L13-L12</f>
        <v>5.9027777777787005E-4</v>
      </c>
      <c r="M14" s="11"/>
      <c r="N14" s="123">
        <v>0.43784722222222222</v>
      </c>
      <c r="O14" s="21"/>
      <c r="P14" s="89"/>
      <c r="Q14" s="89"/>
    </row>
    <row r="15" spans="1:18">
      <c r="A15" s="152"/>
      <c r="B15" s="139"/>
      <c r="C15" s="74"/>
      <c r="D15" s="74"/>
      <c r="E15" s="11">
        <f t="shared" ref="E15:G16" si="0">E13-E12</f>
        <v>9.9537037037045195E-4</v>
      </c>
      <c r="F15" s="21">
        <f t="shared" si="0"/>
        <v>1.2152777777777457E-3</v>
      </c>
      <c r="G15" s="11">
        <f t="shared" si="0"/>
        <v>6.3657407407402555E-4</v>
      </c>
      <c r="H15" s="33"/>
      <c r="I15" s="91">
        <v>0.71975694444444438</v>
      </c>
      <c r="J15" s="9"/>
      <c r="K15" s="74"/>
      <c r="L15" s="91">
        <v>0.61311342592592599</v>
      </c>
      <c r="M15" s="74"/>
      <c r="N15" s="9">
        <f>N13-N12</f>
        <v>4.7453703703709271E-4</v>
      </c>
      <c r="O15" s="10"/>
      <c r="P15" s="89"/>
      <c r="Q15" s="89"/>
    </row>
    <row r="16" spans="1:18">
      <c r="A16" s="152"/>
      <c r="B16" s="139"/>
      <c r="C16" s="74"/>
      <c r="D16" s="74"/>
      <c r="E16" s="11">
        <f t="shared" si="0"/>
        <v>3.5879629629631538E-4</v>
      </c>
      <c r="F16" s="21">
        <f t="shared" si="0"/>
        <v>9.1435185185184675E-4</v>
      </c>
      <c r="G16" s="11">
        <f t="shared" si="0"/>
        <v>4.5138888888895945E-4</v>
      </c>
      <c r="H16" s="33"/>
      <c r="I16" s="91">
        <v>0.72002314814814816</v>
      </c>
      <c r="J16" s="9"/>
      <c r="K16" s="74"/>
      <c r="L16" s="91">
        <v>0.61340277777777774</v>
      </c>
      <c r="M16" s="74"/>
      <c r="N16" s="11">
        <f>N14-N13</f>
        <v>2.0833333333331039E-4</v>
      </c>
      <c r="O16" s="10"/>
      <c r="P16" s="89"/>
      <c r="Q16" s="89"/>
    </row>
    <row r="17" spans="1:17">
      <c r="A17" s="152"/>
      <c r="B17" s="139"/>
      <c r="C17" s="74"/>
      <c r="D17" s="74"/>
      <c r="E17" s="123">
        <v>0.72972222222222216</v>
      </c>
      <c r="F17" s="123"/>
      <c r="G17" s="123">
        <v>0.37255787037037041</v>
      </c>
      <c r="H17" s="33"/>
      <c r="I17" s="91">
        <v>0.7208564814814814</v>
      </c>
      <c r="J17" s="9"/>
      <c r="K17" s="74"/>
      <c r="L17" s="11">
        <f>L16-L15</f>
        <v>2.8935185185174905E-4</v>
      </c>
      <c r="M17" s="74"/>
      <c r="N17" s="123">
        <v>0.43884259259259256</v>
      </c>
      <c r="O17" s="10"/>
      <c r="P17" s="89"/>
      <c r="Q17" s="89"/>
    </row>
    <row r="18" spans="1:17">
      <c r="A18" s="152"/>
      <c r="B18" s="139"/>
      <c r="C18" s="74"/>
      <c r="D18" s="74"/>
      <c r="E18" s="123">
        <v>0.73019675925925931</v>
      </c>
      <c r="F18" s="123"/>
      <c r="G18" s="123">
        <v>0.37302083333333336</v>
      </c>
      <c r="H18" s="33"/>
      <c r="I18" s="92">
        <f>I13-I12</f>
        <v>7.7546296296304718E-4</v>
      </c>
      <c r="J18" s="9"/>
      <c r="K18" s="74"/>
      <c r="L18" s="91">
        <v>0.62408564814814815</v>
      </c>
      <c r="M18" s="74"/>
      <c r="N18" s="123"/>
      <c r="O18" s="10"/>
      <c r="P18" s="89"/>
      <c r="Q18" s="89"/>
    </row>
    <row r="19" spans="1:17">
      <c r="A19" s="152"/>
      <c r="B19" s="139"/>
      <c r="C19" s="74"/>
      <c r="D19" s="74"/>
      <c r="E19" s="123">
        <v>0.73190972222222228</v>
      </c>
      <c r="F19" s="123"/>
      <c r="G19" s="123">
        <v>0.37401620370370375</v>
      </c>
      <c r="H19" s="33"/>
      <c r="I19" s="92">
        <f>I14-I13</f>
        <v>3.1250000000004885E-4</v>
      </c>
      <c r="J19" s="9"/>
      <c r="K19" s="74"/>
      <c r="L19" s="91">
        <v>0.62605324074074076</v>
      </c>
      <c r="M19" s="74"/>
      <c r="N19" s="123">
        <v>0.44136574074074075</v>
      </c>
      <c r="O19" s="10"/>
      <c r="P19" s="89"/>
      <c r="Q19" s="89"/>
    </row>
    <row r="20" spans="1:17">
      <c r="A20" s="152"/>
      <c r="B20" s="139"/>
      <c r="C20" s="74"/>
      <c r="D20" s="74"/>
      <c r="E20" s="11">
        <f>E18-E17</f>
        <v>4.7453703703714822E-4</v>
      </c>
      <c r="F20" s="74"/>
      <c r="G20" s="14">
        <f>G18-G17</f>
        <v>4.6296296296294281E-4</v>
      </c>
      <c r="H20" s="33"/>
      <c r="I20" s="92">
        <f>I15-I14</f>
        <v>3.3564814814801558E-4</v>
      </c>
      <c r="J20" s="9"/>
      <c r="K20" s="74"/>
      <c r="L20" s="93">
        <f>L19-L18</f>
        <v>1.9675925925926041E-3</v>
      </c>
      <c r="M20" s="74"/>
      <c r="N20" s="123">
        <v>0.4418171296296296</v>
      </c>
      <c r="O20" s="10"/>
      <c r="P20" s="89"/>
      <c r="Q20" s="89"/>
    </row>
    <row r="21" spans="1:17">
      <c r="A21" s="152"/>
      <c r="B21" s="139"/>
      <c r="C21" s="74"/>
      <c r="D21" s="74"/>
      <c r="E21" s="11">
        <f>E19-E18</f>
        <v>1.7129629629629717E-3</v>
      </c>
      <c r="F21" s="74"/>
      <c r="G21" s="14">
        <f>G19-G18</f>
        <v>9.9537037037039644E-4</v>
      </c>
      <c r="H21" s="33"/>
      <c r="I21" s="92">
        <f>I16-I15</f>
        <v>2.6620370370378232E-4</v>
      </c>
      <c r="J21" s="9"/>
      <c r="K21" s="74"/>
      <c r="L21" s="91">
        <v>0.62605324074074076</v>
      </c>
      <c r="M21" s="74"/>
      <c r="N21" s="11">
        <f>N20-N19</f>
        <v>4.5138888888884843E-4</v>
      </c>
      <c r="O21" s="10"/>
      <c r="P21" s="89"/>
      <c r="Q21" s="89"/>
    </row>
    <row r="22" spans="1:17">
      <c r="A22" s="152"/>
      <c r="B22" s="139"/>
      <c r="C22" s="74"/>
      <c r="D22" s="74"/>
      <c r="E22" s="99">
        <v>0.73344907407407411</v>
      </c>
      <c r="F22" s="74"/>
      <c r="G22" s="99">
        <v>0.37527777777777777</v>
      </c>
      <c r="H22" s="33"/>
      <c r="I22" s="92">
        <f>I17-I16</f>
        <v>8.3333333333324155E-4</v>
      </c>
      <c r="J22" s="9"/>
      <c r="K22" s="74"/>
      <c r="L22" s="91">
        <v>0.62758101851851855</v>
      </c>
      <c r="M22" s="74"/>
      <c r="N22" s="9"/>
      <c r="O22" s="10"/>
      <c r="P22" s="89"/>
      <c r="Q22" s="89"/>
    </row>
    <row r="23" spans="1:17">
      <c r="A23" s="152"/>
      <c r="B23" s="139"/>
      <c r="C23" s="74"/>
      <c r="D23" s="74"/>
      <c r="E23" s="99">
        <v>0.73400462962962953</v>
      </c>
      <c r="F23" s="74"/>
      <c r="G23" s="99">
        <v>0.37658564814814816</v>
      </c>
      <c r="H23" s="33"/>
      <c r="I23" s="91">
        <v>0.72487268518518511</v>
      </c>
      <c r="J23" s="9"/>
      <c r="K23" s="74"/>
      <c r="L23" s="92">
        <f>L22-L21</f>
        <v>1.5277777777777946E-3</v>
      </c>
      <c r="M23" s="74"/>
      <c r="N23" s="9"/>
      <c r="O23" s="10"/>
      <c r="P23" s="89"/>
      <c r="Q23" s="89"/>
    </row>
    <row r="24" spans="1:17">
      <c r="A24" s="152"/>
      <c r="B24" s="139"/>
      <c r="C24" s="74"/>
      <c r="D24" s="74"/>
      <c r="E24" s="11">
        <f>E23-E22</f>
        <v>5.5555555555542036E-4</v>
      </c>
      <c r="F24" s="74"/>
      <c r="G24" s="14">
        <f>G23-G22</f>
        <v>1.3078703703703898E-3</v>
      </c>
      <c r="H24" s="33"/>
      <c r="I24" s="91">
        <v>0.72517361111111101</v>
      </c>
      <c r="J24" s="9"/>
      <c r="K24" s="74"/>
      <c r="L24" s="91">
        <v>0.64673611111111107</v>
      </c>
      <c r="M24" s="74"/>
      <c r="N24" s="9"/>
      <c r="O24" s="10"/>
      <c r="P24" s="89"/>
      <c r="Q24" s="89"/>
    </row>
    <row r="25" spans="1:17">
      <c r="A25" s="152"/>
      <c r="B25" s="139"/>
      <c r="C25" s="74"/>
      <c r="D25" s="74"/>
      <c r="E25" s="74"/>
      <c r="F25" s="74"/>
      <c r="G25" s="74"/>
      <c r="H25" s="74"/>
      <c r="I25" s="91">
        <v>0.72679398148148155</v>
      </c>
      <c r="J25" s="9"/>
      <c r="K25" s="74"/>
      <c r="L25" s="91">
        <v>0.64721064814814822</v>
      </c>
      <c r="M25" s="74"/>
      <c r="N25" s="9"/>
      <c r="O25" s="10"/>
      <c r="P25" s="89"/>
      <c r="Q25" s="89"/>
    </row>
    <row r="26" spans="1:17">
      <c r="A26" s="152"/>
      <c r="B26" s="139"/>
      <c r="C26" s="74"/>
      <c r="D26" s="74"/>
      <c r="E26" s="74"/>
      <c r="F26" s="74"/>
      <c r="G26" s="74"/>
      <c r="H26" s="74"/>
      <c r="I26" s="92">
        <f>I24-I23</f>
        <v>3.0092592592589895E-4</v>
      </c>
      <c r="J26" s="9"/>
      <c r="K26" s="74"/>
      <c r="L26" s="92">
        <f>L25-L24</f>
        <v>4.7453703703714822E-4</v>
      </c>
      <c r="M26" s="74"/>
      <c r="N26" s="9"/>
      <c r="O26" s="10"/>
      <c r="P26" s="89"/>
      <c r="Q26" s="89"/>
    </row>
    <row r="27" spans="1:17">
      <c r="A27" s="152"/>
      <c r="B27" s="139"/>
      <c r="C27" s="74"/>
      <c r="D27" s="74"/>
      <c r="E27" s="74"/>
      <c r="F27" s="74"/>
      <c r="G27" s="74"/>
      <c r="H27" s="74"/>
      <c r="I27" s="92">
        <f>I25-I24</f>
        <v>1.6203703703705497E-3</v>
      </c>
      <c r="J27" s="9"/>
      <c r="K27" s="74"/>
      <c r="L27" s="91">
        <v>0.64721064814814822</v>
      </c>
      <c r="M27" s="74"/>
      <c r="N27" s="9"/>
      <c r="O27" s="10"/>
      <c r="P27" s="89"/>
      <c r="Q27" s="89"/>
    </row>
    <row r="28" spans="1:17">
      <c r="A28" s="152"/>
      <c r="B28" s="139"/>
      <c r="C28" s="74"/>
      <c r="D28" s="74"/>
      <c r="E28" s="74"/>
      <c r="F28" s="74"/>
      <c r="G28" s="74"/>
      <c r="H28" s="74"/>
      <c r="I28" s="91">
        <v>0.72821759259259267</v>
      </c>
      <c r="J28" s="11"/>
      <c r="K28" s="74"/>
      <c r="L28" s="91">
        <v>0.64828703703703705</v>
      </c>
      <c r="M28" s="74"/>
      <c r="N28" s="21"/>
      <c r="O28" s="21"/>
      <c r="P28" s="89"/>
      <c r="Q28" s="89"/>
    </row>
    <row r="29" spans="1:17">
      <c r="A29" s="152"/>
      <c r="B29" s="139"/>
      <c r="C29" s="74"/>
      <c r="D29" s="74"/>
      <c r="E29" s="74"/>
      <c r="F29" s="74"/>
      <c r="G29" s="74"/>
      <c r="H29" s="74"/>
      <c r="I29" s="91">
        <v>0.72850694444444442</v>
      </c>
      <c r="J29" s="11"/>
      <c r="K29" s="74"/>
      <c r="L29" s="93">
        <f>L28-L27</f>
        <v>1.0763888888888351E-3</v>
      </c>
      <c r="M29" s="74"/>
      <c r="N29" s="21"/>
      <c r="O29" s="21"/>
      <c r="P29" s="9"/>
      <c r="Q29" s="9"/>
    </row>
    <row r="30" spans="1:17">
      <c r="A30" s="152"/>
      <c r="B30" s="139"/>
      <c r="C30" s="74"/>
      <c r="D30" s="74"/>
      <c r="E30" s="74"/>
      <c r="F30" s="74"/>
      <c r="G30" s="74"/>
      <c r="H30" s="74"/>
      <c r="I30" s="91">
        <v>0.72886574074074073</v>
      </c>
      <c r="J30" s="11"/>
      <c r="K30" s="74"/>
      <c r="L30" s="91">
        <v>0.64828703703703705</v>
      </c>
      <c r="M30" s="74"/>
      <c r="N30" s="21"/>
      <c r="O30" s="21"/>
      <c r="P30" s="9"/>
      <c r="Q30" s="9"/>
    </row>
    <row r="31" spans="1:17">
      <c r="A31" s="152"/>
      <c r="B31" s="139"/>
      <c r="C31" s="74"/>
      <c r="D31" s="74"/>
      <c r="E31" s="74"/>
      <c r="F31" s="74"/>
      <c r="G31" s="74"/>
      <c r="H31" s="74"/>
      <c r="I31" s="92">
        <f>I29-I28</f>
        <v>2.8935185185174905E-4</v>
      </c>
      <c r="J31" s="11"/>
      <c r="K31" s="74"/>
      <c r="L31" s="91">
        <v>0.64870370370370367</v>
      </c>
      <c r="M31" s="74"/>
      <c r="N31" s="21"/>
      <c r="O31" s="21"/>
      <c r="P31" s="9"/>
      <c r="Q31" s="9"/>
    </row>
    <row r="32" spans="1:17">
      <c r="A32" s="152"/>
      <c r="B32" s="139"/>
      <c r="C32" s="74"/>
      <c r="D32" s="74"/>
      <c r="E32" s="74"/>
      <c r="F32" s="74"/>
      <c r="G32" s="74"/>
      <c r="H32" s="74"/>
      <c r="I32" s="92">
        <f>I30-I29</f>
        <v>3.5879629629631538E-4</v>
      </c>
      <c r="J32" s="11"/>
      <c r="K32" s="74"/>
      <c r="L32" s="93">
        <f>L31-L30</f>
        <v>4.1666666666662078E-4</v>
      </c>
      <c r="M32" s="74"/>
      <c r="N32" s="21"/>
      <c r="O32" s="21"/>
      <c r="P32" s="9"/>
      <c r="Q32" s="9"/>
    </row>
    <row r="33" spans="1:18">
      <c r="A33" s="152"/>
      <c r="B33" s="139"/>
      <c r="C33" s="74"/>
      <c r="D33" s="74"/>
      <c r="E33" s="74"/>
      <c r="F33" s="74"/>
      <c r="G33" s="74"/>
      <c r="H33" s="74"/>
      <c r="I33" s="6"/>
      <c r="J33" s="11"/>
      <c r="K33" s="74"/>
      <c r="L33" s="91">
        <v>0.64870370370370367</v>
      </c>
      <c r="M33" s="74"/>
      <c r="N33" s="21"/>
      <c r="O33" s="21"/>
      <c r="P33" s="9"/>
      <c r="Q33" s="9"/>
    </row>
    <row r="34" spans="1:18">
      <c r="A34" s="152"/>
      <c r="B34" s="139"/>
      <c r="C34" s="74"/>
      <c r="D34" s="74"/>
      <c r="E34" s="74"/>
      <c r="F34" s="74"/>
      <c r="G34" s="74"/>
      <c r="H34" s="74"/>
      <c r="I34" s="6"/>
      <c r="J34" s="11"/>
      <c r="K34" s="74"/>
      <c r="L34" s="91">
        <v>0.64906249999999999</v>
      </c>
      <c r="M34" s="74"/>
      <c r="N34" s="21"/>
      <c r="O34" s="21"/>
      <c r="P34" s="9"/>
      <c r="Q34" s="9"/>
    </row>
    <row r="35" spans="1:18">
      <c r="A35" s="152"/>
      <c r="B35" s="140"/>
      <c r="C35" s="74"/>
      <c r="D35" s="74"/>
      <c r="E35" s="74"/>
      <c r="F35" s="74"/>
      <c r="G35" s="74"/>
      <c r="H35" s="74"/>
      <c r="I35" s="6"/>
      <c r="J35" s="11"/>
      <c r="K35" s="74"/>
      <c r="L35" s="93">
        <f>L34-L33</f>
        <v>3.5879629629631538E-4</v>
      </c>
      <c r="M35" s="74"/>
      <c r="N35" s="21"/>
      <c r="O35" s="21"/>
      <c r="P35" s="9"/>
      <c r="Q35" s="9"/>
    </row>
    <row r="36" spans="1:18">
      <c r="A36" s="63"/>
      <c r="B36" s="60"/>
      <c r="C36" s="60"/>
      <c r="D36" s="60"/>
      <c r="E36" s="60"/>
      <c r="F36" s="60"/>
      <c r="G36" s="60"/>
      <c r="H36" s="60"/>
      <c r="I36" s="86"/>
      <c r="J36" s="87"/>
      <c r="K36" s="60"/>
      <c r="L36" s="85"/>
      <c r="M36" s="60"/>
      <c r="N36" s="86"/>
      <c r="O36" s="86"/>
      <c r="P36" s="88"/>
      <c r="Q36" s="88"/>
    </row>
    <row r="37" spans="1:18" ht="15" customHeight="1">
      <c r="A37" s="23"/>
      <c r="B37" s="32"/>
      <c r="C37" s="36">
        <v>1</v>
      </c>
      <c r="D37" s="36">
        <v>2</v>
      </c>
      <c r="E37" s="36">
        <v>3</v>
      </c>
      <c r="F37" s="36">
        <v>4</v>
      </c>
      <c r="G37" s="36">
        <v>5</v>
      </c>
      <c r="H37" s="36">
        <v>6</v>
      </c>
      <c r="I37" s="36">
        <v>7</v>
      </c>
      <c r="J37" s="36">
        <v>8</v>
      </c>
      <c r="K37" s="36">
        <v>9</v>
      </c>
      <c r="L37" s="36">
        <v>10</v>
      </c>
      <c r="M37" s="36">
        <v>11</v>
      </c>
      <c r="N37" s="36">
        <v>12</v>
      </c>
      <c r="O37" s="37"/>
      <c r="P37" s="37"/>
      <c r="Q37" s="38" t="s">
        <v>24</v>
      </c>
      <c r="R37" s="134" t="s">
        <v>108</v>
      </c>
    </row>
    <row r="38" spans="1:18">
      <c r="A38" s="152" t="s">
        <v>25</v>
      </c>
      <c r="B38" s="142" t="s">
        <v>26</v>
      </c>
      <c r="C38" s="74"/>
      <c r="D38" s="71"/>
      <c r="E38" s="7">
        <v>255</v>
      </c>
      <c r="F38" s="121">
        <v>316</v>
      </c>
      <c r="G38" s="101">
        <v>267</v>
      </c>
      <c r="H38" s="74"/>
      <c r="I38" s="94">
        <v>1639</v>
      </c>
      <c r="J38" s="74"/>
      <c r="K38" s="74"/>
      <c r="L38" s="74">
        <v>551</v>
      </c>
      <c r="M38" s="74"/>
      <c r="N38" s="74">
        <v>230</v>
      </c>
      <c r="O38" s="151"/>
      <c r="P38" s="151"/>
      <c r="Q38" s="146">
        <f>AVERAGE(E44,F44,G44,I50,L50,N50)</f>
        <v>18332.333333333332</v>
      </c>
      <c r="R38" s="151">
        <f>_xlfn.STDEV.S(E38:G43,I38:I49,L38:L48,N38:N44)</f>
        <v>4351.863376680245</v>
      </c>
    </row>
    <row r="39" spans="1:18">
      <c r="A39" s="152"/>
      <c r="B39" s="142"/>
      <c r="C39" s="74"/>
      <c r="D39" s="74"/>
      <c r="E39" s="121">
        <v>323</v>
      </c>
      <c r="F39" s="121">
        <v>233</v>
      </c>
      <c r="G39" s="101">
        <v>211</v>
      </c>
      <c r="H39" s="74"/>
      <c r="I39" s="94">
        <v>323</v>
      </c>
      <c r="J39" s="74"/>
      <c r="K39" s="74"/>
      <c r="L39" s="74">
        <v>377</v>
      </c>
      <c r="M39" s="74"/>
      <c r="N39" s="74">
        <v>249</v>
      </c>
      <c r="O39" s="151"/>
      <c r="P39" s="151"/>
      <c r="Q39" s="146"/>
      <c r="R39" s="151"/>
    </row>
    <row r="40" spans="1:18">
      <c r="A40" s="152"/>
      <c r="B40" s="142"/>
      <c r="C40" s="74"/>
      <c r="D40" s="74"/>
      <c r="E40" s="121">
        <v>330</v>
      </c>
      <c r="F40" s="121">
        <v>416</v>
      </c>
      <c r="G40" s="101">
        <v>243</v>
      </c>
      <c r="H40" s="74"/>
      <c r="I40" s="94">
        <v>266</v>
      </c>
      <c r="J40" s="74"/>
      <c r="K40" s="74"/>
      <c r="L40" s="74">
        <v>253</v>
      </c>
      <c r="M40" s="74"/>
      <c r="N40" s="74">
        <v>263</v>
      </c>
      <c r="O40" s="151"/>
      <c r="P40" s="151"/>
      <c r="Q40" s="146"/>
      <c r="R40" s="151"/>
    </row>
    <row r="41" spans="1:18">
      <c r="A41" s="152"/>
      <c r="B41" s="142"/>
      <c r="C41" s="74"/>
      <c r="D41" s="74"/>
      <c r="E41" s="121">
        <v>1217</v>
      </c>
      <c r="F41" s="121">
        <v>721</v>
      </c>
      <c r="G41" s="101">
        <v>1274</v>
      </c>
      <c r="H41" s="74"/>
      <c r="I41" s="94">
        <v>231</v>
      </c>
      <c r="J41" s="74"/>
      <c r="K41" s="74"/>
      <c r="L41" s="74">
        <v>2082</v>
      </c>
      <c r="M41" s="74"/>
      <c r="N41" s="74">
        <v>912</v>
      </c>
      <c r="O41" s="151"/>
      <c r="P41" s="151"/>
      <c r="Q41" s="146"/>
      <c r="R41" s="151"/>
    </row>
    <row r="42" spans="1:18">
      <c r="A42" s="152"/>
      <c r="B42" s="142"/>
      <c r="C42" s="74"/>
      <c r="D42" s="74"/>
      <c r="E42" s="121">
        <v>992</v>
      </c>
      <c r="F42" s="121">
        <v>10850</v>
      </c>
      <c r="G42" s="101">
        <v>10252</v>
      </c>
      <c r="H42" s="74"/>
      <c r="I42" s="94">
        <v>240</v>
      </c>
      <c r="J42" s="74"/>
      <c r="K42" s="74"/>
      <c r="L42" s="74">
        <v>321</v>
      </c>
      <c r="M42" s="74"/>
      <c r="N42" s="74">
        <v>2916</v>
      </c>
      <c r="O42" s="151"/>
      <c r="P42" s="151"/>
      <c r="Q42" s="146"/>
      <c r="R42" s="151"/>
    </row>
    <row r="43" spans="1:18">
      <c r="A43" s="152"/>
      <c r="B43" s="142"/>
      <c r="C43" s="74"/>
      <c r="D43" s="74"/>
      <c r="E43" s="121">
        <v>838</v>
      </c>
      <c r="F43" s="122">
        <v>8028</v>
      </c>
      <c r="G43" s="101">
        <v>2367</v>
      </c>
      <c r="H43" s="74"/>
      <c r="I43" s="94">
        <v>276</v>
      </c>
      <c r="J43" s="74"/>
      <c r="K43" s="74"/>
      <c r="L43" s="74">
        <v>735</v>
      </c>
      <c r="M43" s="74"/>
      <c r="N43" s="74">
        <v>4042</v>
      </c>
      <c r="O43" s="151"/>
      <c r="P43" s="151"/>
      <c r="Q43" s="146"/>
      <c r="R43" s="151"/>
    </row>
    <row r="44" spans="1:18">
      <c r="A44" s="152"/>
      <c r="B44" s="142"/>
      <c r="C44" s="74"/>
      <c r="D44" s="74"/>
      <c r="E44" s="4">
        <f>SUM(E38:E43)</f>
        <v>3955</v>
      </c>
      <c r="F44" s="27">
        <f>SUM(F38:F43)</f>
        <v>20564</v>
      </c>
      <c r="G44" s="102">
        <f>SUM(G38:G43)</f>
        <v>14614</v>
      </c>
      <c r="H44" s="74"/>
      <c r="I44" s="94">
        <v>541</v>
      </c>
      <c r="J44" s="74"/>
      <c r="K44" s="74"/>
      <c r="L44" s="74">
        <v>23430</v>
      </c>
      <c r="M44" s="74"/>
      <c r="N44" s="74">
        <f>SUM(N38:N43)</f>
        <v>8612</v>
      </c>
      <c r="O44" s="151"/>
      <c r="P44" s="151"/>
      <c r="Q44" s="146"/>
      <c r="R44" s="151"/>
    </row>
    <row r="45" spans="1:18">
      <c r="A45" s="152"/>
      <c r="B45" s="142"/>
      <c r="C45" s="74"/>
      <c r="D45" s="74"/>
      <c r="E45" s="74"/>
      <c r="F45" s="74"/>
      <c r="G45" s="100"/>
      <c r="H45" s="74"/>
      <c r="I45" s="94">
        <v>301</v>
      </c>
      <c r="J45" s="74"/>
      <c r="K45" s="74"/>
      <c r="L45" s="74">
        <v>11919</v>
      </c>
      <c r="M45" s="74"/>
      <c r="N45" s="74"/>
      <c r="O45" s="151"/>
      <c r="P45" s="151"/>
      <c r="Q45" s="146"/>
      <c r="R45" s="151"/>
    </row>
    <row r="46" spans="1:18">
      <c r="A46" s="152"/>
      <c r="B46" s="142"/>
      <c r="C46" s="74"/>
      <c r="D46" s="74"/>
      <c r="E46" s="74"/>
      <c r="F46" s="74"/>
      <c r="G46" s="74"/>
      <c r="H46" s="74"/>
      <c r="I46" s="94">
        <v>6360</v>
      </c>
      <c r="J46" s="74"/>
      <c r="K46" s="74"/>
      <c r="L46" s="74">
        <v>517</v>
      </c>
      <c r="M46" s="74"/>
      <c r="N46" s="74"/>
      <c r="O46" s="151"/>
      <c r="P46" s="151"/>
      <c r="Q46" s="146"/>
      <c r="R46" s="151"/>
    </row>
    <row r="47" spans="1:18">
      <c r="A47" s="152"/>
      <c r="B47" s="142"/>
      <c r="C47" s="74"/>
      <c r="D47" s="74"/>
      <c r="E47" s="74"/>
      <c r="F47" s="74"/>
      <c r="G47" s="74"/>
      <c r="H47" s="74"/>
      <c r="I47" s="94">
        <v>545</v>
      </c>
      <c r="J47" s="74"/>
      <c r="K47" s="74"/>
      <c r="L47" s="74">
        <v>1103</v>
      </c>
      <c r="M47" s="74"/>
      <c r="N47" s="74"/>
      <c r="O47" s="151"/>
      <c r="P47" s="151"/>
      <c r="Q47" s="146"/>
      <c r="R47" s="151"/>
    </row>
    <row r="48" spans="1:18">
      <c r="A48" s="152"/>
      <c r="B48" s="142"/>
      <c r="C48" s="74"/>
      <c r="D48" s="74"/>
      <c r="E48" s="74"/>
      <c r="F48" s="74"/>
      <c r="G48" s="74"/>
      <c r="H48" s="74"/>
      <c r="I48" s="94">
        <v>829</v>
      </c>
      <c r="J48" s="74"/>
      <c r="K48" s="74"/>
      <c r="L48" s="74">
        <v>377</v>
      </c>
      <c r="M48" s="74"/>
      <c r="N48" s="74"/>
      <c r="O48" s="151"/>
      <c r="P48" s="151"/>
      <c r="Q48" s="146"/>
      <c r="R48" s="151"/>
    </row>
    <row r="49" spans="1:18">
      <c r="A49" s="152"/>
      <c r="B49" s="142"/>
      <c r="C49" s="74"/>
      <c r="D49" s="74"/>
      <c r="E49" s="74"/>
      <c r="F49" s="74"/>
      <c r="G49" s="74"/>
      <c r="H49" s="74"/>
      <c r="I49" s="94">
        <v>421</v>
      </c>
      <c r="J49" s="74"/>
      <c r="K49" s="74"/>
      <c r="L49" s="74"/>
      <c r="M49" s="74"/>
      <c r="N49" s="74"/>
      <c r="O49" s="151"/>
      <c r="P49" s="151"/>
      <c r="Q49" s="146"/>
      <c r="R49" s="151"/>
    </row>
    <row r="50" spans="1:18">
      <c r="A50" s="152"/>
      <c r="B50" s="142"/>
      <c r="C50" s="4"/>
      <c r="D50" s="4"/>
      <c r="E50" s="4"/>
      <c r="F50" s="4"/>
      <c r="G50" s="4"/>
      <c r="H50" s="4"/>
      <c r="I50" s="4">
        <f>SUM(I38:I49)</f>
        <v>11972</v>
      </c>
      <c r="J50" s="4"/>
      <c r="K50" s="4"/>
      <c r="L50" s="4">
        <f>SUM(L38:L48)</f>
        <v>41665</v>
      </c>
      <c r="M50" s="74"/>
      <c r="N50" s="4">
        <f>SUM(N38:N44)</f>
        <v>17224</v>
      </c>
      <c r="O50" s="151"/>
      <c r="P50" s="151"/>
      <c r="Q50" s="146"/>
      <c r="R50" s="151"/>
    </row>
    <row r="51" spans="1:18">
      <c r="A51" s="58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1"/>
    </row>
    <row r="52" spans="1:18">
      <c r="A52" s="30"/>
      <c r="B52" s="45"/>
      <c r="C52" s="36">
        <v>1</v>
      </c>
      <c r="D52" s="36">
        <v>2</v>
      </c>
      <c r="E52" s="36">
        <v>3</v>
      </c>
      <c r="F52" s="36">
        <v>4</v>
      </c>
      <c r="G52" s="36">
        <v>5</v>
      </c>
      <c r="H52" s="36">
        <v>6</v>
      </c>
      <c r="I52" s="36">
        <v>7</v>
      </c>
      <c r="J52" s="36">
        <v>8</v>
      </c>
      <c r="K52" s="36">
        <v>9</v>
      </c>
      <c r="L52" s="36">
        <v>10</v>
      </c>
      <c r="M52" s="36">
        <v>11</v>
      </c>
      <c r="N52" s="36">
        <v>12</v>
      </c>
      <c r="O52" s="38" t="s">
        <v>12</v>
      </c>
      <c r="P52" s="38" t="s">
        <v>13</v>
      </c>
      <c r="Q52" s="38" t="s">
        <v>14</v>
      </c>
    </row>
    <row r="53" spans="1:18" ht="49.5" customHeight="1">
      <c r="A53" s="152" t="s">
        <v>40</v>
      </c>
      <c r="B53" s="71" t="s">
        <v>69</v>
      </c>
      <c r="C53" s="74"/>
      <c r="D53" s="74"/>
      <c r="E53" s="74">
        <v>6</v>
      </c>
      <c r="F53" s="74">
        <v>6</v>
      </c>
      <c r="G53" s="74">
        <v>6</v>
      </c>
      <c r="H53" s="74"/>
      <c r="I53" s="74">
        <v>7</v>
      </c>
      <c r="J53" s="74"/>
      <c r="K53" s="74"/>
      <c r="L53" s="74">
        <v>12</v>
      </c>
      <c r="M53" s="74"/>
      <c r="N53" s="74">
        <v>6</v>
      </c>
      <c r="O53" s="74">
        <f>SUM(C53:N53)</f>
        <v>43</v>
      </c>
      <c r="P53" s="74">
        <f>O53/O54</f>
        <v>0.671875</v>
      </c>
      <c r="Q53" s="128">
        <v>0.67567600000000005</v>
      </c>
    </row>
    <row r="54" spans="1:18" ht="45">
      <c r="A54" s="152"/>
      <c r="B54" s="71" t="s">
        <v>68</v>
      </c>
      <c r="C54" s="74"/>
      <c r="D54" s="74"/>
      <c r="E54" s="74">
        <v>9</v>
      </c>
      <c r="F54" s="74">
        <v>9</v>
      </c>
      <c r="G54" s="74">
        <v>9</v>
      </c>
      <c r="H54" s="74"/>
      <c r="I54" s="74">
        <v>13</v>
      </c>
      <c r="J54" s="74"/>
      <c r="K54" s="74"/>
      <c r="L54" s="74">
        <v>15</v>
      </c>
      <c r="M54" s="74"/>
      <c r="N54" s="74">
        <v>9</v>
      </c>
      <c r="O54" s="74">
        <f>SUM(C54:N54)</f>
        <v>64</v>
      </c>
      <c r="P54" s="74"/>
      <c r="Q54" s="74"/>
    </row>
    <row r="55" spans="1:18">
      <c r="A55" s="30"/>
      <c r="B55" s="45"/>
      <c r="C55" s="36">
        <v>1</v>
      </c>
      <c r="D55" s="36">
        <v>2</v>
      </c>
      <c r="E55" s="36">
        <v>3</v>
      </c>
      <c r="F55" s="36">
        <v>4</v>
      </c>
      <c r="G55" s="36">
        <v>5</v>
      </c>
      <c r="H55" s="36">
        <v>6</v>
      </c>
      <c r="I55" s="36">
        <v>7</v>
      </c>
      <c r="J55" s="36">
        <v>8</v>
      </c>
      <c r="K55" s="36">
        <v>9</v>
      </c>
      <c r="L55" s="36">
        <v>10</v>
      </c>
      <c r="M55" s="36">
        <v>11</v>
      </c>
      <c r="N55" s="36">
        <v>12</v>
      </c>
      <c r="O55" s="38" t="s">
        <v>12</v>
      </c>
      <c r="P55" s="38" t="s">
        <v>13</v>
      </c>
      <c r="Q55" s="38" t="s">
        <v>14</v>
      </c>
    </row>
    <row r="56" spans="1:18" ht="30">
      <c r="A56" s="152" t="s">
        <v>40</v>
      </c>
      <c r="B56" s="71" t="s">
        <v>72</v>
      </c>
      <c r="C56" s="74"/>
      <c r="D56" s="74"/>
      <c r="E56" s="74">
        <v>5</v>
      </c>
      <c r="F56" s="74">
        <v>5</v>
      </c>
      <c r="G56" s="74">
        <v>5</v>
      </c>
      <c r="H56" s="74"/>
      <c r="I56" s="74">
        <v>6</v>
      </c>
      <c r="J56" s="74"/>
      <c r="K56" s="74"/>
      <c r="L56" s="74">
        <v>8</v>
      </c>
      <c r="M56" s="74"/>
      <c r="N56" s="74">
        <v>5</v>
      </c>
      <c r="O56" s="74">
        <f>SUM(C56:N56)</f>
        <v>34</v>
      </c>
      <c r="P56" s="74">
        <f>O56/O57</f>
        <v>0.80952380952380953</v>
      </c>
      <c r="Q56" s="128">
        <f>0.76</f>
        <v>0.76</v>
      </c>
    </row>
    <row r="57" spans="1:18" ht="60">
      <c r="A57" s="152"/>
      <c r="B57" s="78" t="s">
        <v>82</v>
      </c>
      <c r="C57" s="74"/>
      <c r="D57" s="74"/>
      <c r="E57" s="74">
        <v>6</v>
      </c>
      <c r="F57" s="74">
        <v>5</v>
      </c>
      <c r="G57" s="74">
        <v>6</v>
      </c>
      <c r="H57" s="74"/>
      <c r="I57" s="74">
        <v>7</v>
      </c>
      <c r="J57" s="74"/>
      <c r="K57" s="74"/>
      <c r="L57" s="74">
        <v>12</v>
      </c>
      <c r="M57" s="74"/>
      <c r="N57" s="74">
        <v>6</v>
      </c>
      <c r="O57" s="74">
        <f>SUM(C57:N57)</f>
        <v>42</v>
      </c>
      <c r="P57" s="74"/>
      <c r="Q57" s="74"/>
    </row>
    <row r="58" spans="1:18">
      <c r="A58" s="58"/>
      <c r="B58" s="59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</row>
    <row r="59" spans="1:18">
      <c r="A59" s="58" t="s">
        <v>40</v>
      </c>
      <c r="B59" s="130">
        <f>SUM(Q53,Q56)/2</f>
        <v>0.71783799999999998</v>
      </c>
      <c r="C59" s="129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</row>
    <row r="60" spans="1:18">
      <c r="A60" s="58"/>
      <c r="B60" s="59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1"/>
    </row>
    <row r="61" spans="1:18" ht="15.75">
      <c r="A61" s="141" t="s">
        <v>48</v>
      </c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</row>
    <row r="62" spans="1:18">
      <c r="A62" s="58"/>
      <c r="B62" s="59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1"/>
    </row>
    <row r="63" spans="1:18">
      <c r="C63" s="36">
        <v>1</v>
      </c>
      <c r="D63" s="36">
        <v>2</v>
      </c>
      <c r="E63" s="36">
        <v>3</v>
      </c>
      <c r="F63" s="36">
        <v>4</v>
      </c>
      <c r="G63" s="36">
        <v>5</v>
      </c>
      <c r="H63" s="36">
        <v>6</v>
      </c>
      <c r="I63" s="36">
        <v>7</v>
      </c>
      <c r="J63" s="36">
        <v>8</v>
      </c>
      <c r="K63" s="36">
        <v>9</v>
      </c>
      <c r="L63" s="36">
        <v>10</v>
      </c>
      <c r="M63" s="36">
        <v>11</v>
      </c>
      <c r="N63" s="36">
        <v>12</v>
      </c>
      <c r="O63" s="36" t="s">
        <v>12</v>
      </c>
      <c r="P63" s="36" t="s">
        <v>13</v>
      </c>
      <c r="Q63" s="38" t="s">
        <v>14</v>
      </c>
    </row>
    <row r="64" spans="1:18" ht="30">
      <c r="A64" s="152" t="s">
        <v>44</v>
      </c>
      <c r="B64" s="71" t="s">
        <v>71</v>
      </c>
      <c r="C64" s="74"/>
      <c r="D64" s="74"/>
      <c r="E64" s="74">
        <v>8</v>
      </c>
      <c r="F64" s="74">
        <v>7</v>
      </c>
      <c r="G64" s="74">
        <v>8</v>
      </c>
      <c r="H64" s="74"/>
      <c r="I64" s="5">
        <v>12</v>
      </c>
      <c r="J64" s="5"/>
      <c r="K64" s="5"/>
      <c r="L64" s="5">
        <v>12</v>
      </c>
      <c r="M64" s="5"/>
      <c r="N64" s="5">
        <v>6</v>
      </c>
      <c r="O64" s="74">
        <f>SUM(C64:N64)</f>
        <v>53</v>
      </c>
      <c r="P64" s="4">
        <f>O64/O65</f>
        <v>1</v>
      </c>
      <c r="Q64" s="83">
        <f>P64*100</f>
        <v>100</v>
      </c>
    </row>
    <row r="65" spans="1:17" ht="30">
      <c r="A65" s="152"/>
      <c r="B65" s="71" t="s">
        <v>70</v>
      </c>
      <c r="C65" s="74"/>
      <c r="D65" s="74"/>
      <c r="E65" s="74">
        <v>8</v>
      </c>
      <c r="F65" s="74">
        <v>7</v>
      </c>
      <c r="G65" s="74">
        <v>8</v>
      </c>
      <c r="H65" s="74"/>
      <c r="I65" s="5">
        <v>12</v>
      </c>
      <c r="J65" s="5"/>
      <c r="K65" s="5"/>
      <c r="L65" s="5">
        <v>12</v>
      </c>
      <c r="M65" s="5"/>
      <c r="N65" s="5">
        <v>6</v>
      </c>
      <c r="O65" s="74">
        <f>SUM(C65:N65)</f>
        <v>53</v>
      </c>
      <c r="P65" s="74"/>
      <c r="Q65" s="74"/>
    </row>
    <row r="66" spans="1:17">
      <c r="C66" s="36">
        <v>1</v>
      </c>
      <c r="D66" s="36">
        <v>2</v>
      </c>
      <c r="E66" s="36">
        <v>3</v>
      </c>
      <c r="F66" s="36">
        <v>4</v>
      </c>
      <c r="G66" s="36">
        <v>5</v>
      </c>
      <c r="H66" s="36">
        <v>6</v>
      </c>
      <c r="I66" s="36">
        <v>7</v>
      </c>
      <c r="J66" s="36">
        <v>8</v>
      </c>
      <c r="K66" s="36">
        <v>9</v>
      </c>
      <c r="L66" s="36">
        <v>10</v>
      </c>
      <c r="M66" s="36">
        <v>11</v>
      </c>
      <c r="N66" s="36">
        <v>12</v>
      </c>
      <c r="O66" s="36" t="s">
        <v>12</v>
      </c>
      <c r="P66" s="36" t="s">
        <v>13</v>
      </c>
      <c r="Q66" s="38" t="s">
        <v>14</v>
      </c>
    </row>
    <row r="67" spans="1:17" ht="30">
      <c r="A67" s="152" t="s">
        <v>44</v>
      </c>
      <c r="B67" s="71" t="s">
        <v>74</v>
      </c>
      <c r="C67" s="74"/>
      <c r="D67" s="74"/>
      <c r="E67" s="74">
        <v>5</v>
      </c>
      <c r="F67" s="74">
        <v>6</v>
      </c>
      <c r="G67" s="74">
        <v>5</v>
      </c>
      <c r="H67" s="74"/>
      <c r="I67" s="5">
        <v>7</v>
      </c>
      <c r="J67" s="5"/>
      <c r="K67" s="5"/>
      <c r="L67" s="74">
        <v>12</v>
      </c>
      <c r="M67" s="5"/>
      <c r="N67" s="5">
        <v>5</v>
      </c>
      <c r="O67" s="74">
        <f>SUM(C67:N67)</f>
        <v>40</v>
      </c>
      <c r="P67" s="4">
        <f>O67/O68</f>
        <v>1</v>
      </c>
      <c r="Q67" s="83">
        <f>P67*100</f>
        <v>100</v>
      </c>
    </row>
    <row r="68" spans="1:17" ht="45">
      <c r="A68" s="152"/>
      <c r="B68" s="71" t="s">
        <v>73</v>
      </c>
      <c r="C68" s="74"/>
      <c r="D68" s="74"/>
      <c r="E68" s="74">
        <v>5</v>
      </c>
      <c r="F68" s="74">
        <v>6</v>
      </c>
      <c r="G68" s="74">
        <v>5</v>
      </c>
      <c r="H68" s="74"/>
      <c r="I68" s="5">
        <v>7</v>
      </c>
      <c r="J68" s="5"/>
      <c r="K68" s="5"/>
      <c r="L68" s="74">
        <v>12</v>
      </c>
      <c r="M68" s="5"/>
      <c r="N68" s="5">
        <v>5</v>
      </c>
      <c r="O68" s="74">
        <f>SUM(C68:N68)</f>
        <v>40</v>
      </c>
      <c r="P68" s="74"/>
      <c r="Q68" s="74"/>
    </row>
    <row r="69" spans="1:17">
      <c r="A69" s="58"/>
      <c r="B69" s="59"/>
      <c r="C69" s="60"/>
      <c r="D69" s="60"/>
      <c r="E69" s="60"/>
      <c r="F69" s="60"/>
      <c r="G69" s="60"/>
      <c r="H69" s="60"/>
      <c r="I69" s="43"/>
      <c r="J69" s="43"/>
      <c r="K69" s="43"/>
      <c r="L69" s="43"/>
      <c r="M69" s="43"/>
      <c r="N69" s="43"/>
      <c r="O69" s="60"/>
      <c r="P69" s="60"/>
      <c r="Q69" s="60"/>
    </row>
    <row r="70" spans="1:17" ht="15.75">
      <c r="A70" s="141" t="s">
        <v>49</v>
      </c>
      <c r="B70" s="141"/>
      <c r="C70" s="141"/>
      <c r="D70" s="141"/>
      <c r="E70" s="141"/>
      <c r="F70" s="141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141"/>
    </row>
    <row r="71" spans="1:17">
      <c r="A71" s="58"/>
      <c r="B71" s="59"/>
      <c r="C71" s="60"/>
      <c r="D71" s="60"/>
      <c r="E71" s="60"/>
      <c r="F71" s="60"/>
      <c r="G71" s="60"/>
      <c r="H71" s="60"/>
      <c r="I71" s="43"/>
      <c r="J71" s="43"/>
      <c r="K71" s="43"/>
      <c r="L71" s="43"/>
      <c r="M71" s="43"/>
      <c r="N71" s="43"/>
      <c r="O71" s="60"/>
      <c r="P71" s="60"/>
      <c r="Q71" s="60"/>
    </row>
    <row r="72" spans="1:17">
      <c r="A72" s="30"/>
      <c r="B72" s="31"/>
      <c r="C72" s="36">
        <v>1</v>
      </c>
      <c r="D72" s="36">
        <v>2</v>
      </c>
      <c r="E72" s="36">
        <v>3</v>
      </c>
      <c r="F72" s="36">
        <v>4</v>
      </c>
      <c r="G72" s="36">
        <v>5</v>
      </c>
      <c r="H72" s="36">
        <v>6</v>
      </c>
      <c r="I72" s="36">
        <v>7</v>
      </c>
      <c r="J72" s="36">
        <v>8</v>
      </c>
      <c r="K72" s="36">
        <v>9</v>
      </c>
      <c r="L72" s="36">
        <v>10</v>
      </c>
      <c r="M72" s="36">
        <v>11</v>
      </c>
      <c r="N72" s="36">
        <v>12</v>
      </c>
      <c r="O72" s="38" t="s">
        <v>12</v>
      </c>
      <c r="P72" s="38" t="s">
        <v>13</v>
      </c>
      <c r="Q72" s="38"/>
    </row>
    <row r="73" spans="1:17" ht="30.75" customHeight="1">
      <c r="A73" s="152" t="s">
        <v>27</v>
      </c>
      <c r="B73" s="78" t="s">
        <v>83</v>
      </c>
      <c r="C73" s="74"/>
      <c r="D73" s="74"/>
      <c r="E73" s="74">
        <v>0</v>
      </c>
      <c r="F73" s="74">
        <v>0</v>
      </c>
      <c r="G73" s="74">
        <v>0</v>
      </c>
      <c r="H73" s="74"/>
      <c r="I73" s="74">
        <v>1</v>
      </c>
      <c r="J73" s="74"/>
      <c r="K73" s="74"/>
      <c r="L73" s="74">
        <v>5</v>
      </c>
      <c r="M73" s="74"/>
      <c r="N73" s="74">
        <v>0</v>
      </c>
      <c r="O73" s="74">
        <f>SUM(C73:N73)</f>
        <v>6</v>
      </c>
      <c r="P73" s="74"/>
      <c r="Q73" s="66"/>
    </row>
    <row r="74" spans="1:17" ht="30">
      <c r="A74" s="152"/>
      <c r="B74" s="71" t="s">
        <v>46</v>
      </c>
      <c r="C74" s="74"/>
      <c r="D74" s="74"/>
      <c r="E74" s="74">
        <v>8</v>
      </c>
      <c r="F74" s="74">
        <v>14</v>
      </c>
      <c r="G74" s="74">
        <v>11</v>
      </c>
      <c r="H74" s="74"/>
      <c r="I74" s="95">
        <v>12</v>
      </c>
      <c r="J74" s="74"/>
      <c r="K74" s="74"/>
      <c r="L74" s="95">
        <v>34</v>
      </c>
      <c r="M74" s="74"/>
      <c r="N74" s="74">
        <v>8</v>
      </c>
      <c r="O74" s="74">
        <f>SUM(C74:N74)</f>
        <v>87</v>
      </c>
      <c r="P74" s="74"/>
      <c r="Q74" s="74"/>
    </row>
    <row r="75" spans="1:17">
      <c r="A75" s="58"/>
      <c r="B75" s="59"/>
      <c r="C75" s="60"/>
      <c r="D75" s="60"/>
      <c r="E75" s="60"/>
      <c r="F75" s="60"/>
      <c r="G75" s="60"/>
      <c r="H75" s="60"/>
      <c r="I75" s="62"/>
      <c r="J75" s="62"/>
      <c r="K75" s="62"/>
      <c r="L75" s="62"/>
      <c r="M75" s="62"/>
      <c r="N75" s="62"/>
      <c r="O75" s="60"/>
      <c r="P75" s="60"/>
      <c r="Q75" s="60"/>
    </row>
    <row r="76" spans="1:17" ht="15.75">
      <c r="A76" s="141" t="s">
        <v>51</v>
      </c>
      <c r="B76" s="141"/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</row>
    <row r="77" spans="1:17">
      <c r="A77" s="58"/>
      <c r="B77" s="59"/>
      <c r="C77" s="60"/>
      <c r="E77" s="38" t="s">
        <v>13</v>
      </c>
      <c r="F77" s="60"/>
      <c r="G77" s="60"/>
      <c r="H77" s="60"/>
      <c r="I77" s="62"/>
      <c r="J77" s="62"/>
      <c r="K77" s="38" t="s">
        <v>23</v>
      </c>
      <c r="L77" s="62"/>
      <c r="M77" s="62"/>
      <c r="N77" s="62"/>
      <c r="O77" s="60"/>
      <c r="P77" s="60"/>
      <c r="Q77" s="60"/>
    </row>
    <row r="78" spans="1:17" ht="45">
      <c r="A78" s="153" t="s">
        <v>52</v>
      </c>
      <c r="B78" s="70" t="s">
        <v>53</v>
      </c>
      <c r="C78" s="74" t="s">
        <v>16</v>
      </c>
      <c r="D78" s="74">
        <v>1</v>
      </c>
      <c r="E78" s="74">
        <f>D78/(D79+D80)</f>
        <v>5.8823529411764705E-2</v>
      </c>
      <c r="F78" s="60"/>
      <c r="G78" s="142" t="s">
        <v>56</v>
      </c>
      <c r="H78" s="142" t="s">
        <v>57</v>
      </c>
      <c r="I78" s="142"/>
      <c r="J78" s="44">
        <v>5</v>
      </c>
      <c r="K78" s="44">
        <f>J78-J79</f>
        <v>4</v>
      </c>
      <c r="L78" s="62"/>
      <c r="M78" s="131" t="s">
        <v>105</v>
      </c>
      <c r="N78" s="62"/>
      <c r="O78" s="60"/>
      <c r="P78" s="60"/>
      <c r="Q78" s="60"/>
    </row>
    <row r="79" spans="1:17" ht="47.25">
      <c r="A79" s="153"/>
      <c r="B79" s="137" t="s">
        <v>54</v>
      </c>
      <c r="C79" s="68" t="s">
        <v>53</v>
      </c>
      <c r="D79" s="74">
        <v>1</v>
      </c>
      <c r="E79" s="74"/>
      <c r="F79" s="60"/>
      <c r="G79" s="142"/>
      <c r="H79" s="142" t="s">
        <v>58</v>
      </c>
      <c r="I79" s="142"/>
      <c r="J79" s="44">
        <v>1</v>
      </c>
      <c r="K79" s="44"/>
      <c r="L79" s="62"/>
      <c r="M79" s="62"/>
      <c r="N79" s="62"/>
      <c r="O79" s="60"/>
      <c r="P79" s="60"/>
      <c r="Q79" s="60"/>
    </row>
    <row r="80" spans="1:17" ht="47.25">
      <c r="A80" s="153"/>
      <c r="B80" s="137"/>
      <c r="C80" s="68" t="s">
        <v>55</v>
      </c>
      <c r="D80" s="74">
        <v>16</v>
      </c>
      <c r="E80" s="74"/>
      <c r="F80" s="60"/>
      <c r="G80" s="60"/>
      <c r="H80" s="60"/>
      <c r="I80" s="62"/>
      <c r="J80" s="62"/>
      <c r="K80" s="62"/>
      <c r="L80" s="62"/>
      <c r="M80" s="62"/>
      <c r="N80" s="62"/>
      <c r="O80" s="60"/>
      <c r="P80" s="60"/>
      <c r="Q80" s="60"/>
    </row>
    <row r="81" spans="1:17">
      <c r="A81" s="58"/>
      <c r="B81" s="59"/>
      <c r="C81" s="60"/>
      <c r="D81" s="60"/>
      <c r="E81" s="60"/>
      <c r="F81" s="60"/>
      <c r="G81" s="60"/>
      <c r="H81" s="60"/>
      <c r="I81" s="62"/>
      <c r="J81" s="62"/>
      <c r="K81" s="62"/>
      <c r="L81" s="62"/>
      <c r="M81" s="62"/>
      <c r="N81" s="62"/>
      <c r="O81" s="60"/>
      <c r="P81" s="60"/>
      <c r="Q81" s="60"/>
    </row>
    <row r="82" spans="1:17" ht="15.75">
      <c r="A82" s="141" t="s">
        <v>50</v>
      </c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</row>
    <row r="83" spans="1:17">
      <c r="A83" s="58"/>
      <c r="B83" s="59"/>
      <c r="C83" s="60"/>
      <c r="D83" s="60"/>
      <c r="E83" s="60"/>
      <c r="F83" s="60"/>
      <c r="G83" s="60"/>
      <c r="H83" s="60"/>
      <c r="I83" s="62"/>
      <c r="J83" s="62"/>
      <c r="K83" s="62"/>
      <c r="L83" s="62"/>
      <c r="M83" s="62"/>
      <c r="N83" s="62"/>
      <c r="O83" s="60"/>
      <c r="P83" s="60"/>
      <c r="Q83" s="60"/>
    </row>
    <row r="84" spans="1:17">
      <c r="C84" s="36">
        <v>1</v>
      </c>
      <c r="D84" s="36">
        <v>2</v>
      </c>
      <c r="E84" s="36">
        <v>3</v>
      </c>
      <c r="F84" s="36">
        <v>4</v>
      </c>
      <c r="G84" s="36">
        <v>5</v>
      </c>
      <c r="H84" s="36">
        <v>6</v>
      </c>
      <c r="I84" s="36">
        <v>7</v>
      </c>
      <c r="J84" s="36">
        <v>8</v>
      </c>
      <c r="K84" s="36">
        <v>9</v>
      </c>
      <c r="L84" s="36">
        <v>10</v>
      </c>
      <c r="M84" s="36">
        <v>11</v>
      </c>
      <c r="N84" s="36">
        <v>12</v>
      </c>
      <c r="O84" s="38" t="s">
        <v>12</v>
      </c>
      <c r="P84" s="38" t="s">
        <v>13</v>
      </c>
      <c r="Q84" s="38" t="s">
        <v>14</v>
      </c>
    </row>
    <row r="85" spans="1:17" ht="30">
      <c r="A85" s="152" t="s">
        <v>31</v>
      </c>
      <c r="B85" s="46" t="s">
        <v>36</v>
      </c>
      <c r="C85" s="47"/>
      <c r="D85" s="74"/>
      <c r="E85" s="74">
        <v>2</v>
      </c>
      <c r="F85" s="48">
        <v>2</v>
      </c>
      <c r="G85" s="74">
        <v>1</v>
      </c>
      <c r="H85" s="48"/>
      <c r="I85" s="74">
        <v>6</v>
      </c>
      <c r="J85" s="48"/>
      <c r="K85" s="74"/>
      <c r="L85" s="48">
        <v>1</v>
      </c>
      <c r="M85" s="74"/>
      <c r="N85" s="74">
        <v>2</v>
      </c>
      <c r="O85" s="74">
        <f>SUM(C85:N85)</f>
        <v>14</v>
      </c>
      <c r="P85" s="66">
        <f>O87/O85</f>
        <v>6.2142857142857144</v>
      </c>
      <c r="Q85" s="124"/>
    </row>
    <row r="86" spans="1:17" ht="56.25">
      <c r="A86" s="152"/>
      <c r="B86" s="71" t="s">
        <v>16</v>
      </c>
      <c r="C86" s="49"/>
      <c r="D86" s="51"/>
      <c r="E86" s="51" t="s">
        <v>94</v>
      </c>
      <c r="F86" s="51" t="s">
        <v>95</v>
      </c>
      <c r="G86" s="51" t="s">
        <v>79</v>
      </c>
      <c r="H86" s="50"/>
      <c r="I86" s="51" t="s">
        <v>78</v>
      </c>
      <c r="J86" s="53"/>
      <c r="K86" s="52"/>
      <c r="L86" s="50" t="s">
        <v>79</v>
      </c>
      <c r="M86" s="51"/>
      <c r="N86" s="51" t="s">
        <v>94</v>
      </c>
      <c r="O86" s="74"/>
      <c r="P86" s="74"/>
      <c r="Q86" s="54"/>
    </row>
    <row r="87" spans="1:17" ht="30">
      <c r="A87" s="152"/>
      <c r="B87" s="78" t="s">
        <v>84</v>
      </c>
      <c r="C87" s="74"/>
      <c r="D87" s="74"/>
      <c r="E87" s="74">
        <v>8</v>
      </c>
      <c r="F87" s="74">
        <v>14</v>
      </c>
      <c r="G87" s="74">
        <v>11</v>
      </c>
      <c r="H87" s="74"/>
      <c r="I87" s="74">
        <v>12</v>
      </c>
      <c r="J87" s="74"/>
      <c r="K87" s="74"/>
      <c r="L87" s="74">
        <v>34</v>
      </c>
      <c r="M87" s="74"/>
      <c r="N87" s="74">
        <v>8</v>
      </c>
      <c r="O87" s="74">
        <f>SUM(C87:N87)</f>
        <v>87</v>
      </c>
      <c r="P87" s="74"/>
      <c r="Q87" s="54"/>
    </row>
    <row r="89" spans="1:17" ht="30">
      <c r="C89" s="36">
        <v>1</v>
      </c>
      <c r="D89" s="36">
        <v>2</v>
      </c>
      <c r="E89" s="36">
        <v>3</v>
      </c>
      <c r="F89" s="36">
        <v>4</v>
      </c>
      <c r="G89" s="36">
        <v>5</v>
      </c>
      <c r="H89" s="36">
        <v>6</v>
      </c>
      <c r="I89" s="36">
        <v>7</v>
      </c>
      <c r="J89" s="36">
        <v>8</v>
      </c>
      <c r="K89" s="36">
        <v>9</v>
      </c>
      <c r="L89" s="36">
        <v>10</v>
      </c>
      <c r="M89" s="36">
        <v>11</v>
      </c>
      <c r="N89" s="36">
        <v>12</v>
      </c>
      <c r="O89" s="38" t="s">
        <v>12</v>
      </c>
      <c r="P89" s="77" t="s">
        <v>64</v>
      </c>
      <c r="Q89" s="38" t="s">
        <v>23</v>
      </c>
    </row>
    <row r="90" spans="1:17" ht="31.5">
      <c r="A90" s="154" t="s">
        <v>85</v>
      </c>
      <c r="B90" s="81" t="s">
        <v>62</v>
      </c>
      <c r="C90" s="54"/>
      <c r="D90" s="74"/>
      <c r="E90" s="96">
        <v>8</v>
      </c>
      <c r="F90" s="74">
        <v>14</v>
      </c>
      <c r="G90" s="79">
        <v>11</v>
      </c>
      <c r="H90" s="74"/>
      <c r="I90" s="74">
        <v>12</v>
      </c>
      <c r="J90" s="74"/>
      <c r="K90" s="74"/>
      <c r="L90" s="120">
        <v>34</v>
      </c>
      <c r="M90" s="74"/>
      <c r="N90" s="79">
        <v>8</v>
      </c>
      <c r="O90" s="79">
        <f>SUM(C90:N90)</f>
        <v>87</v>
      </c>
      <c r="P90" s="66">
        <f>SUM(P91:P94)</f>
        <v>5.1342333299999927</v>
      </c>
      <c r="Q90" s="73">
        <f>O90-P90</f>
        <v>81.865766670000014</v>
      </c>
    </row>
    <row r="91" spans="1:17" ht="30">
      <c r="A91" s="155"/>
      <c r="B91" s="78" t="s">
        <v>61</v>
      </c>
      <c r="C91" s="54"/>
      <c r="D91" s="74"/>
      <c r="E91" s="1">
        <v>3955</v>
      </c>
      <c r="F91" s="74">
        <v>20564</v>
      </c>
      <c r="G91" s="79">
        <v>14614</v>
      </c>
      <c r="H91" s="74"/>
      <c r="I91" s="74">
        <v>11972</v>
      </c>
      <c r="J91" s="74"/>
      <c r="K91" s="74"/>
      <c r="L91" s="120">
        <v>41665</v>
      </c>
      <c r="M91" s="74"/>
      <c r="N91" s="79">
        <v>17224</v>
      </c>
      <c r="O91" s="108">
        <f>SUM(C91:N91)</f>
        <v>109994</v>
      </c>
      <c r="P91" s="132">
        <v>1.8332333300000001</v>
      </c>
      <c r="Q91" s="66"/>
    </row>
    <row r="92" spans="1:17">
      <c r="A92" s="155"/>
      <c r="B92" s="78" t="s">
        <v>86</v>
      </c>
      <c r="C92" s="103"/>
      <c r="D92" s="5"/>
      <c r="E92" s="96">
        <v>1222</v>
      </c>
      <c r="F92" s="119">
        <v>17196</v>
      </c>
      <c r="G92" s="43">
        <v>40270</v>
      </c>
      <c r="H92" s="74"/>
      <c r="I92" s="74">
        <v>41227</v>
      </c>
      <c r="J92" s="74"/>
      <c r="K92" s="74"/>
      <c r="L92" s="119">
        <v>40738</v>
      </c>
      <c r="M92" s="74"/>
      <c r="N92" s="79">
        <v>40989</v>
      </c>
      <c r="O92" s="108">
        <f>SUM(C92:N92)</f>
        <v>181642</v>
      </c>
      <c r="P92" s="105">
        <v>3.0273666666666599</v>
      </c>
      <c r="Q92" s="74"/>
    </row>
    <row r="93" spans="1:17" ht="23.25" customHeight="1">
      <c r="A93" s="155"/>
      <c r="B93" s="79" t="s">
        <v>87</v>
      </c>
      <c r="C93" s="79"/>
      <c r="D93" s="33"/>
      <c r="E93" s="96">
        <v>470</v>
      </c>
      <c r="F93" s="120">
        <v>504</v>
      </c>
      <c r="G93" s="6">
        <v>372</v>
      </c>
      <c r="H93" s="33"/>
      <c r="I93" s="43">
        <v>470</v>
      </c>
      <c r="J93" s="33"/>
      <c r="K93" s="33"/>
      <c r="L93" s="120">
        <v>585</v>
      </c>
      <c r="M93" s="33"/>
      <c r="N93" s="6">
        <v>542</v>
      </c>
      <c r="O93" s="109">
        <f>SUM(C93:N93)</f>
        <v>2943</v>
      </c>
      <c r="P93" s="6" t="s">
        <v>106</v>
      </c>
      <c r="Q93" s="33"/>
    </row>
    <row r="94" spans="1:17" ht="24" customHeight="1">
      <c r="A94" s="155"/>
      <c r="B94" s="79" t="s">
        <v>88</v>
      </c>
      <c r="C94" s="80"/>
      <c r="D94" s="5"/>
      <c r="E94" s="105">
        <v>1704</v>
      </c>
      <c r="F94" s="120">
        <v>3056</v>
      </c>
      <c r="G94" s="6">
        <v>1596</v>
      </c>
      <c r="H94" s="79"/>
      <c r="I94" s="79">
        <v>6227</v>
      </c>
      <c r="J94" s="79"/>
      <c r="K94" s="79"/>
      <c r="L94" s="120">
        <v>2741</v>
      </c>
      <c r="M94" s="79"/>
      <c r="N94" s="79">
        <v>1094</v>
      </c>
      <c r="O94" s="110">
        <f>SUM(C94:N94)</f>
        <v>16418</v>
      </c>
      <c r="P94" s="133">
        <v>0.27363333333333301</v>
      </c>
      <c r="Q94" s="33"/>
    </row>
    <row r="95" spans="1:17">
      <c r="B95" s="1"/>
      <c r="C95" s="61"/>
      <c r="D95" s="43"/>
      <c r="E95" s="75"/>
      <c r="F95" s="1"/>
      <c r="G95" s="75"/>
      <c r="H95" s="1"/>
      <c r="I95" s="1"/>
      <c r="J95" s="1"/>
      <c r="K95" s="1"/>
      <c r="L95" s="1"/>
      <c r="M95" s="1"/>
      <c r="N95" s="1"/>
      <c r="O95" s="75"/>
    </row>
    <row r="96" spans="1:17">
      <c r="A96" s="30"/>
      <c r="B96" s="31"/>
      <c r="C96" s="36">
        <v>1</v>
      </c>
      <c r="D96" s="36">
        <v>2</v>
      </c>
      <c r="E96" s="36">
        <v>3</v>
      </c>
      <c r="F96" s="36">
        <v>4</v>
      </c>
      <c r="G96" s="36">
        <v>5</v>
      </c>
      <c r="H96" s="36">
        <v>6</v>
      </c>
      <c r="I96" s="36">
        <v>7</v>
      </c>
      <c r="J96" s="36">
        <v>8</v>
      </c>
      <c r="K96" s="36">
        <v>9</v>
      </c>
      <c r="L96" s="36">
        <v>10</v>
      </c>
      <c r="M96" s="36">
        <v>11</v>
      </c>
      <c r="N96" s="36">
        <v>12</v>
      </c>
      <c r="O96" s="38" t="s">
        <v>12</v>
      </c>
      <c r="P96" s="38" t="s">
        <v>13</v>
      </c>
      <c r="Q96" s="38"/>
    </row>
    <row r="97" spans="1:17" ht="30" customHeight="1">
      <c r="A97" s="152" t="s">
        <v>80</v>
      </c>
      <c r="B97" s="71" t="s">
        <v>77</v>
      </c>
      <c r="C97" s="74"/>
      <c r="D97" s="74"/>
      <c r="E97" s="74">
        <v>3</v>
      </c>
      <c r="F97" s="74">
        <v>4</v>
      </c>
      <c r="G97" s="74">
        <v>3</v>
      </c>
      <c r="H97" s="74"/>
      <c r="I97" s="74">
        <v>5</v>
      </c>
      <c r="J97" s="74"/>
      <c r="K97" s="74"/>
      <c r="L97" s="74">
        <v>10</v>
      </c>
      <c r="M97" s="74"/>
      <c r="N97" s="74">
        <v>3</v>
      </c>
      <c r="O97" s="74">
        <f>SUM(C97:N97)</f>
        <v>28</v>
      </c>
      <c r="P97" s="114">
        <f>O98/O97</f>
        <v>3.1071428571428572</v>
      </c>
      <c r="Q97" s="98"/>
    </row>
    <row r="98" spans="1:17" ht="30">
      <c r="A98" s="152"/>
      <c r="B98" s="71" t="s">
        <v>81</v>
      </c>
      <c r="C98" s="74"/>
      <c r="D98" s="74"/>
      <c r="E98" s="74">
        <v>8</v>
      </c>
      <c r="F98" s="74">
        <v>14</v>
      </c>
      <c r="G98" s="74">
        <v>11</v>
      </c>
      <c r="H98" s="74"/>
      <c r="I98" s="74">
        <v>12</v>
      </c>
      <c r="J98" s="74"/>
      <c r="K98" s="74"/>
      <c r="L98" s="74">
        <v>34</v>
      </c>
      <c r="M98" s="74"/>
      <c r="N98" s="74">
        <v>8</v>
      </c>
      <c r="O98" s="95">
        <f>SUM(C98:N98)</f>
        <v>87</v>
      </c>
      <c r="P98" s="74"/>
      <c r="Q98" s="74"/>
    </row>
    <row r="99" spans="1:17">
      <c r="G99" s="90"/>
      <c r="H99" s="90"/>
      <c r="I99" s="90"/>
      <c r="J99" s="90"/>
    </row>
    <row r="102" spans="1:17">
      <c r="B102" s="106" t="s">
        <v>90</v>
      </c>
      <c r="C102" s="106" t="s">
        <v>91</v>
      </c>
      <c r="D102" s="107" t="s">
        <v>92</v>
      </c>
      <c r="F102" s="118" t="s">
        <v>110</v>
      </c>
      <c r="G102" s="107" t="s">
        <v>96</v>
      </c>
      <c r="H102" s="116" t="s">
        <v>97</v>
      </c>
      <c r="I102" s="116" t="s">
        <v>98</v>
      </c>
      <c r="J102" s="90"/>
    </row>
    <row r="103" spans="1:17">
      <c r="A103" s="118" t="s">
        <v>89</v>
      </c>
      <c r="B103" s="104">
        <v>10133</v>
      </c>
      <c r="C103" s="104">
        <v>99</v>
      </c>
      <c r="D103">
        <v>75</v>
      </c>
      <c r="G103" s="104">
        <v>5092</v>
      </c>
      <c r="H103" s="117">
        <v>156</v>
      </c>
      <c r="I103" s="117">
        <v>512</v>
      </c>
      <c r="J103" s="90"/>
    </row>
    <row r="104" spans="1:17">
      <c r="B104" s="104">
        <v>19933</v>
      </c>
      <c r="C104" s="104">
        <v>85</v>
      </c>
      <c r="D104">
        <v>1117</v>
      </c>
      <c r="E104" s="90"/>
      <c r="G104" s="104">
        <v>5388</v>
      </c>
      <c r="H104" s="117">
        <v>94</v>
      </c>
      <c r="I104" s="117">
        <v>754</v>
      </c>
      <c r="J104" s="90"/>
      <c r="K104" s="90"/>
    </row>
    <row r="105" spans="1:17">
      <c r="B105" s="104">
        <v>5101</v>
      </c>
      <c r="C105" s="104">
        <v>55</v>
      </c>
      <c r="D105">
        <v>404</v>
      </c>
      <c r="E105" s="90"/>
      <c r="G105" s="104">
        <v>310</v>
      </c>
      <c r="H105">
        <v>56</v>
      </c>
      <c r="I105" s="117">
        <v>1482</v>
      </c>
    </row>
    <row r="106" spans="1:17">
      <c r="B106" s="104">
        <v>5103</v>
      </c>
      <c r="C106" s="104">
        <v>58</v>
      </c>
      <c r="D106" s="107">
        <f>SUM(D103:D105)</f>
        <v>1596</v>
      </c>
      <c r="G106" s="104">
        <v>6406</v>
      </c>
      <c r="H106">
        <v>51</v>
      </c>
      <c r="I106" s="117">
        <v>308</v>
      </c>
    </row>
    <row r="107" spans="1:17">
      <c r="B107" s="106">
        <f>SUM(B103:B106)</f>
        <v>40270</v>
      </c>
      <c r="C107" s="104">
        <v>75</v>
      </c>
      <c r="G107" s="106">
        <f>SUM(G103:G106)</f>
        <v>17196</v>
      </c>
      <c r="H107">
        <v>78</v>
      </c>
      <c r="I107" s="117"/>
    </row>
    <row r="108" spans="1:17">
      <c r="C108" s="106">
        <f>SUM(C103:C107)</f>
        <v>372</v>
      </c>
      <c r="H108">
        <v>69</v>
      </c>
      <c r="I108" s="117"/>
    </row>
    <row r="109" spans="1:17">
      <c r="A109" s="118" t="s">
        <v>93</v>
      </c>
      <c r="B109" s="104">
        <v>5255</v>
      </c>
      <c r="C109" s="104">
        <v>44</v>
      </c>
      <c r="D109">
        <v>73</v>
      </c>
      <c r="H109" s="107">
        <f>SUM(H103:H108)</f>
        <v>504</v>
      </c>
      <c r="I109" s="107">
        <f>SUM(I103:I106)</f>
        <v>3056</v>
      </c>
    </row>
    <row r="110" spans="1:17">
      <c r="B110" s="104">
        <v>82</v>
      </c>
      <c r="C110" s="104">
        <v>77</v>
      </c>
      <c r="D110">
        <v>5764</v>
      </c>
    </row>
    <row r="111" spans="1:17">
      <c r="B111" s="104">
        <v>60</v>
      </c>
      <c r="C111" s="104">
        <v>96</v>
      </c>
      <c r="D111">
        <v>390</v>
      </c>
      <c r="F111" s="118" t="s">
        <v>111</v>
      </c>
      <c r="G111" s="107" t="s">
        <v>96</v>
      </c>
      <c r="H111" s="107" t="s">
        <v>97</v>
      </c>
      <c r="I111" s="107" t="s">
        <v>98</v>
      </c>
    </row>
    <row r="112" spans="1:17">
      <c r="B112" s="104">
        <v>5092</v>
      </c>
      <c r="C112" s="104">
        <v>99</v>
      </c>
      <c r="D112" s="107">
        <f>SUM(D109:D111)</f>
        <v>6227</v>
      </c>
      <c r="G112">
        <v>84</v>
      </c>
      <c r="H112">
        <v>47</v>
      </c>
      <c r="I112">
        <v>321</v>
      </c>
    </row>
    <row r="113" spans="1:9">
      <c r="B113" s="104">
        <v>1306</v>
      </c>
      <c r="C113" s="104">
        <v>154</v>
      </c>
      <c r="G113">
        <v>1236</v>
      </c>
      <c r="H113">
        <v>73</v>
      </c>
      <c r="I113">
        <v>1049</v>
      </c>
    </row>
    <row r="114" spans="1:9">
      <c r="B114" s="104">
        <v>64</v>
      </c>
      <c r="C114" s="106">
        <f>SUM(C109:C113)</f>
        <v>470</v>
      </c>
      <c r="G114">
        <v>5093</v>
      </c>
      <c r="H114">
        <v>53</v>
      </c>
      <c r="I114">
        <v>334</v>
      </c>
    </row>
    <row r="115" spans="1:9">
      <c r="B115" s="104">
        <v>76</v>
      </c>
      <c r="G115">
        <v>5096</v>
      </c>
      <c r="H115">
        <v>170</v>
      </c>
      <c r="I115" s="107">
        <f>SUM(I112:I114)</f>
        <v>1704</v>
      </c>
    </row>
    <row r="116" spans="1:9">
      <c r="B116" s="104">
        <v>109</v>
      </c>
      <c r="G116">
        <v>713</v>
      </c>
      <c r="H116">
        <v>127</v>
      </c>
    </row>
    <row r="117" spans="1:9">
      <c r="B117" s="104">
        <v>29183</v>
      </c>
      <c r="G117" s="107">
        <f>SUM(G112:G116)</f>
        <v>12222</v>
      </c>
      <c r="H117" s="107">
        <f>SUM(H112:H116)</f>
        <v>470</v>
      </c>
    </row>
    <row r="118" spans="1:9">
      <c r="B118" s="106">
        <f>SUM(B109:B117)</f>
        <v>41227</v>
      </c>
    </row>
    <row r="119" spans="1:9">
      <c r="F119" s="118" t="s">
        <v>112</v>
      </c>
      <c r="G119" s="107" t="s">
        <v>96</v>
      </c>
      <c r="H119" s="107" t="s">
        <v>97</v>
      </c>
      <c r="I119" s="107" t="s">
        <v>98</v>
      </c>
    </row>
    <row r="120" spans="1:9">
      <c r="A120" s="118" t="s">
        <v>109</v>
      </c>
      <c r="B120" s="104">
        <v>62</v>
      </c>
      <c r="C120">
        <v>201</v>
      </c>
      <c r="D120">
        <v>970</v>
      </c>
      <c r="G120">
        <v>25189</v>
      </c>
      <c r="H120">
        <v>79</v>
      </c>
      <c r="I120">
        <v>1103</v>
      </c>
    </row>
    <row r="121" spans="1:9">
      <c r="B121" s="104">
        <v>5215</v>
      </c>
      <c r="C121">
        <v>89</v>
      </c>
      <c r="D121">
        <v>124</v>
      </c>
      <c r="G121">
        <v>15426</v>
      </c>
      <c r="H121">
        <v>89</v>
      </c>
      <c r="I121">
        <v>603</v>
      </c>
    </row>
    <row r="122" spans="1:9">
      <c r="B122" s="104">
        <v>96</v>
      </c>
      <c r="C122">
        <v>69</v>
      </c>
      <c r="D122" s="107">
        <f>SUM(D120:D121)</f>
        <v>1094</v>
      </c>
      <c r="G122">
        <v>53</v>
      </c>
      <c r="H122">
        <v>79</v>
      </c>
      <c r="I122">
        <v>345</v>
      </c>
    </row>
    <row r="123" spans="1:9">
      <c r="B123" s="104">
        <v>1141</v>
      </c>
      <c r="C123">
        <v>56</v>
      </c>
      <c r="G123">
        <v>70</v>
      </c>
      <c r="H123">
        <v>47</v>
      </c>
      <c r="I123">
        <v>61</v>
      </c>
    </row>
    <row r="124" spans="1:9">
      <c r="B124" s="104">
        <v>34212</v>
      </c>
      <c r="C124">
        <v>65</v>
      </c>
      <c r="G124" s="107">
        <f>SUM(G120:G123)</f>
        <v>40738</v>
      </c>
      <c r="H124">
        <v>64</v>
      </c>
      <c r="I124">
        <v>629</v>
      </c>
    </row>
    <row r="125" spans="1:9">
      <c r="B125" s="104">
        <v>263</v>
      </c>
      <c r="C125">
        <v>62</v>
      </c>
      <c r="H125">
        <v>80</v>
      </c>
      <c r="I125" s="107">
        <f>SUM(I120:I124)</f>
        <v>2741</v>
      </c>
    </row>
    <row r="126" spans="1:9">
      <c r="B126" s="106">
        <f>SUM(B120:B125)</f>
        <v>40989</v>
      </c>
      <c r="C126" s="107">
        <f>SUM(C120:C125)</f>
        <v>542</v>
      </c>
      <c r="H126">
        <v>147</v>
      </c>
    </row>
    <row r="127" spans="1:9">
      <c r="H127" s="107">
        <f>SUM(H120:H126)</f>
        <v>585</v>
      </c>
    </row>
  </sheetData>
  <mergeCells count="29">
    <mergeCell ref="A6:A7"/>
    <mergeCell ref="B1:P1"/>
    <mergeCell ref="A3:Q3"/>
    <mergeCell ref="A90:A94"/>
    <mergeCell ref="A38:A50"/>
    <mergeCell ref="B38:B50"/>
    <mergeCell ref="O38:O50"/>
    <mergeCell ref="P38:P50"/>
    <mergeCell ref="Q38:Q50"/>
    <mergeCell ref="H79:I79"/>
    <mergeCell ref="A53:A54"/>
    <mergeCell ref="A61:Q61"/>
    <mergeCell ref="A64:A65"/>
    <mergeCell ref="A70:Q70"/>
    <mergeCell ref="A73:A74"/>
    <mergeCell ref="R38:R50"/>
    <mergeCell ref="A97:A98"/>
    <mergeCell ref="A82:Q82"/>
    <mergeCell ref="A85:A87"/>
    <mergeCell ref="A9:A10"/>
    <mergeCell ref="A12:A35"/>
    <mergeCell ref="A56:A57"/>
    <mergeCell ref="A67:A68"/>
    <mergeCell ref="B12:B35"/>
    <mergeCell ref="A76:Q76"/>
    <mergeCell ref="A78:A80"/>
    <mergeCell ref="G78:G79"/>
    <mergeCell ref="H78:I78"/>
    <mergeCell ref="B79:B80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UbiPrinter</vt:lpstr>
      <vt:lpstr>UbiMute</vt:lpstr>
      <vt:lpstr>GREat Tour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rainara</dc:creator>
  <cp:lastModifiedBy>rainaracarvalho</cp:lastModifiedBy>
  <dcterms:created xsi:type="dcterms:W3CDTF">2014-02-09T18:01:20Z</dcterms:created>
  <dcterms:modified xsi:type="dcterms:W3CDTF">2016-09-02T19:33:54Z</dcterms:modified>
</cp:coreProperties>
</file>