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gas/Sira/Sira/Publicaciones/Congresos/FSE/FSE 2023/Artifact excel files/3. Analysis of papers/"/>
    </mc:Choice>
  </mc:AlternateContent>
  <xr:revisionPtr revIDLastSave="0" documentId="13_ncr:1_{489D24FC-767C-0749-B622-546A9274830D}" xr6:coauthVersionLast="47" xr6:coauthVersionMax="47" xr10:uidLastSave="{00000000-0000-0000-0000-000000000000}"/>
  <bookViews>
    <workbookView xWindow="23320" yWindow="6220" windowWidth="32420" windowHeight="22920" activeTab="6" xr2:uid="{D70282DA-6F88-C44E-9797-14ED8B93FD7C}"/>
  </bookViews>
  <sheets>
    <sheet name="Table 3 paper" sheetId="38" r:id="rId1"/>
    <sheet name="Characterization criteria" sheetId="33" r:id="rId2"/>
    <sheet name="Summary all" sheetId="36" r:id="rId3"/>
    <sheet name="Summary ICSE" sheetId="22" r:id="rId4"/>
    <sheet name="Summary FSE" sheetId="35" r:id="rId5"/>
    <sheet name="Summary TSE" sheetId="41" r:id="rId6"/>
    <sheet name="Summarypertype" sheetId="42" r:id="rId7"/>
  </sheets>
  <definedNames>
    <definedName name="_xlnm._FilterDatabase" localSheetId="4" hidden="1">'Summary FSE'!$A$2:$AC$75</definedName>
    <definedName name="_xlnm._FilterDatabase" localSheetId="3" hidden="1">'Summary ICSE'!$A$2:$Z$80</definedName>
    <definedName name="_xlnm._FilterDatabase" localSheetId="5" hidden="1">'Summary TSE'!$A$2:$X$45</definedName>
    <definedName name="_xlnm.Print_Titles" localSheetId="4">'Summary FSE'!$1:$2</definedName>
    <definedName name="_xlnm.Print_Titles" localSheetId="3">'Summary ICSE'!$1:$2</definedName>
    <definedName name="_xlnm.Print_Titles" localSheetId="5">'Summary TSE'!$1:$2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41" l="1"/>
  <c r="C70" i="41"/>
  <c r="C59" i="41"/>
  <c r="C47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E85" i="41"/>
  <c r="E84" i="41"/>
  <c r="E83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E49" i="41"/>
  <c r="E74" i="41"/>
  <c r="E73" i="41"/>
  <c r="E72" i="41"/>
  <c r="E63" i="41"/>
  <c r="E61" i="41"/>
  <c r="E62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E51" i="41"/>
  <c r="E50" i="41"/>
  <c r="AA66" i="35"/>
  <c r="AB66" i="35"/>
  <c r="AC66" i="35"/>
  <c r="AA64" i="35"/>
  <c r="AB64" i="35"/>
  <c r="AC64" i="35"/>
  <c r="AA65" i="35"/>
  <c r="AB65" i="35"/>
  <c r="AC65" i="35"/>
  <c r="AA67" i="35"/>
  <c r="AB67" i="35"/>
  <c r="AC67" i="35"/>
  <c r="AA68" i="35"/>
  <c r="AB68" i="35"/>
  <c r="AC68" i="35"/>
  <c r="AA69" i="35"/>
  <c r="AB69" i="35"/>
  <c r="AC69" i="35"/>
  <c r="AA70" i="35"/>
  <c r="AB70" i="35"/>
  <c r="AC70" i="35"/>
  <c r="AA71" i="35"/>
  <c r="AB71" i="35"/>
  <c r="AC71" i="35"/>
  <c r="AA72" i="35"/>
  <c r="AB72" i="35"/>
  <c r="AC72" i="35"/>
  <c r="AA73" i="35"/>
  <c r="AB73" i="35"/>
  <c r="AC73" i="35"/>
  <c r="AA74" i="35"/>
  <c r="AB74" i="35"/>
  <c r="AC74" i="35"/>
  <c r="AA75" i="35"/>
  <c r="AB75" i="35"/>
  <c r="AC75" i="35"/>
  <c r="AC22" i="35"/>
  <c r="AB22" i="35"/>
  <c r="AA22" i="35"/>
  <c r="AC21" i="35"/>
  <c r="AB21" i="35"/>
  <c r="AA21" i="35"/>
  <c r="AC20" i="35"/>
  <c r="AB20" i="35"/>
  <c r="AA20" i="35"/>
  <c r="AC44" i="35"/>
  <c r="AC45" i="35"/>
  <c r="AC46" i="35"/>
  <c r="AC47" i="35"/>
  <c r="AC48" i="35"/>
  <c r="AC49" i="35"/>
  <c r="AC50" i="35"/>
  <c r="AA44" i="35"/>
  <c r="AA45" i="35"/>
  <c r="AA46" i="35"/>
  <c r="AA47" i="35"/>
  <c r="AA48" i="35"/>
  <c r="AA49" i="35"/>
  <c r="AA50" i="35"/>
  <c r="AB44" i="35"/>
  <c r="AB45" i="35"/>
  <c r="AB46" i="35"/>
  <c r="AB47" i="35"/>
  <c r="AB48" i="35"/>
  <c r="AB49" i="35"/>
  <c r="AB50" i="35"/>
  <c r="AB51" i="35"/>
  <c r="AB52" i="35"/>
  <c r="AB53" i="35"/>
  <c r="AB54" i="35"/>
  <c r="AB55" i="35"/>
  <c r="AB56" i="35"/>
  <c r="AB57" i="35"/>
  <c r="AB58" i="35"/>
  <c r="AB59" i="35"/>
  <c r="AB60" i="35"/>
  <c r="AB61" i="35"/>
  <c r="AB62" i="35"/>
  <c r="AB63" i="35"/>
  <c r="AC63" i="35"/>
  <c r="AA63" i="35"/>
  <c r="C105" i="22"/>
  <c r="C94" i="22"/>
  <c r="C82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F107" i="22"/>
  <c r="G107" i="22"/>
  <c r="H107" i="22"/>
  <c r="I107" i="22"/>
  <c r="J107" i="22"/>
  <c r="K107" i="22"/>
  <c r="L107" i="22"/>
  <c r="M107" i="22"/>
  <c r="N107" i="22"/>
  <c r="O107" i="22"/>
  <c r="P107" i="22"/>
  <c r="Q107" i="22"/>
  <c r="R107" i="22"/>
  <c r="S107" i="22"/>
  <c r="F108" i="22"/>
  <c r="G108" i="22"/>
  <c r="H108" i="22"/>
  <c r="I108" i="22"/>
  <c r="J108" i="22"/>
  <c r="K108" i="22"/>
  <c r="L108" i="22"/>
  <c r="M108" i="22"/>
  <c r="N108" i="22"/>
  <c r="O108" i="22"/>
  <c r="P108" i="22"/>
  <c r="Q108" i="22"/>
  <c r="R108" i="22"/>
  <c r="S108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F118" i="22"/>
  <c r="G118" i="22"/>
  <c r="H118" i="22"/>
  <c r="I118" i="22"/>
  <c r="J118" i="22"/>
  <c r="K118" i="22"/>
  <c r="L118" i="22"/>
  <c r="M118" i="22"/>
  <c r="N118" i="22"/>
  <c r="O118" i="22"/>
  <c r="P118" i="22"/>
  <c r="Q118" i="22"/>
  <c r="R118" i="22"/>
  <c r="S118" i="22"/>
  <c r="F119" i="22"/>
  <c r="G119" i="22"/>
  <c r="H119" i="22"/>
  <c r="I119" i="22"/>
  <c r="J119" i="22"/>
  <c r="K119" i="22"/>
  <c r="L119" i="22"/>
  <c r="M119" i="22"/>
  <c r="N119" i="22"/>
  <c r="O119" i="22"/>
  <c r="P119" i="22"/>
  <c r="Q119" i="22"/>
  <c r="R119" i="22"/>
  <c r="S119" i="22"/>
  <c r="F120" i="22"/>
  <c r="G120" i="22"/>
  <c r="H120" i="22"/>
  <c r="I120" i="22"/>
  <c r="J120" i="22"/>
  <c r="K120" i="22"/>
  <c r="L120" i="22"/>
  <c r="M120" i="22"/>
  <c r="N120" i="22"/>
  <c r="O120" i="22"/>
  <c r="P120" i="22"/>
  <c r="Q120" i="22"/>
  <c r="R120" i="22"/>
  <c r="S120" i="22"/>
  <c r="E120" i="22"/>
  <c r="E119" i="22"/>
  <c r="E118" i="22"/>
  <c r="E109" i="22"/>
  <c r="E108" i="22"/>
  <c r="E107" i="22"/>
  <c r="E98" i="22"/>
  <c r="E97" i="22"/>
  <c r="E96" i="22"/>
  <c r="C116" i="22"/>
  <c r="E86" i="22"/>
  <c r="E85" i="22"/>
  <c r="E84" i="22"/>
  <c r="F118" i="35"/>
  <c r="G118" i="35"/>
  <c r="H118" i="35"/>
  <c r="I118" i="35"/>
  <c r="J118" i="35"/>
  <c r="K118" i="35"/>
  <c r="L118" i="35"/>
  <c r="M118" i="35"/>
  <c r="N118" i="35"/>
  <c r="O118" i="35"/>
  <c r="P118" i="35"/>
  <c r="Q118" i="35"/>
  <c r="R118" i="35"/>
  <c r="F119" i="35"/>
  <c r="G119" i="35"/>
  <c r="H119" i="35"/>
  <c r="I119" i="35"/>
  <c r="J119" i="35"/>
  <c r="K119" i="35"/>
  <c r="L119" i="35"/>
  <c r="M119" i="35"/>
  <c r="N119" i="35"/>
  <c r="O119" i="35"/>
  <c r="P119" i="35"/>
  <c r="Q119" i="35"/>
  <c r="R119" i="35"/>
  <c r="F120" i="35"/>
  <c r="G120" i="35"/>
  <c r="H120" i="35"/>
  <c r="I120" i="35"/>
  <c r="J120" i="35"/>
  <c r="K120" i="35"/>
  <c r="L120" i="35"/>
  <c r="M120" i="35"/>
  <c r="N120" i="35"/>
  <c r="O120" i="35"/>
  <c r="P120" i="35"/>
  <c r="Q120" i="35"/>
  <c r="R120" i="35"/>
  <c r="E118" i="35"/>
  <c r="E119" i="35"/>
  <c r="F107" i="35"/>
  <c r="G107" i="35"/>
  <c r="H107" i="35"/>
  <c r="I107" i="35"/>
  <c r="J107" i="35"/>
  <c r="K107" i="35"/>
  <c r="L107" i="35"/>
  <c r="M107" i="35"/>
  <c r="N107" i="35"/>
  <c r="O107" i="35"/>
  <c r="P107" i="35"/>
  <c r="Q107" i="35"/>
  <c r="R107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F84" i="35"/>
  <c r="G84" i="35"/>
  <c r="H84" i="35"/>
  <c r="I84" i="35"/>
  <c r="J84" i="35"/>
  <c r="K84" i="35"/>
  <c r="L84" i="35"/>
  <c r="M84" i="35"/>
  <c r="N84" i="35"/>
  <c r="O84" i="35"/>
  <c r="P84" i="35"/>
  <c r="Q84" i="35"/>
  <c r="R84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C82" i="35"/>
  <c r="E86" i="35"/>
  <c r="E85" i="35"/>
  <c r="E84" i="35"/>
  <c r="E109" i="35"/>
  <c r="E31" i="36" l="1"/>
  <c r="L43" i="36"/>
  <c r="P42" i="36"/>
  <c r="F42" i="36"/>
  <c r="N31" i="36"/>
  <c r="R30" i="36"/>
  <c r="H30" i="36"/>
  <c r="L29" i="36"/>
  <c r="P19" i="36"/>
  <c r="F19" i="36"/>
  <c r="N17" i="36"/>
  <c r="C3" i="36"/>
  <c r="E5" i="36"/>
  <c r="E41" i="36"/>
  <c r="I41" i="36"/>
  <c r="M31" i="36"/>
  <c r="Q30" i="36"/>
  <c r="I18" i="36"/>
  <c r="M17" i="36"/>
  <c r="E6" i="36"/>
  <c r="E42" i="36"/>
  <c r="N42" i="36"/>
  <c r="R41" i="36"/>
  <c r="H41" i="36"/>
  <c r="L31" i="36"/>
  <c r="P30" i="36"/>
  <c r="F30" i="36"/>
  <c r="N19" i="36"/>
  <c r="R18" i="36"/>
  <c r="H18" i="36"/>
  <c r="L17" i="36"/>
  <c r="E7" i="36"/>
  <c r="I43" i="36"/>
  <c r="M42" i="36"/>
  <c r="Q41" i="36"/>
  <c r="I29" i="36"/>
  <c r="M19" i="36"/>
  <c r="Q18" i="36"/>
  <c r="R43" i="36"/>
  <c r="H43" i="36"/>
  <c r="L42" i="36"/>
  <c r="P41" i="36"/>
  <c r="F41" i="36"/>
  <c r="N30" i="36"/>
  <c r="R29" i="36"/>
  <c r="H29" i="36"/>
  <c r="L19" i="36"/>
  <c r="P18" i="36"/>
  <c r="F18" i="36"/>
  <c r="Q43" i="36"/>
  <c r="I31" i="36"/>
  <c r="M30" i="36"/>
  <c r="Q29" i="36"/>
  <c r="I17" i="36"/>
  <c r="P43" i="36"/>
  <c r="F43" i="36"/>
  <c r="N41" i="36"/>
  <c r="R31" i="36"/>
  <c r="H31" i="36"/>
  <c r="L30" i="36"/>
  <c r="P29" i="36"/>
  <c r="F29" i="36"/>
  <c r="N18" i="36"/>
  <c r="R17" i="36"/>
  <c r="H17" i="36"/>
  <c r="I42" i="36"/>
  <c r="M41" i="36"/>
  <c r="Q31" i="36"/>
  <c r="I19" i="36"/>
  <c r="M18" i="36"/>
  <c r="Q17" i="36"/>
  <c r="N43" i="36"/>
  <c r="R42" i="36"/>
  <c r="H42" i="36"/>
  <c r="L41" i="36"/>
  <c r="P31" i="36"/>
  <c r="F31" i="36"/>
  <c r="N29" i="36"/>
  <c r="R19" i="36"/>
  <c r="H19" i="36"/>
  <c r="L18" i="36"/>
  <c r="P17" i="36"/>
  <c r="F17" i="36"/>
  <c r="M43" i="36"/>
  <c r="Q42" i="36"/>
  <c r="I30" i="36"/>
  <c r="M29" i="36"/>
  <c r="Q19" i="36"/>
  <c r="G30" i="36"/>
  <c r="G41" i="36"/>
  <c r="G18" i="36"/>
  <c r="G43" i="36"/>
  <c r="G29" i="36"/>
  <c r="G31" i="36"/>
  <c r="G17" i="36"/>
  <c r="G42" i="36"/>
  <c r="G19" i="36"/>
  <c r="O18" i="36"/>
  <c r="O17" i="36"/>
  <c r="O19" i="36"/>
  <c r="O29" i="36"/>
  <c r="K18" i="36"/>
  <c r="K30" i="36"/>
  <c r="K17" i="36"/>
  <c r="K19" i="36"/>
  <c r="K29" i="36"/>
  <c r="K42" i="36"/>
  <c r="O41" i="36"/>
  <c r="K31" i="36"/>
  <c r="O30" i="36"/>
  <c r="O43" i="36"/>
  <c r="K41" i="36"/>
  <c r="O31" i="36"/>
  <c r="K43" i="36"/>
  <c r="O42" i="36"/>
  <c r="J18" i="36"/>
  <c r="J41" i="36"/>
  <c r="J30" i="36"/>
  <c r="J43" i="36"/>
  <c r="J17" i="36"/>
  <c r="J19" i="36"/>
  <c r="J29" i="36"/>
  <c r="J42" i="36"/>
  <c r="J31" i="36"/>
  <c r="J53" i="41"/>
  <c r="E87" i="41"/>
  <c r="P55" i="41"/>
  <c r="I78" i="41"/>
  <c r="O54" i="41"/>
  <c r="J55" i="41"/>
  <c r="G53" i="41"/>
  <c r="L55" i="41"/>
  <c r="M55" i="41"/>
  <c r="E55" i="41"/>
  <c r="K53" i="41"/>
  <c r="K55" i="41"/>
  <c r="L53" i="41"/>
  <c r="Q54" i="41"/>
  <c r="H54" i="41"/>
  <c r="R54" i="41"/>
  <c r="F54" i="41"/>
  <c r="P54" i="41"/>
  <c r="G54" i="41"/>
  <c r="M53" i="41"/>
  <c r="E53" i="41"/>
  <c r="I54" i="41"/>
  <c r="N53" i="41"/>
  <c r="N55" i="41"/>
  <c r="L54" i="41"/>
  <c r="Q55" i="41"/>
  <c r="H53" i="41"/>
  <c r="R53" i="41"/>
  <c r="M54" i="41"/>
  <c r="H55" i="41"/>
  <c r="R55" i="41"/>
  <c r="K67" i="41"/>
  <c r="M65" i="41"/>
  <c r="H66" i="41"/>
  <c r="R66" i="41"/>
  <c r="G76" i="41"/>
  <c r="Q76" i="41"/>
  <c r="L77" i="41"/>
  <c r="J54" i="41"/>
  <c r="O55" i="41"/>
  <c r="I53" i="41"/>
  <c r="E54" i="41"/>
  <c r="N54" i="41"/>
  <c r="I55" i="41"/>
  <c r="N65" i="41"/>
  <c r="H76" i="41"/>
  <c r="I76" i="41"/>
  <c r="E77" i="41"/>
  <c r="J76" i="41"/>
  <c r="O77" i="41"/>
  <c r="K76" i="41"/>
  <c r="F77" i="41"/>
  <c r="P77" i="41"/>
  <c r="L76" i="41"/>
  <c r="G77" i="41"/>
  <c r="M76" i="41"/>
  <c r="E65" i="41"/>
  <c r="O65" i="41"/>
  <c r="K66" i="41"/>
  <c r="Q65" i="41"/>
  <c r="G55" i="41"/>
  <c r="R65" i="41"/>
  <c r="R67" i="41"/>
  <c r="O53" i="41"/>
  <c r="J65" i="41"/>
  <c r="J67" i="41"/>
  <c r="I77" i="41"/>
  <c r="I87" i="41"/>
  <c r="E88" i="41"/>
  <c r="N88" i="41"/>
  <c r="I89" i="41"/>
  <c r="J66" i="41"/>
  <c r="F65" i="41"/>
  <c r="F67" i="41"/>
  <c r="L66" i="41"/>
  <c r="H65" i="41"/>
  <c r="H67" i="41"/>
  <c r="Q53" i="41"/>
  <c r="O66" i="41"/>
  <c r="N76" i="41"/>
  <c r="L65" i="41"/>
  <c r="G66" i="41"/>
  <c r="Q66" i="41"/>
  <c r="L67" i="41"/>
  <c r="F76" i="41"/>
  <c r="P76" i="41"/>
  <c r="K77" i="41"/>
  <c r="F78" i="41"/>
  <c r="P78" i="41"/>
  <c r="J87" i="41"/>
  <c r="O88" i="41"/>
  <c r="J89" i="41"/>
  <c r="M67" i="41"/>
  <c r="G78" i="41"/>
  <c r="K87" i="41"/>
  <c r="F88" i="41"/>
  <c r="P88" i="41"/>
  <c r="K89" i="41"/>
  <c r="I66" i="41"/>
  <c r="E67" i="41"/>
  <c r="N67" i="41"/>
  <c r="R76" i="41"/>
  <c r="M77" i="41"/>
  <c r="H78" i="41"/>
  <c r="R78" i="41"/>
  <c r="L87" i="41"/>
  <c r="G88" i="41"/>
  <c r="Q88" i="41"/>
  <c r="L89" i="41"/>
  <c r="O67" i="41"/>
  <c r="N77" i="41"/>
  <c r="M87" i="41"/>
  <c r="H88" i="41"/>
  <c r="R88" i="41"/>
  <c r="M89" i="41"/>
  <c r="J78" i="41"/>
  <c r="N87" i="41"/>
  <c r="I88" i="41"/>
  <c r="E89" i="41"/>
  <c r="N89" i="41"/>
  <c r="P65" i="41"/>
  <c r="K78" i="41"/>
  <c r="O87" i="41"/>
  <c r="J88" i="41"/>
  <c r="O89" i="41"/>
  <c r="G65" i="41"/>
  <c r="Q77" i="41"/>
  <c r="L78" i="41"/>
  <c r="F87" i="41"/>
  <c r="P87" i="41"/>
  <c r="K88" i="41"/>
  <c r="F89" i="41"/>
  <c r="P89" i="41"/>
  <c r="G67" i="41"/>
  <c r="M66" i="41"/>
  <c r="H77" i="41"/>
  <c r="R77" i="41"/>
  <c r="M78" i="41"/>
  <c r="G87" i="41"/>
  <c r="Q87" i="41"/>
  <c r="L88" i="41"/>
  <c r="G89" i="41"/>
  <c r="Q89" i="41"/>
  <c r="P67" i="41"/>
  <c r="E76" i="41"/>
  <c r="E78" i="41"/>
  <c r="N78" i="41"/>
  <c r="H87" i="41"/>
  <c r="R87" i="41"/>
  <c r="M88" i="41"/>
  <c r="H89" i="41"/>
  <c r="R89" i="41"/>
  <c r="Q67" i="41"/>
  <c r="I65" i="41"/>
  <c r="E66" i="41"/>
  <c r="N66" i="41"/>
  <c r="I67" i="41"/>
  <c r="F53" i="41"/>
  <c r="P53" i="41"/>
  <c r="K54" i="41"/>
  <c r="F55" i="41"/>
  <c r="K65" i="41"/>
  <c r="F66" i="41"/>
  <c r="P66" i="41"/>
  <c r="O76" i="41"/>
  <c r="J77" i="41"/>
  <c r="O78" i="41"/>
  <c r="Q78" i="41"/>
  <c r="M123" i="22"/>
  <c r="Q113" i="22"/>
  <c r="F113" i="22"/>
  <c r="E113" i="22"/>
  <c r="O113" i="22"/>
  <c r="S112" i="22"/>
  <c r="I112" i="22"/>
  <c r="M111" i="22"/>
  <c r="Q102" i="22"/>
  <c r="G102" i="22"/>
  <c r="K101" i="22"/>
  <c r="I124" i="22"/>
  <c r="Q122" i="22"/>
  <c r="E101" i="22"/>
  <c r="S113" i="22"/>
  <c r="N113" i="22"/>
  <c r="O112" i="22"/>
  <c r="S111" i="22"/>
  <c r="I111" i="22"/>
  <c r="M102" i="22"/>
  <c r="Q101" i="22"/>
  <c r="R111" i="22"/>
  <c r="H111" i="22"/>
  <c r="L102" i="22"/>
  <c r="P101" i="22"/>
  <c r="F101" i="22"/>
  <c r="E100" i="22"/>
  <c r="I113" i="22"/>
  <c r="G111" i="22"/>
  <c r="K102" i="22"/>
  <c r="O101" i="22"/>
  <c r="S100" i="22"/>
  <c r="J113" i="22"/>
  <c r="M112" i="22"/>
  <c r="Q111" i="22"/>
  <c r="E102" i="22"/>
  <c r="R113" i="22"/>
  <c r="H113" i="22"/>
  <c r="L112" i="22"/>
  <c r="P111" i="22"/>
  <c r="F111" i="22"/>
  <c r="J102" i="22"/>
  <c r="N101" i="22"/>
  <c r="S124" i="22"/>
  <c r="K113" i="22"/>
  <c r="N112" i="22"/>
  <c r="G113" i="22"/>
  <c r="K112" i="22"/>
  <c r="E111" i="22"/>
  <c r="E112" i="22"/>
  <c r="P113" i="22"/>
  <c r="P124" i="22"/>
  <c r="S123" i="22"/>
  <c r="O100" i="22"/>
  <c r="R124" i="22"/>
  <c r="K123" i="22"/>
  <c r="N122" i="22"/>
  <c r="I123" i="22"/>
  <c r="Q123" i="22"/>
  <c r="H112" i="22"/>
  <c r="L111" i="22"/>
  <c r="P102" i="22"/>
  <c r="F102" i="22"/>
  <c r="J101" i="22"/>
  <c r="N100" i="22"/>
  <c r="P122" i="22"/>
  <c r="Q124" i="22"/>
  <c r="O124" i="22"/>
  <c r="R123" i="22"/>
  <c r="M124" i="22"/>
  <c r="K122" i="22"/>
  <c r="L124" i="22"/>
  <c r="F123" i="22"/>
  <c r="J122" i="22"/>
  <c r="E123" i="22"/>
  <c r="K124" i="22"/>
  <c r="O123" i="22"/>
  <c r="S122" i="22"/>
  <c r="I122" i="22"/>
  <c r="M113" i="22"/>
  <c r="Q112" i="22"/>
  <c r="G112" i="22"/>
  <c r="K111" i="22"/>
  <c r="O102" i="22"/>
  <c r="S101" i="22"/>
  <c r="I101" i="22"/>
  <c r="M100" i="22"/>
  <c r="H124" i="22"/>
  <c r="F122" i="22"/>
  <c r="G124" i="22"/>
  <c r="J123" i="22"/>
  <c r="M122" i="22"/>
  <c r="N124" i="22"/>
  <c r="H123" i="22"/>
  <c r="G123" i="22"/>
  <c r="E122" i="22"/>
  <c r="P123" i="22"/>
  <c r="E124" i="22"/>
  <c r="J124" i="22"/>
  <c r="N123" i="22"/>
  <c r="R122" i="22"/>
  <c r="H122" i="22"/>
  <c r="L113" i="22"/>
  <c r="P112" i="22"/>
  <c r="F112" i="22"/>
  <c r="J111" i="22"/>
  <c r="N102" i="22"/>
  <c r="H101" i="22"/>
  <c r="L100" i="22"/>
  <c r="G101" i="22"/>
  <c r="K100" i="22"/>
  <c r="J100" i="22"/>
  <c r="I100" i="22"/>
  <c r="O122" i="22"/>
  <c r="H100" i="22"/>
  <c r="L123" i="22"/>
  <c r="O111" i="22"/>
  <c r="S102" i="22"/>
  <c r="I102" i="22"/>
  <c r="M101" i="22"/>
  <c r="Q100" i="22"/>
  <c r="G100" i="22"/>
  <c r="G122" i="22"/>
  <c r="F124" i="22"/>
  <c r="L122" i="22"/>
  <c r="J112" i="22"/>
  <c r="N111" i="22"/>
  <c r="H102" i="22"/>
  <c r="L101" i="22"/>
  <c r="P100" i="22"/>
  <c r="F100" i="22"/>
  <c r="R112" i="22"/>
  <c r="R101" i="22"/>
  <c r="R100" i="22"/>
  <c r="R102" i="22"/>
  <c r="R90" i="41" l="1"/>
  <c r="F90" i="41"/>
  <c r="E90" i="41"/>
  <c r="P103" i="22"/>
  <c r="N114" i="22"/>
  <c r="F125" i="22"/>
  <c r="S125" i="22"/>
  <c r="M114" i="22"/>
  <c r="E103" i="22"/>
  <c r="Q90" i="41"/>
  <c r="J90" i="41"/>
  <c r="N90" i="41"/>
  <c r="O90" i="41"/>
  <c r="N68" i="41"/>
  <c r="L79" i="41"/>
  <c r="E79" i="41"/>
  <c r="Q56" i="41"/>
  <c r="J56" i="41"/>
  <c r="G79" i="41"/>
  <c r="H79" i="41"/>
  <c r="M125" i="22"/>
  <c r="P114" i="22"/>
  <c r="J125" i="22"/>
  <c r="F103" i="22"/>
  <c r="R125" i="22"/>
  <c r="R56" i="41"/>
  <c r="Q79" i="41"/>
  <c r="M56" i="41"/>
  <c r="L56" i="41"/>
  <c r="E56" i="41"/>
  <c r="I79" i="41"/>
  <c r="M79" i="41"/>
  <c r="K79" i="41"/>
  <c r="H68" i="41"/>
  <c r="F68" i="41"/>
  <c r="Q68" i="41"/>
  <c r="L68" i="41"/>
  <c r="N79" i="41"/>
  <c r="I68" i="41"/>
  <c r="J68" i="41"/>
  <c r="K68" i="41"/>
  <c r="G68" i="41"/>
  <c r="R68" i="41"/>
  <c r="M68" i="41"/>
  <c r="P56" i="41"/>
  <c r="I56" i="41"/>
  <c r="N56" i="41"/>
  <c r="O56" i="41"/>
  <c r="H56" i="41"/>
  <c r="K56" i="41"/>
  <c r="G56" i="41"/>
  <c r="P90" i="41"/>
  <c r="G90" i="41"/>
  <c r="H90" i="41"/>
  <c r="P68" i="41"/>
  <c r="L90" i="41"/>
  <c r="M90" i="41"/>
  <c r="K90" i="41"/>
  <c r="P79" i="41"/>
  <c r="J79" i="41"/>
  <c r="R79" i="41"/>
  <c r="F79" i="41"/>
  <c r="I90" i="41"/>
  <c r="O68" i="41"/>
  <c r="E68" i="41"/>
  <c r="F56" i="41"/>
  <c r="O79" i="41"/>
  <c r="S114" i="22"/>
  <c r="H114" i="22"/>
  <c r="Q114" i="22"/>
  <c r="I125" i="22"/>
  <c r="Q125" i="22"/>
  <c r="O125" i="22"/>
  <c r="O114" i="22"/>
  <c r="N125" i="22"/>
  <c r="R114" i="22"/>
  <c r="G103" i="22"/>
  <c r="E114" i="22"/>
  <c r="G114" i="22"/>
  <c r="I114" i="22"/>
  <c r="R103" i="22"/>
  <c r="P125" i="22"/>
  <c r="J103" i="22"/>
  <c r="K125" i="22"/>
  <c r="L114" i="22"/>
  <c r="F114" i="22"/>
  <c r="O103" i="22"/>
  <c r="Q103" i="22"/>
  <c r="K103" i="22"/>
  <c r="L103" i="22"/>
  <c r="M103" i="22"/>
  <c r="L125" i="22"/>
  <c r="I103" i="22"/>
  <c r="S103" i="22"/>
  <c r="G125" i="22"/>
  <c r="K114" i="22"/>
  <c r="H125" i="22"/>
  <c r="J114" i="22"/>
  <c r="H103" i="22"/>
  <c r="E125" i="22"/>
  <c r="N103" i="22"/>
  <c r="E120" i="35"/>
  <c r="E108" i="35"/>
  <c r="E30" i="36" s="1"/>
  <c r="E107" i="35"/>
  <c r="E29" i="36" s="1"/>
  <c r="E98" i="35"/>
  <c r="E19" i="36" s="1"/>
  <c r="E97" i="35"/>
  <c r="E18" i="36" s="1"/>
  <c r="E96" i="35"/>
  <c r="E17" i="36" s="1"/>
  <c r="C116" i="35"/>
  <c r="C105" i="35"/>
  <c r="C27" i="36" s="1"/>
  <c r="C94" i="35"/>
  <c r="C15" i="36" s="1"/>
  <c r="C39" i="36" l="1"/>
  <c r="O45" i="36" s="1"/>
  <c r="O124" i="35"/>
  <c r="G123" i="35"/>
  <c r="E123" i="35"/>
  <c r="R124" i="35"/>
  <c r="P124" i="35"/>
  <c r="K122" i="35"/>
  <c r="J124" i="35"/>
  <c r="H124" i="35"/>
  <c r="F124" i="35"/>
  <c r="J122" i="35"/>
  <c r="K123" i="35"/>
  <c r="I123" i="35"/>
  <c r="L124" i="35"/>
  <c r="N123" i="35"/>
  <c r="L123" i="35"/>
  <c r="J123" i="35"/>
  <c r="M122" i="35"/>
  <c r="P123" i="35"/>
  <c r="R122" i="35"/>
  <c r="P122" i="35"/>
  <c r="N122" i="35"/>
  <c r="Q124" i="35"/>
  <c r="N124" i="35"/>
  <c r="F123" i="35"/>
  <c r="H122" i="35"/>
  <c r="F122" i="35"/>
  <c r="E122" i="35"/>
  <c r="R123" i="35"/>
  <c r="H123" i="35"/>
  <c r="K124" i="35"/>
  <c r="I124" i="35"/>
  <c r="G124" i="35"/>
  <c r="L122" i="35"/>
  <c r="O123" i="35"/>
  <c r="M123" i="35"/>
  <c r="M124" i="35"/>
  <c r="Q122" i="35"/>
  <c r="O122" i="35"/>
  <c r="Q123" i="35"/>
  <c r="I122" i="35"/>
  <c r="G122" i="35"/>
  <c r="E43" i="36"/>
  <c r="E124" i="35"/>
  <c r="Q21" i="36"/>
  <c r="Q100" i="35"/>
  <c r="P21" i="36"/>
  <c r="P100" i="35"/>
  <c r="G23" i="36"/>
  <c r="G102" i="35"/>
  <c r="O21" i="36"/>
  <c r="O100" i="35"/>
  <c r="N21" i="36"/>
  <c r="N100" i="35"/>
  <c r="O23" i="36"/>
  <c r="O102" i="35"/>
  <c r="I22" i="36"/>
  <c r="I101" i="35"/>
  <c r="E23" i="36"/>
  <c r="E102" i="35"/>
  <c r="M23" i="36"/>
  <c r="M102" i="35"/>
  <c r="Q22" i="36"/>
  <c r="Q101" i="35"/>
  <c r="K21" i="36"/>
  <c r="K100" i="35"/>
  <c r="O35" i="36"/>
  <c r="O113" i="35"/>
  <c r="E33" i="36"/>
  <c r="E111" i="35"/>
  <c r="L23" i="36"/>
  <c r="L102" i="35"/>
  <c r="P22" i="36"/>
  <c r="P101" i="35"/>
  <c r="F22" i="36"/>
  <c r="F101" i="35"/>
  <c r="J21" i="36"/>
  <c r="J100" i="35"/>
  <c r="N35" i="36"/>
  <c r="N113" i="35"/>
  <c r="R34" i="36"/>
  <c r="R112" i="35"/>
  <c r="H34" i="36"/>
  <c r="H112" i="35"/>
  <c r="L33" i="36"/>
  <c r="L111" i="35"/>
  <c r="L22" i="36"/>
  <c r="L101" i="35"/>
  <c r="J22" i="36"/>
  <c r="J101" i="35"/>
  <c r="K23" i="36"/>
  <c r="K102" i="35"/>
  <c r="M35" i="36"/>
  <c r="M113" i="35"/>
  <c r="G34" i="36"/>
  <c r="G112" i="35"/>
  <c r="K33" i="36"/>
  <c r="K111" i="35"/>
  <c r="M22" i="36"/>
  <c r="M101" i="35"/>
  <c r="K22" i="36"/>
  <c r="K101" i="35"/>
  <c r="E34" i="36"/>
  <c r="E112" i="35"/>
  <c r="O22" i="36"/>
  <c r="O101" i="35"/>
  <c r="I21" i="36"/>
  <c r="I100" i="35"/>
  <c r="Q34" i="36"/>
  <c r="Q112" i="35"/>
  <c r="E35" i="36"/>
  <c r="E113" i="35"/>
  <c r="J23" i="36"/>
  <c r="J102" i="35"/>
  <c r="N22" i="36"/>
  <c r="N101" i="35"/>
  <c r="R21" i="36"/>
  <c r="R100" i="35"/>
  <c r="H21" i="36"/>
  <c r="H100" i="35"/>
  <c r="L35" i="36"/>
  <c r="L113" i="35"/>
  <c r="P34" i="36"/>
  <c r="P112" i="35"/>
  <c r="F34" i="36"/>
  <c r="F112" i="35"/>
  <c r="J33" i="36"/>
  <c r="J111" i="35"/>
  <c r="G21" i="36"/>
  <c r="G100" i="35"/>
  <c r="K35" i="36"/>
  <c r="K113" i="35"/>
  <c r="O34" i="36"/>
  <c r="O112" i="35"/>
  <c r="I33" i="36"/>
  <c r="I111" i="35"/>
  <c r="J35" i="36"/>
  <c r="J113" i="35"/>
  <c r="N34" i="36"/>
  <c r="N112" i="35"/>
  <c r="R33" i="36"/>
  <c r="R111" i="35"/>
  <c r="H33" i="36"/>
  <c r="H111" i="35"/>
  <c r="R23" i="36"/>
  <c r="R102" i="35"/>
  <c r="I35" i="36"/>
  <c r="I113" i="35"/>
  <c r="M34" i="36"/>
  <c r="M112" i="35"/>
  <c r="Q33" i="36"/>
  <c r="Q111" i="35"/>
  <c r="G33" i="36"/>
  <c r="G111" i="35"/>
  <c r="P23" i="36"/>
  <c r="P102" i="35"/>
  <c r="L34" i="36"/>
  <c r="L112" i="35"/>
  <c r="P33" i="36"/>
  <c r="P111" i="35"/>
  <c r="F33" i="36"/>
  <c r="F111" i="35"/>
  <c r="Q23" i="36"/>
  <c r="Q102" i="35"/>
  <c r="R35" i="36"/>
  <c r="R113" i="35"/>
  <c r="Q35" i="36"/>
  <c r="Q113" i="35"/>
  <c r="G35" i="36"/>
  <c r="G113" i="35"/>
  <c r="K34" i="36"/>
  <c r="K112" i="35"/>
  <c r="O33" i="36"/>
  <c r="O111" i="35"/>
  <c r="I23" i="36"/>
  <c r="I102" i="35"/>
  <c r="H23" i="36"/>
  <c r="H102" i="35"/>
  <c r="F23" i="36"/>
  <c r="F102" i="35"/>
  <c r="H35" i="36"/>
  <c r="H113" i="35"/>
  <c r="M21" i="36"/>
  <c r="M100" i="35"/>
  <c r="E22" i="36"/>
  <c r="E101" i="35"/>
  <c r="N23" i="36"/>
  <c r="N102" i="35"/>
  <c r="R22" i="36"/>
  <c r="R101" i="35"/>
  <c r="H22" i="36"/>
  <c r="H101" i="35"/>
  <c r="L21" i="36"/>
  <c r="L100" i="35"/>
  <c r="P35" i="36"/>
  <c r="P113" i="35"/>
  <c r="F35" i="36"/>
  <c r="F113" i="35"/>
  <c r="J34" i="36"/>
  <c r="J112" i="35"/>
  <c r="N33" i="36"/>
  <c r="N111" i="35"/>
  <c r="F21" i="36"/>
  <c r="F100" i="35"/>
  <c r="E21" i="36"/>
  <c r="E100" i="35"/>
  <c r="G22" i="36"/>
  <c r="G101" i="35"/>
  <c r="I34" i="36"/>
  <c r="I112" i="35"/>
  <c r="M33" i="36"/>
  <c r="M111" i="35"/>
  <c r="M45" i="36"/>
  <c r="Q46" i="36"/>
  <c r="AC62" i="35"/>
  <c r="AC61" i="35"/>
  <c r="AC60" i="35"/>
  <c r="AC59" i="35"/>
  <c r="AC58" i="35"/>
  <c r="AC57" i="35"/>
  <c r="AC56" i="35"/>
  <c r="AA62" i="35"/>
  <c r="AA61" i="35"/>
  <c r="AA60" i="35"/>
  <c r="AA59" i="35"/>
  <c r="AA58" i="35"/>
  <c r="AA57" i="35"/>
  <c r="AA56" i="35"/>
  <c r="AC55" i="35"/>
  <c r="AC54" i="35"/>
  <c r="AC53" i="35"/>
  <c r="AC52" i="35"/>
  <c r="AC51" i="35"/>
  <c r="AA55" i="35"/>
  <c r="AA54" i="35"/>
  <c r="AA53" i="35"/>
  <c r="AA52" i="35"/>
  <c r="AA51" i="35"/>
  <c r="D5" i="36"/>
  <c r="D6" i="36"/>
  <c r="D7" i="36"/>
  <c r="D9" i="36"/>
  <c r="D10" i="36"/>
  <c r="D11" i="36"/>
  <c r="D12" i="36"/>
  <c r="B3" i="36"/>
  <c r="AC41" i="35"/>
  <c r="AC40" i="35"/>
  <c r="AC39" i="35"/>
  <c r="AB41" i="35"/>
  <c r="AB40" i="35"/>
  <c r="AB39" i="35"/>
  <c r="AC36" i="35"/>
  <c r="AB36" i="35"/>
  <c r="AA36" i="35"/>
  <c r="AA41" i="35"/>
  <c r="AA40" i="35"/>
  <c r="AA39" i="35"/>
  <c r="AA4" i="35"/>
  <c r="AB4" i="35"/>
  <c r="AC4" i="35"/>
  <c r="AA5" i="35"/>
  <c r="AB5" i="35"/>
  <c r="AC5" i="35"/>
  <c r="AA6" i="35"/>
  <c r="AB6" i="35"/>
  <c r="AC6" i="35"/>
  <c r="AA7" i="35"/>
  <c r="AB7" i="35"/>
  <c r="AC7" i="35"/>
  <c r="AA8" i="35"/>
  <c r="AB8" i="35"/>
  <c r="AC8" i="35"/>
  <c r="AA9" i="35"/>
  <c r="AB9" i="35"/>
  <c r="AC9" i="35"/>
  <c r="AA10" i="35"/>
  <c r="AB10" i="35"/>
  <c r="AC10" i="35"/>
  <c r="AA11" i="35"/>
  <c r="AB11" i="35"/>
  <c r="AC11" i="35"/>
  <c r="AA12" i="35"/>
  <c r="AB12" i="35"/>
  <c r="AC12" i="35"/>
  <c r="AA13" i="35"/>
  <c r="AB13" i="35"/>
  <c r="AC13" i="35"/>
  <c r="AA14" i="35"/>
  <c r="AB14" i="35"/>
  <c r="AC14" i="35"/>
  <c r="AA15" i="35"/>
  <c r="AB15" i="35"/>
  <c r="AC15" i="35"/>
  <c r="AA16" i="35"/>
  <c r="AB16" i="35"/>
  <c r="AC16" i="35"/>
  <c r="AA17" i="35"/>
  <c r="AB17" i="35"/>
  <c r="AC17" i="35"/>
  <c r="AA18" i="35"/>
  <c r="AB18" i="35"/>
  <c r="AC18" i="35"/>
  <c r="AA19" i="35"/>
  <c r="AB19" i="35"/>
  <c r="AC19" i="35"/>
  <c r="AA23" i="35"/>
  <c r="AB23" i="35"/>
  <c r="AC23" i="35"/>
  <c r="AA24" i="35"/>
  <c r="AB24" i="35"/>
  <c r="AC24" i="35"/>
  <c r="AA25" i="35"/>
  <c r="AB25" i="35"/>
  <c r="AC25" i="35"/>
  <c r="AA26" i="35"/>
  <c r="AB26" i="35"/>
  <c r="AC26" i="35"/>
  <c r="AA27" i="35"/>
  <c r="AB27" i="35"/>
  <c r="AC27" i="35"/>
  <c r="AA28" i="35"/>
  <c r="AB28" i="35"/>
  <c r="AC28" i="35"/>
  <c r="AA29" i="35"/>
  <c r="AB29" i="35"/>
  <c r="AC29" i="35"/>
  <c r="AA30" i="35"/>
  <c r="AB30" i="35"/>
  <c r="AC30" i="35"/>
  <c r="AA31" i="35"/>
  <c r="AB31" i="35"/>
  <c r="AC31" i="35"/>
  <c r="AA32" i="35"/>
  <c r="AB32" i="35"/>
  <c r="AC32" i="35"/>
  <c r="AA33" i="35"/>
  <c r="AB33" i="35"/>
  <c r="AC33" i="35"/>
  <c r="AA34" i="35"/>
  <c r="AB34" i="35"/>
  <c r="AC34" i="35"/>
  <c r="AA35" i="35"/>
  <c r="AB35" i="35"/>
  <c r="AC35" i="35"/>
  <c r="AA37" i="35"/>
  <c r="AB37" i="35"/>
  <c r="AC37" i="35"/>
  <c r="AA38" i="35"/>
  <c r="AB38" i="35"/>
  <c r="AC38" i="35"/>
  <c r="AA42" i="35"/>
  <c r="AB42" i="35"/>
  <c r="AC42" i="35"/>
  <c r="AA43" i="35"/>
  <c r="AB43" i="35"/>
  <c r="AC43" i="35"/>
  <c r="AC3" i="35"/>
  <c r="AB3" i="35"/>
  <c r="AA3" i="35"/>
  <c r="K125" i="35" l="1"/>
  <c r="I47" i="36"/>
  <c r="I45" i="36"/>
  <c r="O46" i="36"/>
  <c r="Q47" i="36"/>
  <c r="L47" i="36"/>
  <c r="L46" i="36"/>
  <c r="K46" i="36"/>
  <c r="G47" i="36"/>
  <c r="K45" i="36"/>
  <c r="G46" i="36"/>
  <c r="I46" i="36"/>
  <c r="G45" i="36"/>
  <c r="O47" i="36"/>
  <c r="M47" i="36"/>
  <c r="Q45" i="36"/>
  <c r="J45" i="36"/>
  <c r="N45" i="36"/>
  <c r="H47" i="36"/>
  <c r="R45" i="36"/>
  <c r="F46" i="36"/>
  <c r="L45" i="36"/>
  <c r="J46" i="36"/>
  <c r="R47" i="36"/>
  <c r="N46" i="36"/>
  <c r="P46" i="36"/>
  <c r="H46" i="36"/>
  <c r="F47" i="36"/>
  <c r="E46" i="36"/>
  <c r="J47" i="36"/>
  <c r="F45" i="36"/>
  <c r="R46" i="36"/>
  <c r="P47" i="36"/>
  <c r="H45" i="36"/>
  <c r="P45" i="36"/>
  <c r="N47" i="36"/>
  <c r="E47" i="36"/>
  <c r="M46" i="36"/>
  <c r="K47" i="36"/>
  <c r="E45" i="36"/>
  <c r="Q125" i="35"/>
  <c r="G125" i="35"/>
  <c r="E125" i="35"/>
  <c r="H125" i="35"/>
  <c r="M125" i="35"/>
  <c r="F125" i="35"/>
  <c r="L125" i="35"/>
  <c r="I125" i="35"/>
  <c r="N125" i="35"/>
  <c r="P125" i="35"/>
  <c r="J125" i="35"/>
  <c r="O125" i="35"/>
  <c r="R125" i="35"/>
  <c r="M114" i="35"/>
  <c r="F103" i="35"/>
  <c r="G103" i="35"/>
  <c r="N103" i="35"/>
  <c r="L103" i="35"/>
  <c r="M103" i="35"/>
  <c r="E103" i="35"/>
  <c r="N114" i="35"/>
  <c r="O114" i="35"/>
  <c r="H103" i="35"/>
  <c r="Q114" i="35"/>
  <c r="R114" i="35"/>
  <c r="O103" i="35"/>
  <c r="I114" i="35"/>
  <c r="J114" i="35"/>
  <c r="R103" i="35"/>
  <c r="I103" i="35"/>
  <c r="K114" i="35"/>
  <c r="E114" i="35"/>
  <c r="H114" i="35"/>
  <c r="F114" i="35"/>
  <c r="G114" i="35"/>
  <c r="J103" i="35"/>
  <c r="P103" i="35"/>
  <c r="P114" i="35"/>
  <c r="L114" i="35"/>
  <c r="K103" i="35"/>
  <c r="Q103" i="35"/>
  <c r="H24" i="36"/>
  <c r="Q24" i="36"/>
  <c r="L36" i="36"/>
  <c r="K24" i="36"/>
  <c r="R36" i="36"/>
  <c r="N36" i="36"/>
  <c r="G24" i="36"/>
  <c r="E24" i="36"/>
  <c r="Q36" i="36"/>
  <c r="G36" i="36"/>
  <c r="K36" i="36"/>
  <c r="J36" i="36"/>
  <c r="R24" i="36"/>
  <c r="O36" i="36"/>
  <c r="F36" i="36"/>
  <c r="M36" i="36"/>
  <c r="M24" i="36"/>
  <c r="E36" i="36"/>
  <c r="P36" i="36"/>
  <c r="I24" i="36"/>
  <c r="H36" i="36"/>
  <c r="N24" i="36"/>
  <c r="J24" i="36"/>
  <c r="I36" i="36"/>
  <c r="O24" i="36"/>
  <c r="F24" i="36"/>
  <c r="L24" i="36"/>
  <c r="P24" i="36"/>
  <c r="E89" i="35"/>
  <c r="E90" i="35"/>
  <c r="E88" i="35"/>
  <c r="G88" i="35"/>
  <c r="K88" i="35"/>
  <c r="Q90" i="35"/>
  <c r="O88" i="35"/>
  <c r="L89" i="35"/>
  <c r="I88" i="35"/>
  <c r="M88" i="35"/>
  <c r="Q88" i="35"/>
  <c r="F89" i="35"/>
  <c r="J89" i="35"/>
  <c r="N89" i="35"/>
  <c r="R89" i="35"/>
  <c r="G90" i="35"/>
  <c r="K90" i="35"/>
  <c r="O90" i="35"/>
  <c r="P89" i="35"/>
  <c r="M90" i="35"/>
  <c r="F88" i="35"/>
  <c r="J88" i="35"/>
  <c r="N88" i="35"/>
  <c r="R88" i="35"/>
  <c r="G89" i="35"/>
  <c r="K89" i="35"/>
  <c r="O89" i="35"/>
  <c r="H90" i="35"/>
  <c r="L90" i="35"/>
  <c r="P90" i="35"/>
  <c r="H89" i="35"/>
  <c r="I90" i="35"/>
  <c r="H88" i="35"/>
  <c r="L88" i="35"/>
  <c r="P88" i="35"/>
  <c r="I89" i="35"/>
  <c r="M89" i="35"/>
  <c r="Q89" i="35"/>
  <c r="F90" i="35"/>
  <c r="J90" i="35"/>
  <c r="N90" i="35"/>
  <c r="R90" i="35"/>
  <c r="Q48" i="36" l="1"/>
  <c r="G48" i="36"/>
  <c r="I48" i="36"/>
  <c r="O48" i="36"/>
  <c r="L48" i="36"/>
  <c r="K48" i="36"/>
  <c r="P48" i="36"/>
  <c r="H48" i="36"/>
  <c r="J48" i="36"/>
  <c r="E48" i="36"/>
  <c r="F48" i="36"/>
  <c r="M48" i="36"/>
  <c r="R48" i="36"/>
  <c r="N48" i="36"/>
  <c r="L91" i="35"/>
  <c r="J91" i="35"/>
  <c r="O91" i="35"/>
  <c r="Q91" i="35"/>
  <c r="P91" i="35"/>
  <c r="R91" i="35"/>
  <c r="N91" i="35"/>
  <c r="M91" i="35"/>
  <c r="I91" i="35"/>
  <c r="H91" i="35"/>
  <c r="G91" i="35"/>
  <c r="F91" i="35"/>
  <c r="K91" i="35"/>
  <c r="E91" i="35"/>
  <c r="R84" i="22"/>
  <c r="Q5" i="36" s="1"/>
  <c r="R85" i="22"/>
  <c r="Q6" i="36" s="1"/>
  <c r="R86" i="22"/>
  <c r="Q7" i="36" s="1"/>
  <c r="H84" i="22"/>
  <c r="G5" i="36" s="1"/>
  <c r="I84" i="22"/>
  <c r="H5" i="36" s="1"/>
  <c r="J84" i="22"/>
  <c r="I5" i="36" s="1"/>
  <c r="K84" i="22"/>
  <c r="J5" i="36" s="1"/>
  <c r="H85" i="22"/>
  <c r="G6" i="36" s="1"/>
  <c r="I85" i="22"/>
  <c r="H6" i="36" s="1"/>
  <c r="J85" i="22"/>
  <c r="I6" i="36" s="1"/>
  <c r="K85" i="22"/>
  <c r="J6" i="36" s="1"/>
  <c r="H86" i="22"/>
  <c r="G7" i="36" s="1"/>
  <c r="I86" i="22"/>
  <c r="H7" i="36" s="1"/>
  <c r="J86" i="22"/>
  <c r="I7" i="36" s="1"/>
  <c r="K86" i="22"/>
  <c r="J7" i="36" s="1"/>
  <c r="F84" i="22"/>
  <c r="F85" i="22"/>
  <c r="F86" i="22"/>
  <c r="G84" i="22"/>
  <c r="F5" i="36" s="1"/>
  <c r="L84" i="22"/>
  <c r="K5" i="36" s="1"/>
  <c r="M84" i="22"/>
  <c r="L5" i="36" s="1"/>
  <c r="N84" i="22"/>
  <c r="M5" i="36" s="1"/>
  <c r="O84" i="22"/>
  <c r="N5" i="36" s="1"/>
  <c r="P84" i="22"/>
  <c r="O5" i="36" s="1"/>
  <c r="Q84" i="22"/>
  <c r="P5" i="36" s="1"/>
  <c r="S84" i="22"/>
  <c r="R5" i="36" s="1"/>
  <c r="G85" i="22"/>
  <c r="F6" i="36" s="1"/>
  <c r="L85" i="22"/>
  <c r="K6" i="36" s="1"/>
  <c r="M85" i="22"/>
  <c r="L6" i="36" s="1"/>
  <c r="N85" i="22"/>
  <c r="M6" i="36" s="1"/>
  <c r="O85" i="22"/>
  <c r="N6" i="36" s="1"/>
  <c r="P85" i="22"/>
  <c r="O6" i="36" s="1"/>
  <c r="Q85" i="22"/>
  <c r="P6" i="36" s="1"/>
  <c r="S85" i="22"/>
  <c r="R6" i="36" s="1"/>
  <c r="G86" i="22"/>
  <c r="F7" i="36" s="1"/>
  <c r="L86" i="22"/>
  <c r="K7" i="36" s="1"/>
  <c r="M86" i="22"/>
  <c r="L7" i="36" s="1"/>
  <c r="N86" i="22"/>
  <c r="M7" i="36" s="1"/>
  <c r="O86" i="22"/>
  <c r="N7" i="36" s="1"/>
  <c r="P86" i="22"/>
  <c r="O7" i="36" s="1"/>
  <c r="Q86" i="22"/>
  <c r="P7" i="36" s="1"/>
  <c r="S86" i="22"/>
  <c r="R7" i="36" s="1"/>
  <c r="F11" i="36" l="1"/>
  <c r="E10" i="36"/>
  <c r="E11" i="36"/>
  <c r="R10" i="36"/>
  <c r="M11" i="36"/>
  <c r="P9" i="36"/>
  <c r="R11" i="36"/>
  <c r="O9" i="36"/>
  <c r="M9" i="36"/>
  <c r="N10" i="36"/>
  <c r="P10" i="36"/>
  <c r="O10" i="36"/>
  <c r="P11" i="36"/>
  <c r="L9" i="36"/>
  <c r="O11" i="36"/>
  <c r="N11" i="36"/>
  <c r="L10" i="36"/>
  <c r="F9" i="36"/>
  <c r="H10" i="36"/>
  <c r="K10" i="36"/>
  <c r="G10" i="36"/>
  <c r="F10" i="36"/>
  <c r="J9" i="36"/>
  <c r="L11" i="36"/>
  <c r="E9" i="36"/>
  <c r="K11" i="36"/>
  <c r="R9" i="36"/>
  <c r="I9" i="36"/>
  <c r="J11" i="36"/>
  <c r="H9" i="36"/>
  <c r="I11" i="36"/>
  <c r="G9" i="36"/>
  <c r="N9" i="36"/>
  <c r="H11" i="36"/>
  <c r="Q11" i="36"/>
  <c r="G11" i="36"/>
  <c r="Q10" i="36"/>
  <c r="J10" i="36"/>
  <c r="Q9" i="36"/>
  <c r="M10" i="36"/>
  <c r="K9" i="36"/>
  <c r="I10" i="36"/>
  <c r="R89" i="22"/>
  <c r="J90" i="22"/>
  <c r="R88" i="22"/>
  <c r="I89" i="22"/>
  <c r="I88" i="22"/>
  <c r="I90" i="22"/>
  <c r="H89" i="22"/>
  <c r="H88" i="22"/>
  <c r="H90" i="22"/>
  <c r="K88" i="22"/>
  <c r="K90" i="22"/>
  <c r="K89" i="22"/>
  <c r="R90" i="22"/>
  <c r="J89" i="22"/>
  <c r="J88" i="22"/>
  <c r="G88" i="22"/>
  <c r="F90" i="22"/>
  <c r="F89" i="22"/>
  <c r="F88" i="22"/>
  <c r="E88" i="22"/>
  <c r="E89" i="22"/>
  <c r="E90" i="22"/>
  <c r="S90" i="22"/>
  <c r="N90" i="22"/>
  <c r="S89" i="22"/>
  <c r="N89" i="22"/>
  <c r="S88" i="22"/>
  <c r="N88" i="22"/>
  <c r="Q90" i="22"/>
  <c r="M90" i="22"/>
  <c r="Q89" i="22"/>
  <c r="M89" i="22"/>
  <c r="Q88" i="22"/>
  <c r="M88" i="22"/>
  <c r="P90" i="22"/>
  <c r="L90" i="22"/>
  <c r="P89" i="22"/>
  <c r="L89" i="22"/>
  <c r="P88" i="22"/>
  <c r="L88" i="22"/>
  <c r="O90" i="22"/>
  <c r="G90" i="22"/>
  <c r="O89" i="22"/>
  <c r="G89" i="22"/>
  <c r="O88" i="22"/>
  <c r="E12" i="38" l="1"/>
  <c r="E15" i="38"/>
  <c r="E11" i="38"/>
  <c r="E13" i="38"/>
  <c r="E3" i="38"/>
  <c r="D6" i="38"/>
  <c r="E4" i="38"/>
  <c r="E7" i="38"/>
  <c r="D8" i="38"/>
  <c r="D5" i="38"/>
  <c r="D14" i="38"/>
  <c r="E10" i="38"/>
  <c r="E2" i="38"/>
  <c r="D15" i="38"/>
  <c r="E5" i="38"/>
  <c r="E14" i="38"/>
  <c r="D4" i="38"/>
  <c r="D12" i="38"/>
  <c r="D2" i="38"/>
  <c r="D11" i="38"/>
  <c r="D9" i="38"/>
  <c r="E8" i="38"/>
  <c r="E9" i="38"/>
  <c r="D10" i="38"/>
  <c r="D3" i="38"/>
  <c r="D7" i="38"/>
  <c r="E6" i="38"/>
  <c r="D13" i="38"/>
  <c r="C14" i="38"/>
  <c r="C15" i="38"/>
  <c r="C11" i="38"/>
  <c r="C6" i="38"/>
  <c r="C5" i="38"/>
  <c r="C9" i="38"/>
  <c r="C2" i="38"/>
  <c r="C3" i="38"/>
  <c r="C13" i="38"/>
  <c r="C10" i="38"/>
  <c r="C4" i="38"/>
  <c r="C8" i="38"/>
  <c r="C12" i="38"/>
  <c r="C7" i="38"/>
  <c r="E12" i="36"/>
  <c r="M12" i="36"/>
  <c r="H12" i="36"/>
  <c r="Q12" i="36"/>
  <c r="R12" i="36"/>
  <c r="O12" i="36"/>
  <c r="L12" i="36"/>
  <c r="P12" i="36"/>
  <c r="I12" i="36"/>
  <c r="F12" i="36"/>
  <c r="N12" i="36"/>
  <c r="K12" i="36"/>
  <c r="G12" i="36"/>
  <c r="J12" i="36"/>
  <c r="R91" i="22"/>
  <c r="K91" i="22"/>
  <c r="I91" i="22"/>
  <c r="H91" i="22"/>
  <c r="J91" i="22"/>
  <c r="F91" i="22"/>
  <c r="E91" i="22"/>
  <c r="O91" i="22"/>
  <c r="Q91" i="22"/>
  <c r="G91" i="22"/>
  <c r="L91" i="22"/>
  <c r="N91" i="22"/>
  <c r="P91" i="22"/>
  <c r="S91" i="22"/>
  <c r="M91" i="22"/>
</calcChain>
</file>

<file path=xl/sharedStrings.xml><?xml version="1.0" encoding="utf-8"?>
<sst xmlns="http://schemas.openxmlformats.org/spreadsheetml/2006/main" count="4370" uniqueCount="207">
  <si>
    <t>Operationalization</t>
  </si>
  <si>
    <t>Design</t>
  </si>
  <si>
    <t>DL algorithm</t>
  </si>
  <si>
    <t>Instrumentation</t>
  </si>
  <si>
    <t>Population</t>
  </si>
  <si>
    <t>Artifact</t>
  </si>
  <si>
    <t>Aspect</t>
  </si>
  <si>
    <t>Hypotheses</t>
  </si>
  <si>
    <t>Factors and treatments</t>
  </si>
  <si>
    <t>Analysis</t>
  </si>
  <si>
    <t>Descriptive statistics</t>
  </si>
  <si>
    <t>Inferential statistics</t>
  </si>
  <si>
    <t>Availability</t>
  </si>
  <si>
    <t>E1</t>
  </si>
  <si>
    <t>E2</t>
  </si>
  <si>
    <t>E3</t>
  </si>
  <si>
    <t>E4</t>
  </si>
  <si>
    <t>No</t>
  </si>
  <si>
    <t>Yes</t>
  </si>
  <si>
    <t>Model hyperparameters</t>
  </si>
  <si>
    <t>Model parameters</t>
  </si>
  <si>
    <t>Training hyperparameters</t>
  </si>
  <si>
    <t>Validity evaluation</t>
  </si>
  <si>
    <t>Training data</t>
  </si>
  <si>
    <t>Optimization</t>
  </si>
  <si>
    <t>Badge</t>
  </si>
  <si>
    <t>Response variables</t>
  </si>
  <si>
    <t>M</t>
  </si>
  <si>
    <t>Fully addressed</t>
  </si>
  <si>
    <t>FA</t>
  </si>
  <si>
    <t>Partially addressed</t>
  </si>
  <si>
    <t>PA</t>
  </si>
  <si>
    <t>Missing</t>
  </si>
  <si>
    <t>E5</t>
  </si>
  <si>
    <t>Available</t>
  </si>
  <si>
    <t>COUNT M:</t>
  </si>
  <si>
    <t>COUNT PA:</t>
  </si>
  <si>
    <t>COUNT FA</t>
  </si>
  <si>
    <t>EXPERIMENTS:</t>
  </si>
  <si>
    <t>% M</t>
  </si>
  <si>
    <t>% PA</t>
  </si>
  <si>
    <t>% FA</t>
  </si>
  <si>
    <t>TOTAL</t>
  </si>
  <si>
    <t>Research</t>
  </si>
  <si>
    <t>Statistical</t>
  </si>
  <si>
    <t>Variables identification</t>
  </si>
  <si>
    <t>Generalization</t>
  </si>
  <si>
    <t>Choice of design</t>
  </si>
  <si>
    <t>Test dataset</t>
  </si>
  <si>
    <t>Available
Reusable</t>
  </si>
  <si>
    <t>Paper #</t>
  </si>
  <si>
    <t>Experiment</t>
  </si>
  <si>
    <t xml:space="preserve">Type </t>
  </si>
  <si>
    <t>Evaluation</t>
  </si>
  <si>
    <t>Optimization+evaluation</t>
  </si>
  <si>
    <t>Venue</t>
  </si>
  <si>
    <t>FSE'18</t>
  </si>
  <si>
    <t>Step</t>
  </si>
  <si>
    <t>Hypotheses formulation</t>
  </si>
  <si>
    <t>Research hypotheses</t>
  </si>
  <si>
    <t xml:space="preserve">DL algorithm </t>
  </si>
  <si>
    <t xml:space="preserve">Training data </t>
  </si>
  <si>
    <t xml:space="preserve">Operationalization </t>
  </si>
  <si>
    <t>Objects selection</t>
  </si>
  <si>
    <t>Test set characteristics</t>
  </si>
  <si>
    <t>Analysis &amp; interpretation</t>
  </si>
  <si>
    <t>No validity threats</t>
  </si>
  <si>
    <t xml:space="preserve"> None described   </t>
  </si>
  <si>
    <t xml:space="preserve">Both described </t>
  </si>
  <si>
    <t xml:space="preserve">None </t>
  </si>
  <si>
    <t>All missing</t>
  </si>
  <si>
    <t>All categories covered</t>
  </si>
  <si>
    <t>conclusion/internal/construct/external</t>
  </si>
  <si>
    <t>Factors described only</t>
  </si>
  <si>
    <t>Only reference to dataset</t>
  </si>
  <si>
    <t>Conclusion</t>
  </si>
  <si>
    <t>Internal</t>
  </si>
  <si>
    <t>Construct</t>
  </si>
  <si>
    <t>Results are not even reported</t>
  </si>
  <si>
    <t>Comments</t>
  </si>
  <si>
    <t>#iterations missing</t>
  </si>
  <si>
    <t>reg/opt missing</t>
  </si>
  <si>
    <t>FSE'19</t>
  </si>
  <si>
    <t>params init. missing</t>
  </si>
  <si>
    <t>FSE'20</t>
  </si>
  <si>
    <t>Independent re-implementation (original facebook)</t>
  </si>
  <si>
    <t>Internal Facebbok dataset</t>
  </si>
  <si>
    <t>Graphical representation (labels)</t>
  </si>
  <si>
    <t>Graphical representation (numbers)</t>
  </si>
  <si>
    <t>Privacy issues on dataset</t>
  </si>
  <si>
    <t>Mean and std. dev for 1 RV</t>
  </si>
  <si>
    <t>single</t>
  </si>
  <si>
    <t>inferential</t>
  </si>
  <si>
    <t>means</t>
  </si>
  <si>
    <t>none</t>
  </si>
  <si>
    <t>some</t>
  </si>
  <si>
    <t>E6</t>
  </si>
  <si>
    <t>both</t>
  </si>
  <si>
    <t>factors</t>
  </si>
  <si>
    <t>All described/linked to artefact</t>
  </si>
  <si>
    <t>Some described/linked to artefact</t>
  </si>
  <si>
    <t>Aspect measured (e.g. quality)</t>
  </si>
  <si>
    <t>All elements described (test set, measuring instruments, measurement procedure and technological infrastructure)</t>
  </si>
  <si>
    <t>Elements partially described or some of them not described</t>
  </si>
  <si>
    <t>We should decided if fully addressed means "all" or "almost all"</t>
  </si>
  <si>
    <t>Almost all (not to say all) papers fully address this issue</t>
  </si>
  <si>
    <t>All or almost all?</t>
  </si>
  <si>
    <t>Metric (e.g. effectiveness, reliability)</t>
  </si>
  <si>
    <t>Formula/units (e.g. percentage of test cases passed)</t>
  </si>
  <si>
    <t>All will be fully addressed. We do not want to dig into this</t>
  </si>
  <si>
    <t>In partially addressed, the repository is mentioned, but if you want to reproduce the selection, it will not be possible</t>
  </si>
  <si>
    <t xml:space="preserve">Objects selection </t>
  </si>
  <si>
    <t>Analysis  \&amp; interpretation</t>
  </si>
  <si>
    <t xml:space="preserve">Validity threats </t>
  </si>
  <si>
    <t>FSE'21</t>
  </si>
  <si>
    <t>E7</t>
  </si>
  <si>
    <t>E8</t>
  </si>
  <si>
    <t>OPTIMIZATION:</t>
  </si>
  <si>
    <t>EVALUATION:</t>
  </si>
  <si>
    <t>GENERALIZATION:</t>
  </si>
  <si>
    <t>Evaluation+Generalization</t>
  </si>
  <si>
    <t>Evaluation+Optimization</t>
  </si>
  <si>
    <t>ICSE'21</t>
  </si>
  <si>
    <t>TSE'21</t>
  </si>
  <si>
    <t>TSE'19</t>
  </si>
  <si>
    <t>TSE'20</t>
  </si>
  <si>
    <t>Present</t>
  </si>
  <si>
    <t>-</t>
  </si>
  <si>
    <t>All datasets linked to artefact</t>
  </si>
  <si>
    <t>Some linked to artefact/others described</t>
  </si>
  <si>
    <t>None linked and/or desribed</t>
  </si>
  <si>
    <t>Classical sources of randomness considered</t>
  </si>
  <si>
    <t>No sources of randomness considered</t>
  </si>
  <si>
    <t>All sources of randomness taken into consideration</t>
  </si>
  <si>
    <t>Datasets characteristics</t>
  </si>
  <si>
    <t>Described/linked to artefact</t>
  </si>
  <si>
    <t>Specific characteristics of the elements in the dataset are provided</t>
  </si>
  <si>
    <t xml:space="preserve">General description of the dataset (not elements) is given </t>
  </si>
  <si>
    <t>All variables are analyzed</t>
  </si>
  <si>
    <t>Some variables analyzed</t>
  </si>
  <si>
    <t xml:space="preserve">No variables analyzed   </t>
  </si>
  <si>
    <t>Centrality and dispersion for all variables</t>
  </si>
  <si>
    <t>Centrality and/or dispersion for all/some variables</t>
  </si>
  <si>
    <t>Some categories covered or
listing of threats that cannot be mapped to category</t>
  </si>
  <si>
    <t>ICSE'18</t>
  </si>
  <si>
    <t>ICSE'19</t>
  </si>
  <si>
    <t>ICSE'20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</si>
  <si>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</si>
  <si>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</si>
  <si>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</si>
  <si>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</si>
  <si>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</si>
  <si>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</si>
  <si>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</si>
  <si>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</si>
  <si>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</si>
  <si>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</si>
  <si>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</si>
  <si>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</si>
  <si>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</si>
  <si>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</si>
  <si>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</si>
  <si>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</si>
  <si>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</si>
  <si>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</si>
  <si>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</si>
  <si>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</si>
  <si>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</si>
  <si>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</si>
  <si>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AP24</t>
  </si>
  <si>
    <t>AP23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</si>
  <si>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</si>
  <si>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</si>
  <si>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</si>
  <si>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</si>
  <si>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</si>
  <si>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</si>
  <si>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</si>
  <si>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</si>
  <si>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</si>
  <si>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</si>
  <si>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</si>
  <si>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</si>
  <si>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</si>
  <si>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</si>
  <si>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AP42</t>
  </si>
  <si>
    <t>AP43</t>
  </si>
  <si>
    <t>AP41</t>
  </si>
  <si>
    <t>AP44</t>
  </si>
  <si>
    <t>AP45</t>
  </si>
  <si>
    <t>AP39</t>
  </si>
  <si>
    <t>AP40</t>
  </si>
  <si>
    <t>AP46</t>
  </si>
  <si>
    <t>AP47</t>
  </si>
  <si>
    <t>AP48</t>
  </si>
  <si>
    <t>AP49</t>
  </si>
  <si>
    <t>AP50</t>
  </si>
  <si>
    <t>AP51</t>
  </si>
  <si>
    <t>AP52</t>
  </si>
  <si>
    <t>AP55</t>
  </si>
  <si>
    <t>AP54</t>
  </si>
  <si>
    <t>AP53</t>
  </si>
  <si>
    <t>Validity threats</t>
  </si>
  <si>
    <t>Test sets characteristics</t>
  </si>
  <si>
    <t>All</t>
  </si>
  <si>
    <t>Partially Addressed</t>
  </si>
  <si>
    <t>Fully Addressed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</si>
</sst>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/>
    <xf numFmtId="0" fontId="1" fillId="0" borderId="1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horizontal="center" wrapText="1"/>
    </xf>
    <xf numFmtId="0" fontId="1" fillId="0" borderId="0" xfId="0" applyFont="1"/>
    <xf numFmtId="0" fontId="1" fillId="0" borderId="12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left" vertic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4" xfId="0" applyFill="1" applyBorder="1"/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0" fillId="5" borderId="0" xfId="0" applyNumberFormat="1" applyFill="1"/>
    <xf numFmtId="9" fontId="0" fillId="6" borderId="0" xfId="0" applyNumberFormat="1" applyFill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 applyAlignment="1">
      <alignment horizontal="center" wrapText="1"/>
    </xf>
    <xf numFmtId="0" fontId="0" fillId="4" borderId="5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9" fontId="0" fillId="0" borderId="12" xfId="0" applyNumberFormat="1" applyBorder="1" applyAlignment="1">
      <alignment horizontal="right"/>
    </xf>
    <xf numFmtId="0" fontId="0" fillId="0" borderId="5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5" xfId="0" applyFont="1" applyBorder="1" applyAlignment="1">
      <alignment horizontal="left"/>
    </xf>
    <xf numFmtId="9" fontId="0" fillId="0" borderId="12" xfId="0" applyNumberFormat="1" applyBorder="1"/>
    <xf numFmtId="0" fontId="0" fillId="0" borderId="12" xfId="0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/>
    </xf>
    <xf numFmtId="0" fontId="0" fillId="0" borderId="12" xfId="0" applyBorder="1"/>
    <xf numFmtId="0" fontId="1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4" borderId="2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9" fontId="0" fillId="2" borderId="12" xfId="0" applyNumberFormat="1" applyFill="1" applyBorder="1" applyAlignment="1">
      <alignment horizontal="right"/>
    </xf>
    <xf numFmtId="0" fontId="1" fillId="2" borderId="12" xfId="0" applyFont="1" applyFill="1" applyBorder="1"/>
    <xf numFmtId="0" fontId="0" fillId="0" borderId="3" xfId="0" applyBorder="1" applyAlignment="1">
      <alignment vertical="top" wrapText="1"/>
    </xf>
    <xf numFmtId="9" fontId="1" fillId="0" borderId="12" xfId="0" applyNumberFormat="1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9995"/>
      <color rgb="FFFF4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6314-3F8F-BA41-9DB2-010E5769B0C9}">
  <dimension ref="A1:I16"/>
  <sheetViews>
    <sheetView zoomScale="140" zoomScaleNormal="140" workbookViewId="0">
      <selection activeCell="G12" sqref="G12"/>
    </sheetView>
  </sheetViews>
  <sheetFormatPr baseColWidth="10" defaultRowHeight="16" x14ac:dyDescent="0.2"/>
  <cols>
    <col min="1" max="1" width="23.1640625" bestFit="1" customWidth="1"/>
    <col min="2" max="2" width="22.6640625" style="19" bestFit="1" customWidth="1"/>
    <col min="3" max="3" width="10.33203125" style="11" customWidth="1"/>
    <col min="4" max="5" width="10.83203125" style="11"/>
  </cols>
  <sheetData>
    <row r="1" spans="1:9" x14ac:dyDescent="0.2">
      <c r="C1" s="64" t="s">
        <v>29</v>
      </c>
      <c r="D1" s="64" t="s">
        <v>31</v>
      </c>
      <c r="E1" s="64" t="s">
        <v>27</v>
      </c>
    </row>
    <row r="2" spans="1:9" x14ac:dyDescent="0.2">
      <c r="A2" s="32" t="s">
        <v>58</v>
      </c>
      <c r="B2" s="19" t="s">
        <v>59</v>
      </c>
      <c r="C2" s="97">
        <f>'Summary all'!E11</f>
        <v>0.75773195876288657</v>
      </c>
      <c r="D2" s="98">
        <f>'Summary all'!E10</f>
        <v>0</v>
      </c>
      <c r="E2" s="11">
        <f>'Summary all'!E9</f>
        <v>0.2422680412371134</v>
      </c>
      <c r="G2" s="11"/>
      <c r="H2" s="11"/>
      <c r="I2" s="11"/>
    </row>
    <row r="3" spans="1:9" x14ac:dyDescent="0.2">
      <c r="A3" s="32" t="s">
        <v>45</v>
      </c>
      <c r="B3" s="19" t="s">
        <v>19</v>
      </c>
      <c r="C3" s="11">
        <f>'Summary all'!F11</f>
        <v>6.7010309278350513E-2</v>
      </c>
      <c r="D3" s="97">
        <f>'Summary all'!F10</f>
        <v>0.85567010309278346</v>
      </c>
      <c r="E3" s="11">
        <f>'Summary all'!F9</f>
        <v>7.7319587628865982E-2</v>
      </c>
      <c r="G3" s="11"/>
      <c r="H3" s="11"/>
      <c r="I3" s="11"/>
    </row>
    <row r="4" spans="1:9" x14ac:dyDescent="0.2">
      <c r="A4" s="32"/>
      <c r="B4" s="19" t="s">
        <v>20</v>
      </c>
      <c r="C4" s="11">
        <f>'Summary all'!G11</f>
        <v>2.0618556701030927E-2</v>
      </c>
      <c r="D4" s="98">
        <f>'Summary all'!G10</f>
        <v>0</v>
      </c>
      <c r="E4" s="97">
        <f>'Summary all'!G9</f>
        <v>0.97938144329896903</v>
      </c>
      <c r="G4" s="11"/>
      <c r="H4" s="11"/>
      <c r="I4" s="11"/>
    </row>
    <row r="5" spans="1:9" x14ac:dyDescent="0.2">
      <c r="A5" s="32"/>
      <c r="B5" s="19" t="s">
        <v>2</v>
      </c>
      <c r="C5" s="11">
        <f>'Summary all'!H11</f>
        <v>0.25773195876288657</v>
      </c>
      <c r="D5" s="97">
        <f>'Summary all'!H10</f>
        <v>0.71649484536082475</v>
      </c>
      <c r="E5" s="98">
        <f>'Summary all'!H9</f>
        <v>2.5773195876288658E-2</v>
      </c>
      <c r="G5" s="11"/>
      <c r="H5" s="11"/>
      <c r="I5" s="11"/>
    </row>
    <row r="6" spans="1:9" x14ac:dyDescent="0.2">
      <c r="A6" s="32"/>
      <c r="B6" s="19" t="s">
        <v>21</v>
      </c>
      <c r="C6" s="11">
        <f>'Summary all'!I11</f>
        <v>0.18556701030927836</v>
      </c>
      <c r="D6" s="97">
        <f>'Summary all'!I10</f>
        <v>0.73195876288659789</v>
      </c>
      <c r="E6" s="11">
        <f>'Summary all'!I9</f>
        <v>8.247422680412371E-2</v>
      </c>
      <c r="G6" s="11"/>
      <c r="H6" s="11"/>
      <c r="I6" s="11"/>
    </row>
    <row r="7" spans="1:9" x14ac:dyDescent="0.2">
      <c r="A7" s="32"/>
      <c r="B7" s="19" t="s">
        <v>23</v>
      </c>
      <c r="C7" s="97">
        <f>'Summary all'!J11</f>
        <v>0.69587628865979378</v>
      </c>
      <c r="D7" s="11">
        <f>'Summary all'!J10</f>
        <v>0.26804123711340205</v>
      </c>
      <c r="E7" s="11">
        <f>'Summary all'!J9</f>
        <v>3.608247422680412E-2</v>
      </c>
      <c r="G7" s="11"/>
      <c r="H7" s="11"/>
      <c r="I7" s="11"/>
    </row>
    <row r="8" spans="1:9" x14ac:dyDescent="0.2">
      <c r="A8" s="32" t="s">
        <v>0</v>
      </c>
      <c r="B8" s="19" t="s">
        <v>8</v>
      </c>
      <c r="C8" s="11">
        <f>'Summary all'!K11</f>
        <v>0.14432989690721648</v>
      </c>
      <c r="D8" s="97">
        <f>'Summary all'!K10</f>
        <v>0.81443298969072164</v>
      </c>
      <c r="E8" s="11">
        <f>'Summary all'!K9</f>
        <v>4.1237113402061855E-2</v>
      </c>
      <c r="G8" s="11"/>
      <c r="H8" s="11"/>
      <c r="I8" s="11"/>
    </row>
    <row r="9" spans="1:9" x14ac:dyDescent="0.2">
      <c r="A9" s="32"/>
      <c r="B9" s="19" t="s">
        <v>26</v>
      </c>
      <c r="C9" s="97">
        <f>'Summary all'!L11</f>
        <v>0.76288659793814428</v>
      </c>
      <c r="D9" s="11">
        <f>'Summary all'!L10</f>
        <v>0.17525773195876287</v>
      </c>
      <c r="E9" s="11">
        <f>'Summary all'!L9</f>
        <v>6.1855670103092786E-2</v>
      </c>
      <c r="G9" s="11"/>
      <c r="H9" s="11"/>
      <c r="I9" s="11"/>
    </row>
    <row r="10" spans="1:9" x14ac:dyDescent="0.2">
      <c r="A10" s="32" t="s">
        <v>1</v>
      </c>
      <c r="B10" s="1" t="s">
        <v>47</v>
      </c>
      <c r="C10" s="98">
        <f>'Summary all'!M11</f>
        <v>0</v>
      </c>
      <c r="D10" s="97">
        <f>'Summary all'!M10</f>
        <v>0.7010309278350515</v>
      </c>
      <c r="E10" s="11">
        <f>'Summary all'!M9</f>
        <v>0.29896907216494845</v>
      </c>
      <c r="G10" s="11"/>
      <c r="H10" s="11"/>
      <c r="I10" s="11"/>
    </row>
    <row r="11" spans="1:9" x14ac:dyDescent="0.2">
      <c r="A11" s="32"/>
      <c r="B11" s="1" t="s">
        <v>3</v>
      </c>
      <c r="C11" s="11">
        <f>'Summary all'!N11</f>
        <v>1.5463917525773196E-2</v>
      </c>
      <c r="D11" s="97">
        <f>'Summary all'!N10</f>
        <v>0.97422680412371132</v>
      </c>
      <c r="E11" s="98">
        <f>'Summary all'!N9</f>
        <v>1.0309278350515464E-2</v>
      </c>
      <c r="G11" s="11"/>
      <c r="H11" s="11"/>
      <c r="I11" s="11"/>
    </row>
    <row r="12" spans="1:9" x14ac:dyDescent="0.2">
      <c r="A12" s="32" t="s">
        <v>111</v>
      </c>
      <c r="B12" s="19" t="s">
        <v>64</v>
      </c>
      <c r="C12" s="97">
        <f>'Summary all'!O11</f>
        <v>0.58762886597938147</v>
      </c>
      <c r="D12" s="97">
        <f>'Summary all'!O10</f>
        <v>0.19587628865979381</v>
      </c>
      <c r="E12" s="97">
        <f>'Summary all'!O9</f>
        <v>0.21649484536082475</v>
      </c>
      <c r="G12" s="11"/>
      <c r="H12" s="11"/>
      <c r="I12" s="11"/>
    </row>
    <row r="13" spans="1:9" x14ac:dyDescent="0.2">
      <c r="A13" s="32" t="s">
        <v>112</v>
      </c>
      <c r="B13" s="19" t="s">
        <v>10</v>
      </c>
      <c r="C13" s="11">
        <f>'Summary all'!P11</f>
        <v>9.7938144329896906E-2</v>
      </c>
      <c r="D13" s="11">
        <f>'Summary all'!P10</f>
        <v>0.34020618556701032</v>
      </c>
      <c r="E13" s="97">
        <f>'Summary all'!P9</f>
        <v>0.56185567010309279</v>
      </c>
      <c r="G13" s="11"/>
      <c r="H13" s="11"/>
      <c r="I13" s="11"/>
    </row>
    <row r="14" spans="1:9" x14ac:dyDescent="0.2">
      <c r="A14" s="32"/>
      <c r="B14" s="19" t="s">
        <v>11</v>
      </c>
      <c r="C14" s="11">
        <f>'Summary all'!Q11</f>
        <v>0.12371134020618557</v>
      </c>
      <c r="D14" s="98">
        <f>'Summary all'!Q10</f>
        <v>5.1546391752577319E-3</v>
      </c>
      <c r="E14" s="97">
        <f>'Summary all'!Q9</f>
        <v>0.87113402061855671</v>
      </c>
      <c r="G14" s="11"/>
      <c r="H14" s="11"/>
      <c r="I14" s="11"/>
    </row>
    <row r="15" spans="1:9" x14ac:dyDescent="0.2">
      <c r="A15" s="55" t="s">
        <v>22</v>
      </c>
      <c r="B15" s="63" t="s">
        <v>113</v>
      </c>
      <c r="C15" s="98">
        <f>'Summary all'!R11</f>
        <v>1.5463917525773196E-2</v>
      </c>
      <c r="D15" s="97">
        <f>'Summary all'!R10</f>
        <v>0.78865979381443296</v>
      </c>
      <c r="E15" s="11">
        <f>'Summary all'!R9</f>
        <v>0.19587628865979381</v>
      </c>
      <c r="G15" s="11"/>
      <c r="H15" s="11"/>
      <c r="I15" s="11"/>
    </row>
    <row r="16" spans="1:9" x14ac:dyDescent="0.2">
      <c r="G16" s="11"/>
      <c r="H16" s="11"/>
      <c r="I16" s="1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D13E-696C-FC49-9412-DBE175E96FF1}">
  <sheetPr>
    <pageSetUpPr fitToPage="1"/>
  </sheetPr>
  <dimension ref="A1:F15"/>
  <sheetViews>
    <sheetView zoomScaleNormal="100" workbookViewId="0">
      <selection activeCell="E10" sqref="E10"/>
    </sheetView>
  </sheetViews>
  <sheetFormatPr baseColWidth="10" defaultRowHeight="16" x14ac:dyDescent="0.2"/>
  <cols>
    <col min="1" max="1" width="21.83203125" style="1" bestFit="1" customWidth="1"/>
    <col min="2" max="2" width="33.33203125" style="1" bestFit="1" customWidth="1"/>
    <col min="3" max="3" width="45.33203125" style="1" bestFit="1" customWidth="1"/>
    <col min="4" max="4" width="43.33203125" style="1" bestFit="1" customWidth="1"/>
    <col min="5" max="5" width="44" style="1" bestFit="1" customWidth="1"/>
    <col min="6" max="6" width="55.1640625" hidden="1" customWidth="1"/>
  </cols>
  <sheetData>
    <row r="1" spans="1:6" s="34" customFormat="1" x14ac:dyDescent="0.2">
      <c r="A1" s="127" t="s">
        <v>57</v>
      </c>
      <c r="B1" s="127" t="s">
        <v>6</v>
      </c>
      <c r="C1" s="127" t="s">
        <v>28</v>
      </c>
      <c r="D1" s="127" t="s">
        <v>30</v>
      </c>
      <c r="E1" s="127" t="s">
        <v>32</v>
      </c>
      <c r="F1" s="38" t="s">
        <v>79</v>
      </c>
    </row>
    <row r="2" spans="1:6" x14ac:dyDescent="0.2">
      <c r="A2" s="35" t="s">
        <v>58</v>
      </c>
      <c r="B2" s="36" t="s">
        <v>59</v>
      </c>
      <c r="C2" s="36" t="s">
        <v>126</v>
      </c>
      <c r="D2" s="36" t="s">
        <v>127</v>
      </c>
      <c r="E2" s="36" t="s">
        <v>32</v>
      </c>
      <c r="F2" s="41"/>
    </row>
    <row r="3" spans="1:6" x14ac:dyDescent="0.2">
      <c r="A3" s="135" t="s">
        <v>45</v>
      </c>
      <c r="B3" s="36" t="s">
        <v>19</v>
      </c>
      <c r="C3" s="36" t="s">
        <v>99</v>
      </c>
      <c r="D3" s="36" t="s">
        <v>100</v>
      </c>
      <c r="E3" s="36" t="s">
        <v>70</v>
      </c>
      <c r="F3" s="136" t="s">
        <v>104</v>
      </c>
    </row>
    <row r="4" spans="1:6" x14ac:dyDescent="0.2">
      <c r="A4" s="135"/>
      <c r="B4" s="36" t="s">
        <v>20</v>
      </c>
      <c r="C4" s="36" t="s">
        <v>135</v>
      </c>
      <c r="D4" s="36" t="s">
        <v>127</v>
      </c>
      <c r="E4" s="36" t="s">
        <v>32</v>
      </c>
      <c r="F4" s="136"/>
    </row>
    <row r="5" spans="1:6" x14ac:dyDescent="0.2">
      <c r="A5" s="135"/>
      <c r="B5" s="36" t="s">
        <v>60</v>
      </c>
      <c r="C5" s="36" t="s">
        <v>99</v>
      </c>
      <c r="D5" s="36" t="s">
        <v>100</v>
      </c>
      <c r="E5" s="36" t="s">
        <v>70</v>
      </c>
      <c r="F5" s="136"/>
    </row>
    <row r="6" spans="1:6" x14ac:dyDescent="0.2">
      <c r="A6" s="135"/>
      <c r="B6" s="36" t="s">
        <v>21</v>
      </c>
      <c r="C6" s="36" t="s">
        <v>99</v>
      </c>
      <c r="D6" s="36" t="s">
        <v>100</v>
      </c>
      <c r="E6" s="36" t="s">
        <v>70</v>
      </c>
      <c r="F6" s="136"/>
    </row>
    <row r="7" spans="1:6" x14ac:dyDescent="0.2">
      <c r="A7" s="135"/>
      <c r="B7" s="36" t="s">
        <v>61</v>
      </c>
      <c r="C7" s="36" t="s">
        <v>128</v>
      </c>
      <c r="D7" s="36" t="s">
        <v>129</v>
      </c>
      <c r="E7" s="36" t="s">
        <v>130</v>
      </c>
      <c r="F7" s="136"/>
    </row>
    <row r="8" spans="1:6" x14ac:dyDescent="0.2">
      <c r="A8" s="135" t="s">
        <v>62</v>
      </c>
      <c r="B8" s="36" t="s">
        <v>8</v>
      </c>
      <c r="C8" s="36" t="s">
        <v>68</v>
      </c>
      <c r="D8" s="36" t="s">
        <v>73</v>
      </c>
      <c r="E8" s="36" t="s">
        <v>67</v>
      </c>
      <c r="F8" s="41"/>
    </row>
    <row r="9" spans="1:6" x14ac:dyDescent="0.2">
      <c r="A9" s="135"/>
      <c r="B9" s="36" t="s">
        <v>26</v>
      </c>
      <c r="C9" s="36" t="s">
        <v>108</v>
      </c>
      <c r="D9" s="36" t="s">
        <v>107</v>
      </c>
      <c r="E9" s="36" t="s">
        <v>101</v>
      </c>
      <c r="F9" s="36" t="s">
        <v>105</v>
      </c>
    </row>
    <row r="10" spans="1:6" x14ac:dyDescent="0.2">
      <c r="A10" s="135" t="s">
        <v>1</v>
      </c>
      <c r="B10" s="36" t="s">
        <v>47</v>
      </c>
      <c r="C10" s="36" t="s">
        <v>133</v>
      </c>
      <c r="D10" s="36" t="s">
        <v>131</v>
      </c>
      <c r="E10" s="36" t="s">
        <v>132</v>
      </c>
      <c r="F10" s="36" t="s">
        <v>106</v>
      </c>
    </row>
    <row r="11" spans="1:6" s="25" customFormat="1" ht="51" x14ac:dyDescent="0.2">
      <c r="A11" s="135"/>
      <c r="B11" s="37" t="s">
        <v>3</v>
      </c>
      <c r="C11" s="37" t="s">
        <v>102</v>
      </c>
      <c r="D11" s="37" t="s">
        <v>103</v>
      </c>
      <c r="E11" s="37" t="s">
        <v>70</v>
      </c>
      <c r="F11" s="62"/>
    </row>
    <row r="12" spans="1:6" s="25" customFormat="1" ht="34" x14ac:dyDescent="0.2">
      <c r="A12" s="128" t="s">
        <v>63</v>
      </c>
      <c r="B12" s="37" t="s">
        <v>134</v>
      </c>
      <c r="C12" s="37" t="s">
        <v>136</v>
      </c>
      <c r="D12" s="37" t="s">
        <v>137</v>
      </c>
      <c r="E12" s="37" t="s">
        <v>74</v>
      </c>
      <c r="F12" s="62" t="s">
        <v>110</v>
      </c>
    </row>
    <row r="13" spans="1:6" x14ac:dyDescent="0.2">
      <c r="A13" s="135" t="s">
        <v>65</v>
      </c>
      <c r="B13" s="36" t="s">
        <v>10</v>
      </c>
      <c r="C13" s="36" t="s">
        <v>141</v>
      </c>
      <c r="D13" s="36" t="s">
        <v>142</v>
      </c>
      <c r="E13" s="36" t="s">
        <v>69</v>
      </c>
      <c r="F13" s="41"/>
    </row>
    <row r="14" spans="1:6" x14ac:dyDescent="0.2">
      <c r="A14" s="135"/>
      <c r="B14" s="36" t="s">
        <v>11</v>
      </c>
      <c r="C14" s="36" t="s">
        <v>138</v>
      </c>
      <c r="D14" s="36" t="s">
        <v>139</v>
      </c>
      <c r="E14" s="36" t="s">
        <v>140</v>
      </c>
      <c r="F14" s="36" t="s">
        <v>109</v>
      </c>
    </row>
    <row r="15" spans="1:6" ht="51" x14ac:dyDescent="0.2">
      <c r="A15" s="35" t="s">
        <v>22</v>
      </c>
      <c r="B15" s="36" t="s">
        <v>72</v>
      </c>
      <c r="C15" s="36" t="s">
        <v>71</v>
      </c>
      <c r="D15" s="37" t="s">
        <v>143</v>
      </c>
      <c r="E15" s="36" t="s">
        <v>66</v>
      </c>
      <c r="F15" s="41"/>
    </row>
  </sheetData>
  <mergeCells count="5">
    <mergeCell ref="A3:A7"/>
    <mergeCell ref="A8:A9"/>
    <mergeCell ref="A10:A11"/>
    <mergeCell ref="A13:A14"/>
    <mergeCell ref="F3:F7"/>
  </mergeCells>
  <printOptions horizontalCentered="1"/>
  <pageMargins left="0.7" right="0.7" top="0.75" bottom="0.75" header="0.3" footer="0.3"/>
  <pageSetup paperSize="9" scale="65" orientation="landscape" horizontalDpi="0" verticalDpi="0"/>
  <headerFooter>
    <oddHeader>&amp;C&amp;"Calibri Bold,Negrita"&amp;16&amp;K000000Characterization criteria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CD5F-1CC6-0642-8763-18654F451877}">
  <sheetPr>
    <pageSetUpPr fitToPage="1"/>
  </sheetPr>
  <dimension ref="A1:R48"/>
  <sheetViews>
    <sheetView zoomScale="130" zoomScaleNormal="130" workbookViewId="0">
      <selection activeCell="E2" sqref="E2"/>
    </sheetView>
  </sheetViews>
  <sheetFormatPr baseColWidth="10" defaultRowHeight="16" x14ac:dyDescent="0.2"/>
  <cols>
    <col min="2" max="2" width="16.5" bestFit="1" customWidth="1"/>
    <col min="3" max="3" width="4.33203125" customWidth="1"/>
    <col min="4" max="4" width="10.83203125" customWidth="1"/>
    <col min="6" max="6" width="16.1640625" bestFit="1" customWidth="1"/>
    <col min="9" max="9" width="15.83203125" customWidth="1"/>
    <col min="13" max="13" width="10.33203125" customWidth="1"/>
    <col min="14" max="14" width="15.1640625" customWidth="1"/>
  </cols>
  <sheetData>
    <row r="1" spans="1:18" ht="17" x14ac:dyDescent="0.2">
      <c r="A1" s="139"/>
      <c r="B1" s="21"/>
      <c r="C1" s="21"/>
      <c r="D1" s="53"/>
      <c r="E1" s="20" t="s">
        <v>7</v>
      </c>
      <c r="F1" s="140" t="s">
        <v>45</v>
      </c>
      <c r="G1" s="141"/>
      <c r="H1" s="141"/>
      <c r="I1" s="141"/>
      <c r="J1" s="141"/>
      <c r="K1" s="140" t="s">
        <v>0</v>
      </c>
      <c r="L1" s="141"/>
      <c r="M1" s="140" t="s">
        <v>1</v>
      </c>
      <c r="N1" s="141"/>
      <c r="O1" s="20" t="s">
        <v>4</v>
      </c>
      <c r="P1" s="140" t="s">
        <v>9</v>
      </c>
      <c r="Q1" s="141"/>
      <c r="R1" s="137" t="s">
        <v>22</v>
      </c>
    </row>
    <row r="2" spans="1:18" ht="34" x14ac:dyDescent="0.2">
      <c r="A2" s="139"/>
      <c r="B2" s="2"/>
      <c r="C2" s="2"/>
      <c r="D2" s="2"/>
      <c r="E2" s="12" t="s">
        <v>43</v>
      </c>
      <c r="F2" s="12" t="s">
        <v>19</v>
      </c>
      <c r="G2" s="12" t="s">
        <v>20</v>
      </c>
      <c r="H2" s="12" t="s">
        <v>2</v>
      </c>
      <c r="I2" s="12" t="s">
        <v>21</v>
      </c>
      <c r="J2" s="12" t="s">
        <v>23</v>
      </c>
      <c r="K2" s="12" t="s">
        <v>8</v>
      </c>
      <c r="L2" s="12" t="s">
        <v>26</v>
      </c>
      <c r="M2" s="20" t="s">
        <v>47</v>
      </c>
      <c r="N2" s="20" t="s">
        <v>3</v>
      </c>
      <c r="O2" s="12" t="s">
        <v>48</v>
      </c>
      <c r="P2" s="12" t="s">
        <v>10</v>
      </c>
      <c r="Q2" s="12" t="s">
        <v>11</v>
      </c>
      <c r="R2" s="138"/>
    </row>
    <row r="3" spans="1:18" x14ac:dyDescent="0.2">
      <c r="B3" s="34" t="str">
        <f>'Summary ICSE'!B82</f>
        <v>EXPERIMENTS:</v>
      </c>
      <c r="C3" s="34">
        <f>'Summary ICSE'!C82+'Summary FSE'!C82+'Summary TSE'!C47</f>
        <v>194</v>
      </c>
    </row>
    <row r="4" spans="1:18" x14ac:dyDescent="0.2">
      <c r="B4" s="34"/>
      <c r="C4" s="34"/>
      <c r="D4" s="34"/>
    </row>
    <row r="5" spans="1:18" x14ac:dyDescent="0.2">
      <c r="B5" s="34"/>
      <c r="D5" s="38" t="str">
        <f>'Summary ICSE'!D84</f>
        <v>COUNT M:</v>
      </c>
      <c r="E5" s="41">
        <f>'Summary ICSE'!E84+'Summary FSE'!E84+'Summary TSE'!E49</f>
        <v>47</v>
      </c>
      <c r="F5" s="41">
        <f>'Summary ICSE'!G84+'Summary FSE'!F84+'Summary TSE'!F49</f>
        <v>15</v>
      </c>
      <c r="G5" s="41">
        <f>'Summary ICSE'!H84+'Summary FSE'!G84+'Summary TSE'!G49</f>
        <v>190</v>
      </c>
      <c r="H5" s="41">
        <f>'Summary ICSE'!I84+'Summary FSE'!H84+'Summary TSE'!H49</f>
        <v>5</v>
      </c>
      <c r="I5" s="41">
        <f>'Summary ICSE'!J84+'Summary FSE'!I84+'Summary TSE'!I49</f>
        <v>16</v>
      </c>
      <c r="J5" s="41">
        <f>'Summary ICSE'!K84+'Summary FSE'!J84+'Summary TSE'!J49</f>
        <v>7</v>
      </c>
      <c r="K5" s="41">
        <f>'Summary ICSE'!L84+'Summary FSE'!K84+'Summary TSE'!K49</f>
        <v>8</v>
      </c>
      <c r="L5" s="41">
        <f>'Summary ICSE'!M84+'Summary FSE'!L84+'Summary TSE'!L49</f>
        <v>12</v>
      </c>
      <c r="M5" s="41">
        <f>'Summary ICSE'!N84+'Summary FSE'!M84+'Summary TSE'!M49</f>
        <v>58</v>
      </c>
      <c r="N5" s="41">
        <f>'Summary ICSE'!O84+'Summary FSE'!N84+'Summary TSE'!N49</f>
        <v>2</v>
      </c>
      <c r="O5" s="41">
        <f>'Summary ICSE'!P84+'Summary FSE'!O84+'Summary TSE'!O49</f>
        <v>42</v>
      </c>
      <c r="P5" s="41">
        <f>'Summary ICSE'!Q84+'Summary FSE'!P84+'Summary TSE'!P49</f>
        <v>109</v>
      </c>
      <c r="Q5" s="41">
        <f>'Summary ICSE'!R84+'Summary FSE'!Q84+'Summary TSE'!Q49</f>
        <v>169</v>
      </c>
      <c r="R5" s="41">
        <f>'Summary ICSE'!S84+'Summary FSE'!R84+'Summary TSE'!R49</f>
        <v>38</v>
      </c>
    </row>
    <row r="6" spans="1:18" x14ac:dyDescent="0.2">
      <c r="B6" s="34"/>
      <c r="D6" s="38" t="str">
        <f>'Summary ICSE'!D85</f>
        <v>COUNT PA:</v>
      </c>
      <c r="E6" s="41">
        <f>'Summary ICSE'!E85+'Summary FSE'!E85+'Summary TSE'!E50</f>
        <v>0</v>
      </c>
      <c r="F6" s="41">
        <f>'Summary ICSE'!G85+'Summary FSE'!F85+'Summary TSE'!F50</f>
        <v>166</v>
      </c>
      <c r="G6" s="41">
        <f>'Summary ICSE'!H85+'Summary FSE'!G85+'Summary TSE'!G50</f>
        <v>0</v>
      </c>
      <c r="H6" s="41">
        <f>'Summary ICSE'!I85+'Summary FSE'!H85+'Summary TSE'!H50</f>
        <v>139</v>
      </c>
      <c r="I6" s="41">
        <f>'Summary ICSE'!J85+'Summary FSE'!I85+'Summary TSE'!I50</f>
        <v>142</v>
      </c>
      <c r="J6" s="41">
        <f>'Summary ICSE'!K85+'Summary FSE'!J85+'Summary TSE'!J50</f>
        <v>52</v>
      </c>
      <c r="K6" s="41">
        <f>'Summary ICSE'!L85+'Summary FSE'!K85+'Summary TSE'!K50</f>
        <v>158</v>
      </c>
      <c r="L6" s="41">
        <f>'Summary ICSE'!M85+'Summary FSE'!L85+'Summary TSE'!L50</f>
        <v>34</v>
      </c>
      <c r="M6" s="41">
        <f>'Summary ICSE'!N85+'Summary FSE'!M85+'Summary TSE'!M50</f>
        <v>136</v>
      </c>
      <c r="N6" s="41">
        <f>'Summary ICSE'!O85+'Summary FSE'!N85+'Summary TSE'!N50</f>
        <v>189</v>
      </c>
      <c r="O6" s="41">
        <f>'Summary ICSE'!P85+'Summary FSE'!O85+'Summary TSE'!O50</f>
        <v>38</v>
      </c>
      <c r="P6" s="41">
        <f>'Summary ICSE'!Q85+'Summary FSE'!P85+'Summary TSE'!P50</f>
        <v>66</v>
      </c>
      <c r="Q6" s="41">
        <f>'Summary ICSE'!R85+'Summary FSE'!Q85+'Summary TSE'!Q50</f>
        <v>1</v>
      </c>
      <c r="R6" s="41">
        <f>'Summary ICSE'!S85+'Summary FSE'!R85+'Summary TSE'!R50</f>
        <v>153</v>
      </c>
    </row>
    <row r="7" spans="1:18" x14ac:dyDescent="0.2">
      <c r="B7" s="34"/>
      <c r="D7" s="38" t="str">
        <f>'Summary ICSE'!D86</f>
        <v>COUNT FA</v>
      </c>
      <c r="E7" s="41">
        <f>'Summary ICSE'!E86+'Summary FSE'!E86+'Summary TSE'!E51</f>
        <v>147</v>
      </c>
      <c r="F7" s="41">
        <f>'Summary ICSE'!G86+'Summary FSE'!F86+'Summary TSE'!F51</f>
        <v>13</v>
      </c>
      <c r="G7" s="41">
        <f>'Summary ICSE'!H86+'Summary FSE'!G86+'Summary TSE'!G51</f>
        <v>4</v>
      </c>
      <c r="H7" s="41">
        <f>'Summary ICSE'!I86+'Summary FSE'!H86+'Summary TSE'!H51</f>
        <v>50</v>
      </c>
      <c r="I7" s="41">
        <f>'Summary ICSE'!J86+'Summary FSE'!I86+'Summary TSE'!I51</f>
        <v>36</v>
      </c>
      <c r="J7" s="41">
        <f>'Summary ICSE'!K86+'Summary FSE'!J86+'Summary TSE'!J51</f>
        <v>135</v>
      </c>
      <c r="K7" s="41">
        <f>'Summary ICSE'!L86+'Summary FSE'!K86+'Summary TSE'!K51</f>
        <v>28</v>
      </c>
      <c r="L7" s="41">
        <f>'Summary ICSE'!M86+'Summary FSE'!L86+'Summary TSE'!L51</f>
        <v>148</v>
      </c>
      <c r="M7" s="41">
        <f>'Summary ICSE'!N86+'Summary FSE'!M86+'Summary TSE'!M51</f>
        <v>0</v>
      </c>
      <c r="N7" s="41">
        <f>'Summary ICSE'!O86+'Summary FSE'!N86+'Summary TSE'!N51</f>
        <v>3</v>
      </c>
      <c r="O7" s="41">
        <f>'Summary ICSE'!P86+'Summary FSE'!O86+'Summary TSE'!O51</f>
        <v>114</v>
      </c>
      <c r="P7" s="41">
        <f>'Summary ICSE'!Q86+'Summary FSE'!P86+'Summary TSE'!P51</f>
        <v>19</v>
      </c>
      <c r="Q7" s="41">
        <f>'Summary ICSE'!R86+'Summary FSE'!Q86+'Summary TSE'!Q51</f>
        <v>24</v>
      </c>
      <c r="R7" s="41">
        <f>'Summary ICSE'!S86+'Summary FSE'!R86+'Summary TSE'!R51</f>
        <v>3</v>
      </c>
    </row>
    <row r="8" spans="1:18" x14ac:dyDescent="0.2">
      <c r="B8" s="34"/>
      <c r="D8" s="34"/>
    </row>
    <row r="9" spans="1:18" x14ac:dyDescent="0.2">
      <c r="B9" s="34"/>
      <c r="D9" s="38" t="str">
        <f>'Summary ICSE'!D88</f>
        <v>% M</v>
      </c>
      <c r="E9" s="121">
        <f>E5/$C$3</f>
        <v>0.2422680412371134</v>
      </c>
      <c r="F9" s="121">
        <f t="shared" ref="F9:R9" si="0">F5/$C$3</f>
        <v>7.7319587628865982E-2</v>
      </c>
      <c r="G9" s="121">
        <f t="shared" si="0"/>
        <v>0.97938144329896903</v>
      </c>
      <c r="H9" s="121">
        <f t="shared" si="0"/>
        <v>2.5773195876288658E-2</v>
      </c>
      <c r="I9" s="121">
        <f t="shared" si="0"/>
        <v>8.247422680412371E-2</v>
      </c>
      <c r="J9" s="121">
        <f t="shared" si="0"/>
        <v>3.608247422680412E-2</v>
      </c>
      <c r="K9" s="121">
        <f t="shared" si="0"/>
        <v>4.1237113402061855E-2</v>
      </c>
      <c r="L9" s="121">
        <f t="shared" si="0"/>
        <v>6.1855670103092786E-2</v>
      </c>
      <c r="M9" s="121">
        <f t="shared" si="0"/>
        <v>0.29896907216494845</v>
      </c>
      <c r="N9" s="121">
        <f t="shared" si="0"/>
        <v>1.0309278350515464E-2</v>
      </c>
      <c r="O9" s="121">
        <f t="shared" si="0"/>
        <v>0.21649484536082475</v>
      </c>
      <c r="P9" s="121">
        <f t="shared" si="0"/>
        <v>0.56185567010309279</v>
      </c>
      <c r="Q9" s="121">
        <f t="shared" si="0"/>
        <v>0.87113402061855671</v>
      </c>
      <c r="R9" s="121">
        <f t="shared" si="0"/>
        <v>0.19587628865979381</v>
      </c>
    </row>
    <row r="10" spans="1:18" x14ac:dyDescent="0.2">
      <c r="B10" s="34"/>
      <c r="D10" s="38" t="str">
        <f>'Summary ICSE'!D89</f>
        <v>% PA</v>
      </c>
      <c r="E10" s="121">
        <f t="shared" ref="E10:R10" si="1">E6/$C$3</f>
        <v>0</v>
      </c>
      <c r="F10" s="121">
        <f t="shared" si="1"/>
        <v>0.85567010309278346</v>
      </c>
      <c r="G10" s="121">
        <f t="shared" si="1"/>
        <v>0</v>
      </c>
      <c r="H10" s="121">
        <f t="shared" si="1"/>
        <v>0.71649484536082475</v>
      </c>
      <c r="I10" s="121">
        <f t="shared" si="1"/>
        <v>0.73195876288659789</v>
      </c>
      <c r="J10" s="121">
        <f t="shared" si="1"/>
        <v>0.26804123711340205</v>
      </c>
      <c r="K10" s="121">
        <f t="shared" si="1"/>
        <v>0.81443298969072164</v>
      </c>
      <c r="L10" s="121">
        <f t="shared" si="1"/>
        <v>0.17525773195876287</v>
      </c>
      <c r="M10" s="121">
        <f t="shared" si="1"/>
        <v>0.7010309278350515</v>
      </c>
      <c r="N10" s="121">
        <f t="shared" si="1"/>
        <v>0.97422680412371132</v>
      </c>
      <c r="O10" s="121">
        <f t="shared" si="1"/>
        <v>0.19587628865979381</v>
      </c>
      <c r="P10" s="121">
        <f t="shared" si="1"/>
        <v>0.34020618556701032</v>
      </c>
      <c r="Q10" s="121">
        <f t="shared" si="1"/>
        <v>5.1546391752577319E-3</v>
      </c>
      <c r="R10" s="121">
        <f t="shared" si="1"/>
        <v>0.78865979381443296</v>
      </c>
    </row>
    <row r="11" spans="1:18" x14ac:dyDescent="0.2">
      <c r="B11" s="34"/>
      <c r="D11" s="38" t="str">
        <f>'Summary ICSE'!D90</f>
        <v>% FA</v>
      </c>
      <c r="E11" s="121">
        <f t="shared" ref="E11:R11" si="2">E7/$C$3</f>
        <v>0.75773195876288657</v>
      </c>
      <c r="F11" s="121">
        <f t="shared" si="2"/>
        <v>6.7010309278350513E-2</v>
      </c>
      <c r="G11" s="121">
        <f t="shared" si="2"/>
        <v>2.0618556701030927E-2</v>
      </c>
      <c r="H11" s="121">
        <f t="shared" si="2"/>
        <v>0.25773195876288657</v>
      </c>
      <c r="I11" s="121">
        <f t="shared" si="2"/>
        <v>0.18556701030927836</v>
      </c>
      <c r="J11" s="121">
        <f t="shared" si="2"/>
        <v>0.69587628865979378</v>
      </c>
      <c r="K11" s="121">
        <f t="shared" si="2"/>
        <v>0.14432989690721648</v>
      </c>
      <c r="L11" s="121">
        <f t="shared" si="2"/>
        <v>0.76288659793814428</v>
      </c>
      <c r="M11" s="121">
        <f t="shared" si="2"/>
        <v>0</v>
      </c>
      <c r="N11" s="121">
        <f t="shared" si="2"/>
        <v>1.5463917525773196E-2</v>
      </c>
      <c r="O11" s="121">
        <f t="shared" si="2"/>
        <v>0.58762886597938147</v>
      </c>
      <c r="P11" s="121">
        <f t="shared" si="2"/>
        <v>9.7938144329896906E-2</v>
      </c>
      <c r="Q11" s="121">
        <f t="shared" si="2"/>
        <v>0.12371134020618557</v>
      </c>
      <c r="R11" s="121">
        <f t="shared" si="2"/>
        <v>1.5463917525773196E-2</v>
      </c>
    </row>
    <row r="12" spans="1:18" x14ac:dyDescent="0.2">
      <c r="B12" s="34"/>
      <c r="D12" s="38" t="str">
        <f>'Summary ICSE'!D91</f>
        <v>TOTAL</v>
      </c>
      <c r="E12" s="121">
        <f>SUM(E9:E11)</f>
        <v>1</v>
      </c>
      <c r="F12" s="121">
        <f t="shared" ref="F12:R12" si="3">SUM(F9:F11)</f>
        <v>1</v>
      </c>
      <c r="G12" s="121">
        <f t="shared" si="3"/>
        <v>1</v>
      </c>
      <c r="H12" s="121">
        <f t="shared" si="3"/>
        <v>1</v>
      </c>
      <c r="I12" s="121">
        <f t="shared" si="3"/>
        <v>1</v>
      </c>
      <c r="J12" s="121">
        <f t="shared" si="3"/>
        <v>1</v>
      </c>
      <c r="K12" s="121">
        <f t="shared" si="3"/>
        <v>1</v>
      </c>
      <c r="L12" s="121">
        <f t="shared" si="3"/>
        <v>1</v>
      </c>
      <c r="M12" s="121">
        <f t="shared" si="3"/>
        <v>1</v>
      </c>
      <c r="N12" s="121">
        <f t="shared" si="3"/>
        <v>1</v>
      </c>
      <c r="O12" s="121">
        <f t="shared" si="3"/>
        <v>1</v>
      </c>
      <c r="P12" s="121">
        <f t="shared" si="3"/>
        <v>1</v>
      </c>
      <c r="Q12" s="121">
        <f t="shared" si="3"/>
        <v>1</v>
      </c>
      <c r="R12" s="121">
        <f t="shared" si="3"/>
        <v>1</v>
      </c>
    </row>
    <row r="13" spans="1:18" x14ac:dyDescent="0.2">
      <c r="B13" s="34"/>
      <c r="C13" s="34"/>
      <c r="D13" s="34"/>
    </row>
    <row r="14" spans="1:18" x14ac:dyDescent="0.2">
      <c r="B14" s="34"/>
      <c r="C14" s="34"/>
      <c r="D14" s="34"/>
    </row>
    <row r="15" spans="1:18" x14ac:dyDescent="0.2">
      <c r="B15" s="34" t="s">
        <v>117</v>
      </c>
      <c r="C15" s="34">
        <f>'Summary ICSE'!C94+'Summary FSE'!C94+'Summary TSE'!C59</f>
        <v>67</v>
      </c>
      <c r="D15" s="34"/>
    </row>
    <row r="16" spans="1:18" x14ac:dyDescent="0.2">
      <c r="C16" s="34"/>
    </row>
    <row r="17" spans="2:18" x14ac:dyDescent="0.2">
      <c r="C17" s="34"/>
      <c r="D17" s="38" t="s">
        <v>35</v>
      </c>
      <c r="E17" s="41">
        <f>'Summary ICSE'!E96+'Summary FSE'!E96+'Summary TSE'!E61</f>
        <v>27</v>
      </c>
      <c r="F17" s="41">
        <f>'Summary ICSE'!G96+'Summary FSE'!F96+'Summary TSE'!F61</f>
        <v>5</v>
      </c>
      <c r="G17" s="41">
        <f>'Summary ICSE'!H96+'Summary FSE'!G96+'Summary TSE'!G61</f>
        <v>65</v>
      </c>
      <c r="H17" s="41">
        <f>'Summary ICSE'!I96+'Summary FSE'!H96+'Summary TSE'!H61</f>
        <v>2</v>
      </c>
      <c r="I17" s="41">
        <f>'Summary ICSE'!J96+'Summary FSE'!I96+'Summary TSE'!I61</f>
        <v>5</v>
      </c>
      <c r="J17" s="41">
        <f>'Summary ICSE'!K96+'Summary FSE'!J96+'Summary TSE'!J61</f>
        <v>1</v>
      </c>
      <c r="K17" s="41">
        <f>'Summary ICSE'!L96+'Summary FSE'!K96+'Summary TSE'!K61</f>
        <v>7</v>
      </c>
      <c r="L17" s="41">
        <f>'Summary ICSE'!M96+'Summary FSE'!L96+'Summary TSE'!L61</f>
        <v>12</v>
      </c>
      <c r="M17" s="41">
        <f>'Summary ICSE'!N96+'Summary FSE'!M96+'Summary TSE'!M61</f>
        <v>28</v>
      </c>
      <c r="N17" s="41">
        <f>'Summary ICSE'!O96+'Summary FSE'!N96+'Summary TSE'!N61</f>
        <v>2</v>
      </c>
      <c r="O17" s="41">
        <f>'Summary ICSE'!P96+'Summary FSE'!O96+'Summary TSE'!O61</f>
        <v>18</v>
      </c>
      <c r="P17" s="41">
        <f>'Summary ICSE'!Q96+'Summary FSE'!P96+'Summary TSE'!P61</f>
        <v>49</v>
      </c>
      <c r="Q17" s="41">
        <f>'Summary ICSE'!R96+'Summary FSE'!Q96+'Summary TSE'!Q61</f>
        <v>63</v>
      </c>
      <c r="R17" s="41">
        <f>'Summary ICSE'!S96+'Summary FSE'!R96+'Summary TSE'!R61</f>
        <v>9</v>
      </c>
    </row>
    <row r="18" spans="2:18" x14ac:dyDescent="0.2">
      <c r="C18" s="34"/>
      <c r="D18" s="38" t="s">
        <v>36</v>
      </c>
      <c r="E18" s="41">
        <f>'Summary ICSE'!E97+'Summary FSE'!E97+'Summary TSE'!E62</f>
        <v>0</v>
      </c>
      <c r="F18" s="41">
        <f>'Summary ICSE'!G97+'Summary FSE'!F97+'Summary TSE'!F62</f>
        <v>60</v>
      </c>
      <c r="G18" s="41">
        <f>'Summary ICSE'!H97+'Summary FSE'!G97+'Summary TSE'!G62</f>
        <v>0</v>
      </c>
      <c r="H18" s="41">
        <f>'Summary ICSE'!I97+'Summary FSE'!H97+'Summary TSE'!H62</f>
        <v>49</v>
      </c>
      <c r="I18" s="41">
        <f>'Summary ICSE'!J97+'Summary FSE'!I97+'Summary TSE'!I62</f>
        <v>49</v>
      </c>
      <c r="J18" s="41">
        <f>'Summary ICSE'!K97+'Summary FSE'!J97+'Summary TSE'!J62</f>
        <v>17</v>
      </c>
      <c r="K18" s="41">
        <f>'Summary ICSE'!L97+'Summary FSE'!K97+'Summary TSE'!K62</f>
        <v>35</v>
      </c>
      <c r="L18" s="41">
        <f>'Summary ICSE'!M97+'Summary FSE'!L97+'Summary TSE'!L62</f>
        <v>8</v>
      </c>
      <c r="M18" s="41">
        <f>'Summary ICSE'!N97+'Summary FSE'!M97+'Summary TSE'!M62</f>
        <v>39</v>
      </c>
      <c r="N18" s="41">
        <f>'Summary ICSE'!O97+'Summary FSE'!N97+'Summary TSE'!N62</f>
        <v>63</v>
      </c>
      <c r="O18" s="41">
        <f>'Summary ICSE'!P97+'Summary FSE'!O97+'Summary TSE'!O62</f>
        <v>11</v>
      </c>
      <c r="P18" s="41">
        <f>'Summary ICSE'!Q97+'Summary FSE'!P97+'Summary TSE'!P62</f>
        <v>15</v>
      </c>
      <c r="Q18" s="41">
        <f>'Summary ICSE'!R97+'Summary FSE'!Q97+'Summary TSE'!Q62</f>
        <v>0</v>
      </c>
      <c r="R18" s="41">
        <f>'Summary ICSE'!S97+'Summary FSE'!R97+'Summary TSE'!R62</f>
        <v>58</v>
      </c>
    </row>
    <row r="19" spans="2:18" x14ac:dyDescent="0.2">
      <c r="C19" s="34"/>
      <c r="D19" s="38" t="s">
        <v>37</v>
      </c>
      <c r="E19" s="41">
        <f>'Summary ICSE'!E98+'Summary FSE'!E98+'Summary TSE'!E63</f>
        <v>40</v>
      </c>
      <c r="F19" s="41">
        <f>'Summary ICSE'!G98+'Summary FSE'!F98+'Summary TSE'!F63</f>
        <v>2</v>
      </c>
      <c r="G19" s="41">
        <f>'Summary ICSE'!H98+'Summary FSE'!G98+'Summary TSE'!G63</f>
        <v>2</v>
      </c>
      <c r="H19" s="41">
        <f>'Summary ICSE'!I98+'Summary FSE'!H98+'Summary TSE'!H63</f>
        <v>16</v>
      </c>
      <c r="I19" s="41">
        <f>'Summary ICSE'!J98+'Summary FSE'!I98+'Summary TSE'!I63</f>
        <v>13</v>
      </c>
      <c r="J19" s="41">
        <f>'Summary ICSE'!K98+'Summary FSE'!J98+'Summary TSE'!J63</f>
        <v>49</v>
      </c>
      <c r="K19" s="41">
        <f>'Summary ICSE'!L98+'Summary FSE'!K98+'Summary TSE'!K63</f>
        <v>25</v>
      </c>
      <c r="L19" s="41">
        <f>'Summary ICSE'!M98+'Summary FSE'!L98+'Summary TSE'!L63</f>
        <v>47</v>
      </c>
      <c r="M19" s="41">
        <f>'Summary ICSE'!N98+'Summary FSE'!M98+'Summary TSE'!M63</f>
        <v>0</v>
      </c>
      <c r="N19" s="41">
        <f>'Summary ICSE'!O98+'Summary FSE'!N98+'Summary TSE'!N63</f>
        <v>2</v>
      </c>
      <c r="O19" s="41">
        <f>'Summary ICSE'!P98+'Summary FSE'!O98+'Summary TSE'!O63</f>
        <v>38</v>
      </c>
      <c r="P19" s="41">
        <f>'Summary ICSE'!Q98+'Summary FSE'!P98+'Summary TSE'!P63</f>
        <v>3</v>
      </c>
      <c r="Q19" s="41">
        <f>'Summary ICSE'!R98+'Summary FSE'!Q98+'Summary TSE'!Q63</f>
        <v>4</v>
      </c>
      <c r="R19" s="41">
        <f>'Summary ICSE'!S98+'Summary FSE'!R98+'Summary TSE'!R63</f>
        <v>0</v>
      </c>
    </row>
    <row r="20" spans="2:18" x14ac:dyDescent="0.2">
      <c r="C20" s="34"/>
      <c r="D20" s="34"/>
    </row>
    <row r="21" spans="2:18" x14ac:dyDescent="0.2">
      <c r="C21" s="34"/>
      <c r="D21" s="38" t="s">
        <v>39</v>
      </c>
      <c r="E21" s="121">
        <f>E17/$C$15</f>
        <v>0.40298507462686567</v>
      </c>
      <c r="F21" s="121">
        <f t="shared" ref="F21:R21" si="4">F17/$C$15</f>
        <v>7.4626865671641784E-2</v>
      </c>
      <c r="G21" s="121">
        <f t="shared" si="4"/>
        <v>0.97014925373134331</v>
      </c>
      <c r="H21" s="121">
        <f t="shared" si="4"/>
        <v>2.9850746268656716E-2</v>
      </c>
      <c r="I21" s="121">
        <f t="shared" si="4"/>
        <v>7.4626865671641784E-2</v>
      </c>
      <c r="J21" s="121">
        <f t="shared" si="4"/>
        <v>1.4925373134328358E-2</v>
      </c>
      <c r="K21" s="121">
        <f t="shared" si="4"/>
        <v>0.1044776119402985</v>
      </c>
      <c r="L21" s="121">
        <f t="shared" si="4"/>
        <v>0.17910447761194029</v>
      </c>
      <c r="M21" s="121">
        <f t="shared" si="4"/>
        <v>0.41791044776119401</v>
      </c>
      <c r="N21" s="121">
        <f t="shared" si="4"/>
        <v>2.9850746268656716E-2</v>
      </c>
      <c r="O21" s="121">
        <f t="shared" si="4"/>
        <v>0.26865671641791045</v>
      </c>
      <c r="P21" s="121">
        <f t="shared" si="4"/>
        <v>0.73134328358208955</v>
      </c>
      <c r="Q21" s="121">
        <f t="shared" si="4"/>
        <v>0.94029850746268662</v>
      </c>
      <c r="R21" s="121">
        <f t="shared" si="4"/>
        <v>0.13432835820895522</v>
      </c>
    </row>
    <row r="22" spans="2:18" x14ac:dyDescent="0.2">
      <c r="C22" s="34"/>
      <c r="D22" s="38" t="s">
        <v>40</v>
      </c>
      <c r="E22" s="121">
        <f t="shared" ref="E22:R23" si="5">E18/$C$15</f>
        <v>0</v>
      </c>
      <c r="F22" s="121">
        <f t="shared" si="5"/>
        <v>0.89552238805970152</v>
      </c>
      <c r="G22" s="121">
        <f t="shared" si="5"/>
        <v>0</v>
      </c>
      <c r="H22" s="121">
        <f t="shared" si="5"/>
        <v>0.73134328358208955</v>
      </c>
      <c r="I22" s="121">
        <f t="shared" si="5"/>
        <v>0.73134328358208955</v>
      </c>
      <c r="J22" s="121">
        <f t="shared" si="5"/>
        <v>0.2537313432835821</v>
      </c>
      <c r="K22" s="121">
        <f t="shared" si="5"/>
        <v>0.52238805970149249</v>
      </c>
      <c r="L22" s="121">
        <f t="shared" si="5"/>
        <v>0.11940298507462686</v>
      </c>
      <c r="M22" s="121">
        <f t="shared" si="5"/>
        <v>0.58208955223880599</v>
      </c>
      <c r="N22" s="121">
        <f t="shared" si="5"/>
        <v>0.94029850746268662</v>
      </c>
      <c r="O22" s="121">
        <f t="shared" si="5"/>
        <v>0.16417910447761194</v>
      </c>
      <c r="P22" s="121">
        <f t="shared" si="5"/>
        <v>0.22388059701492538</v>
      </c>
      <c r="Q22" s="121">
        <f t="shared" si="5"/>
        <v>0</v>
      </c>
      <c r="R22" s="121">
        <f t="shared" si="5"/>
        <v>0.86567164179104472</v>
      </c>
    </row>
    <row r="23" spans="2:18" x14ac:dyDescent="0.2">
      <c r="C23" s="34"/>
      <c r="D23" s="38" t="s">
        <v>41</v>
      </c>
      <c r="E23" s="121">
        <f t="shared" si="5"/>
        <v>0.59701492537313428</v>
      </c>
      <c r="F23" s="121">
        <f t="shared" si="5"/>
        <v>2.9850746268656716E-2</v>
      </c>
      <c r="G23" s="121">
        <f t="shared" si="5"/>
        <v>2.9850746268656716E-2</v>
      </c>
      <c r="H23" s="121">
        <f t="shared" si="5"/>
        <v>0.23880597014925373</v>
      </c>
      <c r="I23" s="121">
        <f t="shared" si="5"/>
        <v>0.19402985074626866</v>
      </c>
      <c r="J23" s="121">
        <f t="shared" si="5"/>
        <v>0.73134328358208955</v>
      </c>
      <c r="K23" s="121">
        <f t="shared" si="5"/>
        <v>0.37313432835820898</v>
      </c>
      <c r="L23" s="121">
        <f t="shared" si="5"/>
        <v>0.70149253731343286</v>
      </c>
      <c r="M23" s="121">
        <f t="shared" si="5"/>
        <v>0</v>
      </c>
      <c r="N23" s="121">
        <f t="shared" si="5"/>
        <v>2.9850746268656716E-2</v>
      </c>
      <c r="O23" s="121">
        <f t="shared" si="5"/>
        <v>0.56716417910447758</v>
      </c>
      <c r="P23" s="121">
        <f t="shared" si="5"/>
        <v>4.4776119402985072E-2</v>
      </c>
      <c r="Q23" s="121">
        <f t="shared" si="5"/>
        <v>5.9701492537313432E-2</v>
      </c>
      <c r="R23" s="121">
        <f t="shared" si="5"/>
        <v>0</v>
      </c>
    </row>
    <row r="24" spans="2:18" x14ac:dyDescent="0.2">
      <c r="C24" s="34"/>
      <c r="D24" s="38" t="s">
        <v>42</v>
      </c>
      <c r="E24" s="121">
        <f>SUM(E21:E23)</f>
        <v>1</v>
      </c>
      <c r="F24" s="121">
        <f t="shared" ref="F24:R24" si="6">SUM(F21:F23)</f>
        <v>1</v>
      </c>
      <c r="G24" s="121">
        <f t="shared" si="6"/>
        <v>1</v>
      </c>
      <c r="H24" s="121">
        <f t="shared" si="6"/>
        <v>1</v>
      </c>
      <c r="I24" s="121">
        <f t="shared" si="6"/>
        <v>1</v>
      </c>
      <c r="J24" s="121">
        <f t="shared" si="6"/>
        <v>1</v>
      </c>
      <c r="K24" s="121">
        <f t="shared" si="6"/>
        <v>1</v>
      </c>
      <c r="L24" s="121">
        <f t="shared" si="6"/>
        <v>1</v>
      </c>
      <c r="M24" s="121">
        <f t="shared" si="6"/>
        <v>1</v>
      </c>
      <c r="N24" s="121">
        <f t="shared" si="6"/>
        <v>1</v>
      </c>
      <c r="O24" s="121">
        <f t="shared" si="6"/>
        <v>1</v>
      </c>
      <c r="P24" s="121">
        <f t="shared" si="6"/>
        <v>1</v>
      </c>
      <c r="Q24" s="121">
        <f t="shared" si="6"/>
        <v>1</v>
      </c>
      <c r="R24" s="121">
        <f t="shared" si="6"/>
        <v>1</v>
      </c>
    </row>
    <row r="25" spans="2:18" x14ac:dyDescent="0.2">
      <c r="C25" s="34"/>
    </row>
    <row r="26" spans="2:18" x14ac:dyDescent="0.2">
      <c r="C26" s="34"/>
    </row>
    <row r="27" spans="2:18" x14ac:dyDescent="0.2">
      <c r="B27" s="34" t="s">
        <v>118</v>
      </c>
      <c r="C27" s="34">
        <f>'Summary ICSE'!C105+'Summary FSE'!C105+'Summary TSE'!C70</f>
        <v>90</v>
      </c>
    </row>
    <row r="28" spans="2:18" x14ac:dyDescent="0.2">
      <c r="C28" s="34"/>
    </row>
    <row r="29" spans="2:18" x14ac:dyDescent="0.2">
      <c r="C29" s="34"/>
      <c r="D29" s="38" t="s">
        <v>35</v>
      </c>
      <c r="E29" s="41">
        <f>'Summary ICSE'!E107+'Summary FSE'!E107+'Summary TSE'!E72</f>
        <v>14</v>
      </c>
      <c r="F29" s="41">
        <f>'Summary ICSE'!G107+'Summary FSE'!F107+'Summary TSE'!F72</f>
        <v>9</v>
      </c>
      <c r="G29" s="41">
        <f>'Summary ICSE'!H107+'Summary FSE'!G107+'Summary TSE'!G72</f>
        <v>88</v>
      </c>
      <c r="H29" s="41">
        <f>'Summary ICSE'!I107+'Summary FSE'!H107+'Summary TSE'!H72</f>
        <v>3</v>
      </c>
      <c r="I29" s="41">
        <f>'Summary ICSE'!J107+'Summary FSE'!I107+'Summary TSE'!I72</f>
        <v>8</v>
      </c>
      <c r="J29" s="41">
        <f>'Summary ICSE'!K107+'Summary FSE'!J107+'Summary TSE'!J72</f>
        <v>5</v>
      </c>
      <c r="K29" s="41">
        <f>'Summary ICSE'!L107+'Summary FSE'!K107+'Summary TSE'!K72</f>
        <v>0</v>
      </c>
      <c r="L29" s="41">
        <f>'Summary ICSE'!M107+'Summary FSE'!L107+'Summary TSE'!L72</f>
        <v>0</v>
      </c>
      <c r="M29" s="41">
        <f>'Summary ICSE'!N107+'Summary FSE'!M107+'Summary TSE'!M72</f>
        <v>24</v>
      </c>
      <c r="N29" s="41">
        <f>'Summary ICSE'!O107+'Summary FSE'!N107+'Summary TSE'!N72</f>
        <v>0</v>
      </c>
      <c r="O29" s="41">
        <f>'Summary ICSE'!P107+'Summary FSE'!O107+'Summary TSE'!O72</f>
        <v>16</v>
      </c>
      <c r="P29" s="41">
        <f>'Summary ICSE'!Q107+'Summary FSE'!P107+'Summary TSE'!P72</f>
        <v>47</v>
      </c>
      <c r="Q29" s="41">
        <f>'Summary ICSE'!R107+'Summary FSE'!Q107+'Summary TSE'!Q72</f>
        <v>75</v>
      </c>
      <c r="R29" s="41">
        <f>'Summary ICSE'!S107+'Summary FSE'!R107+'Summary TSE'!R72</f>
        <v>21</v>
      </c>
    </row>
    <row r="30" spans="2:18" x14ac:dyDescent="0.2">
      <c r="C30" s="34"/>
      <c r="D30" s="38" t="s">
        <v>36</v>
      </c>
      <c r="E30" s="41">
        <f>'Summary ICSE'!E108+'Summary FSE'!E108+'Summary TSE'!E73</f>
        <v>0</v>
      </c>
      <c r="F30" s="41">
        <f>'Summary ICSE'!G108+'Summary FSE'!F108+'Summary TSE'!F73</f>
        <v>70</v>
      </c>
      <c r="G30" s="41">
        <f>'Summary ICSE'!H108+'Summary FSE'!G108+'Summary TSE'!G73</f>
        <v>0</v>
      </c>
      <c r="H30" s="41">
        <f>'Summary ICSE'!I108+'Summary FSE'!H108+'Summary TSE'!H73</f>
        <v>59</v>
      </c>
      <c r="I30" s="41">
        <f>'Summary ICSE'!J108+'Summary FSE'!I108+'Summary TSE'!I73</f>
        <v>63</v>
      </c>
      <c r="J30" s="41">
        <f>'Summary ICSE'!K108+'Summary FSE'!J108+'Summary TSE'!J73</f>
        <v>26</v>
      </c>
      <c r="K30" s="41">
        <f>'Summary ICSE'!L108+'Summary FSE'!K108+'Summary TSE'!K73</f>
        <v>90</v>
      </c>
      <c r="L30" s="41">
        <f>'Summary ICSE'!M108+'Summary FSE'!L108+'Summary TSE'!L73</f>
        <v>17</v>
      </c>
      <c r="M30" s="41">
        <f>'Summary ICSE'!N108+'Summary FSE'!M108+'Summary TSE'!M73</f>
        <v>66</v>
      </c>
      <c r="N30" s="41">
        <f>'Summary ICSE'!O108+'Summary FSE'!N108+'Summary TSE'!N73</f>
        <v>89</v>
      </c>
      <c r="O30" s="41">
        <f>'Summary ICSE'!P108+'Summary FSE'!O108+'Summary TSE'!O73</f>
        <v>23</v>
      </c>
      <c r="P30" s="41">
        <f>'Summary ICSE'!Q108+'Summary FSE'!P108+'Summary TSE'!P73</f>
        <v>32</v>
      </c>
      <c r="Q30" s="41">
        <f>'Summary ICSE'!R108+'Summary FSE'!Q108+'Summary TSE'!Q73</f>
        <v>1</v>
      </c>
      <c r="R30" s="41">
        <f>'Summary ICSE'!S108+'Summary FSE'!R108+'Summary TSE'!R73</f>
        <v>68</v>
      </c>
    </row>
    <row r="31" spans="2:18" x14ac:dyDescent="0.2">
      <c r="C31" s="34"/>
      <c r="D31" s="38" t="s">
        <v>37</v>
      </c>
      <c r="E31" s="41">
        <f>'Summary ICSE'!E109+'Summary FSE'!E109+'Summary TSE'!E74</f>
        <v>76</v>
      </c>
      <c r="F31" s="41">
        <f>'Summary ICSE'!G109+'Summary FSE'!F109+'Summary TSE'!F74</f>
        <v>11</v>
      </c>
      <c r="G31" s="41">
        <f>'Summary ICSE'!H109+'Summary FSE'!G109+'Summary TSE'!G74</f>
        <v>2</v>
      </c>
      <c r="H31" s="41">
        <f>'Summary ICSE'!I109+'Summary FSE'!H109+'Summary TSE'!H74</f>
        <v>28</v>
      </c>
      <c r="I31" s="41">
        <f>'Summary ICSE'!J109+'Summary FSE'!I109+'Summary TSE'!I74</f>
        <v>19</v>
      </c>
      <c r="J31" s="41">
        <f>'Summary ICSE'!K109+'Summary FSE'!J109+'Summary TSE'!J74</f>
        <v>59</v>
      </c>
      <c r="K31" s="41">
        <f>'Summary ICSE'!L109+'Summary FSE'!K109+'Summary TSE'!K74</f>
        <v>0</v>
      </c>
      <c r="L31" s="41">
        <f>'Summary ICSE'!M109+'Summary FSE'!L109+'Summary TSE'!L74</f>
        <v>73</v>
      </c>
      <c r="M31" s="41">
        <f>'Summary ICSE'!N109+'Summary FSE'!M109+'Summary TSE'!M74</f>
        <v>0</v>
      </c>
      <c r="N31" s="41">
        <f>'Summary ICSE'!O109+'Summary FSE'!N109+'Summary TSE'!N74</f>
        <v>1</v>
      </c>
      <c r="O31" s="41">
        <f>'Summary ICSE'!P109+'Summary FSE'!O109+'Summary TSE'!O74</f>
        <v>51</v>
      </c>
      <c r="P31" s="41">
        <f>'Summary ICSE'!Q109+'Summary FSE'!P109+'Summary TSE'!P74</f>
        <v>11</v>
      </c>
      <c r="Q31" s="41">
        <f>'Summary ICSE'!R109+'Summary FSE'!Q109+'Summary TSE'!Q74</f>
        <v>14</v>
      </c>
      <c r="R31" s="41">
        <f>'Summary ICSE'!S109+'Summary FSE'!R109+'Summary TSE'!R74</f>
        <v>1</v>
      </c>
    </row>
    <row r="32" spans="2:18" x14ac:dyDescent="0.2">
      <c r="C32" s="34"/>
      <c r="D32" s="34"/>
    </row>
    <row r="33" spans="2:18" x14ac:dyDescent="0.2">
      <c r="C33" s="34"/>
      <c r="D33" s="38" t="s">
        <v>39</v>
      </c>
      <c r="E33" s="121">
        <f>E29/$C$27</f>
        <v>0.15555555555555556</v>
      </c>
      <c r="F33" s="121">
        <f t="shared" ref="F33:R33" si="7">F29/$C$27</f>
        <v>0.1</v>
      </c>
      <c r="G33" s="121">
        <f t="shared" si="7"/>
        <v>0.97777777777777775</v>
      </c>
      <c r="H33" s="121">
        <f t="shared" si="7"/>
        <v>3.3333333333333333E-2</v>
      </c>
      <c r="I33" s="121">
        <f t="shared" si="7"/>
        <v>8.8888888888888892E-2</v>
      </c>
      <c r="J33" s="121">
        <f t="shared" si="7"/>
        <v>5.5555555555555552E-2</v>
      </c>
      <c r="K33" s="121">
        <f t="shared" si="7"/>
        <v>0</v>
      </c>
      <c r="L33" s="121">
        <f t="shared" si="7"/>
        <v>0</v>
      </c>
      <c r="M33" s="121">
        <f t="shared" si="7"/>
        <v>0.26666666666666666</v>
      </c>
      <c r="N33" s="121">
        <f t="shared" si="7"/>
        <v>0</v>
      </c>
      <c r="O33" s="121">
        <f t="shared" si="7"/>
        <v>0.17777777777777778</v>
      </c>
      <c r="P33" s="121">
        <f t="shared" si="7"/>
        <v>0.52222222222222225</v>
      </c>
      <c r="Q33" s="121">
        <f t="shared" si="7"/>
        <v>0.83333333333333337</v>
      </c>
      <c r="R33" s="121">
        <f t="shared" si="7"/>
        <v>0.23333333333333334</v>
      </c>
    </row>
    <row r="34" spans="2:18" x14ac:dyDescent="0.2">
      <c r="C34" s="34"/>
      <c r="D34" s="38" t="s">
        <v>40</v>
      </c>
      <c r="E34" s="121">
        <f t="shared" ref="E34:R35" si="8">E30/$C$27</f>
        <v>0</v>
      </c>
      <c r="F34" s="121">
        <f t="shared" si="8"/>
        <v>0.77777777777777779</v>
      </c>
      <c r="G34" s="121">
        <f t="shared" si="8"/>
        <v>0</v>
      </c>
      <c r="H34" s="121">
        <f t="shared" si="8"/>
        <v>0.65555555555555556</v>
      </c>
      <c r="I34" s="121">
        <f t="shared" si="8"/>
        <v>0.7</v>
      </c>
      <c r="J34" s="121">
        <f t="shared" si="8"/>
        <v>0.28888888888888886</v>
      </c>
      <c r="K34" s="121">
        <f t="shared" si="8"/>
        <v>1</v>
      </c>
      <c r="L34" s="121">
        <f t="shared" si="8"/>
        <v>0.18888888888888888</v>
      </c>
      <c r="M34" s="121">
        <f t="shared" si="8"/>
        <v>0.73333333333333328</v>
      </c>
      <c r="N34" s="121">
        <f t="shared" si="8"/>
        <v>0.98888888888888893</v>
      </c>
      <c r="O34" s="121">
        <f t="shared" si="8"/>
        <v>0.25555555555555554</v>
      </c>
      <c r="P34" s="121">
        <f t="shared" si="8"/>
        <v>0.35555555555555557</v>
      </c>
      <c r="Q34" s="121">
        <f t="shared" si="8"/>
        <v>1.1111111111111112E-2</v>
      </c>
      <c r="R34" s="121">
        <f t="shared" si="8"/>
        <v>0.75555555555555554</v>
      </c>
    </row>
    <row r="35" spans="2:18" x14ac:dyDescent="0.2">
      <c r="C35" s="34"/>
      <c r="D35" s="38" t="s">
        <v>41</v>
      </c>
      <c r="E35" s="121">
        <f t="shared" si="8"/>
        <v>0.84444444444444444</v>
      </c>
      <c r="F35" s="121">
        <f t="shared" si="8"/>
        <v>0.12222222222222222</v>
      </c>
      <c r="G35" s="121">
        <f t="shared" si="8"/>
        <v>2.2222222222222223E-2</v>
      </c>
      <c r="H35" s="121">
        <f t="shared" si="8"/>
        <v>0.31111111111111112</v>
      </c>
      <c r="I35" s="121">
        <f t="shared" si="8"/>
        <v>0.21111111111111111</v>
      </c>
      <c r="J35" s="121">
        <f t="shared" si="8"/>
        <v>0.65555555555555556</v>
      </c>
      <c r="K35" s="121">
        <f t="shared" si="8"/>
        <v>0</v>
      </c>
      <c r="L35" s="121">
        <f t="shared" si="8"/>
        <v>0.81111111111111112</v>
      </c>
      <c r="M35" s="121">
        <f t="shared" si="8"/>
        <v>0</v>
      </c>
      <c r="N35" s="121">
        <f t="shared" si="8"/>
        <v>1.1111111111111112E-2</v>
      </c>
      <c r="O35" s="121">
        <f t="shared" si="8"/>
        <v>0.56666666666666665</v>
      </c>
      <c r="P35" s="121">
        <f t="shared" si="8"/>
        <v>0.12222222222222222</v>
      </c>
      <c r="Q35" s="121">
        <f t="shared" si="8"/>
        <v>0.15555555555555556</v>
      </c>
      <c r="R35" s="121">
        <f t="shared" si="8"/>
        <v>1.1111111111111112E-2</v>
      </c>
    </row>
    <row r="36" spans="2:18" x14ac:dyDescent="0.2">
      <c r="C36" s="34"/>
      <c r="D36" s="38" t="s">
        <v>42</v>
      </c>
      <c r="E36" s="121">
        <f>SUM(E33:E35)</f>
        <v>1</v>
      </c>
      <c r="F36" s="121">
        <f t="shared" ref="F36:R36" si="9">SUM(F33:F35)</f>
        <v>1</v>
      </c>
      <c r="G36" s="121">
        <f t="shared" si="9"/>
        <v>1</v>
      </c>
      <c r="H36" s="121">
        <f t="shared" si="9"/>
        <v>1</v>
      </c>
      <c r="I36" s="121">
        <f t="shared" si="9"/>
        <v>1</v>
      </c>
      <c r="J36" s="121">
        <f t="shared" si="9"/>
        <v>1</v>
      </c>
      <c r="K36" s="121">
        <f t="shared" si="9"/>
        <v>1</v>
      </c>
      <c r="L36" s="121">
        <f t="shared" si="9"/>
        <v>1</v>
      </c>
      <c r="M36" s="121">
        <f t="shared" si="9"/>
        <v>1</v>
      </c>
      <c r="N36" s="121">
        <f t="shared" si="9"/>
        <v>1</v>
      </c>
      <c r="O36" s="121">
        <f t="shared" si="9"/>
        <v>1</v>
      </c>
      <c r="P36" s="121">
        <f t="shared" si="9"/>
        <v>1</v>
      </c>
      <c r="Q36" s="121">
        <f t="shared" si="9"/>
        <v>1</v>
      </c>
      <c r="R36" s="121">
        <f t="shared" si="9"/>
        <v>1</v>
      </c>
    </row>
    <row r="37" spans="2:18" x14ac:dyDescent="0.2">
      <c r="C37" s="34"/>
      <c r="D37" s="34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2:18" x14ac:dyDescent="0.2">
      <c r="C38" s="34"/>
    </row>
    <row r="39" spans="2:18" x14ac:dyDescent="0.2">
      <c r="B39" s="34" t="s">
        <v>119</v>
      </c>
      <c r="C39" s="34">
        <f>'Summary ICSE'!C116+'Summary FSE'!C116+'Summary TSE'!C81</f>
        <v>25</v>
      </c>
    </row>
    <row r="40" spans="2:18" x14ac:dyDescent="0.2">
      <c r="C40" s="34"/>
    </row>
    <row r="41" spans="2:18" x14ac:dyDescent="0.2">
      <c r="C41" s="34"/>
      <c r="D41" s="38" t="s">
        <v>35</v>
      </c>
      <c r="E41" s="41">
        <f>'Summary ICSE'!E118+'Summary FSE'!E118+'Summary TSE'!E83</f>
        <v>4</v>
      </c>
      <c r="F41" s="41">
        <f>'Summary ICSE'!G118+'Summary FSE'!F118+'Summary TSE'!F83</f>
        <v>1</v>
      </c>
      <c r="G41" s="41">
        <f>'Summary ICSE'!H118+'Summary FSE'!G118+'Summary TSE'!G83</f>
        <v>25</v>
      </c>
      <c r="H41" s="41">
        <f>'Summary ICSE'!I118+'Summary FSE'!H118+'Summary TSE'!H83</f>
        <v>0</v>
      </c>
      <c r="I41" s="41">
        <f>'Summary ICSE'!J118+'Summary FSE'!I118+'Summary TSE'!I83</f>
        <v>3</v>
      </c>
      <c r="J41" s="41">
        <f>'Summary ICSE'!K118+'Summary FSE'!J118+'Summary TSE'!J83</f>
        <v>0</v>
      </c>
      <c r="K41" s="41">
        <f>'Summary ICSE'!L118+'Summary FSE'!K118+'Summary TSE'!K83</f>
        <v>1</v>
      </c>
      <c r="L41" s="41">
        <f>'Summary ICSE'!M118+'Summary FSE'!L118+'Summary TSE'!L83</f>
        <v>0</v>
      </c>
      <c r="M41" s="41">
        <f>'Summary ICSE'!N118+'Summary FSE'!M118+'Summary TSE'!M83</f>
        <v>4</v>
      </c>
      <c r="N41" s="41">
        <f>'Summary ICSE'!O118+'Summary FSE'!N118+'Summary TSE'!N83</f>
        <v>0</v>
      </c>
      <c r="O41" s="41">
        <f>'Summary ICSE'!P118+'Summary FSE'!O118+'Summary TSE'!O83</f>
        <v>1</v>
      </c>
      <c r="P41" s="41">
        <f>'Summary ICSE'!Q118+'Summary FSE'!P118+'Summary TSE'!P83</f>
        <v>9</v>
      </c>
      <c r="Q41" s="41">
        <f>'Summary ICSE'!R118+'Summary FSE'!Q118+'Summary TSE'!Q83</f>
        <v>20</v>
      </c>
      <c r="R41" s="41">
        <f>'Summary ICSE'!S118+'Summary FSE'!R118+'Summary TSE'!R83</f>
        <v>6</v>
      </c>
    </row>
    <row r="42" spans="2:18" x14ac:dyDescent="0.2">
      <c r="C42" s="34"/>
      <c r="D42" s="38" t="s">
        <v>36</v>
      </c>
      <c r="E42" s="41">
        <f>'Summary ICSE'!E119+'Summary FSE'!E119+'Summary TSE'!E84</f>
        <v>0</v>
      </c>
      <c r="F42" s="41">
        <f>'Summary ICSE'!G119+'Summary FSE'!F119+'Summary TSE'!F84</f>
        <v>24</v>
      </c>
      <c r="G42" s="41">
        <f>'Summary ICSE'!H119+'Summary FSE'!G119+'Summary TSE'!G84</f>
        <v>0</v>
      </c>
      <c r="H42" s="41">
        <f>'Summary ICSE'!I119+'Summary FSE'!H119+'Summary TSE'!H84</f>
        <v>20</v>
      </c>
      <c r="I42" s="41">
        <f>'Summary ICSE'!J119+'Summary FSE'!I119+'Summary TSE'!I84</f>
        <v>18</v>
      </c>
      <c r="J42" s="41">
        <f>'Summary ICSE'!K119+'Summary FSE'!J119+'Summary TSE'!J84</f>
        <v>5</v>
      </c>
      <c r="K42" s="41">
        <f>'Summary ICSE'!L119+'Summary FSE'!K119+'Summary TSE'!K84</f>
        <v>21</v>
      </c>
      <c r="L42" s="41">
        <f>'Summary ICSE'!M119+'Summary FSE'!L119+'Summary TSE'!L84</f>
        <v>5</v>
      </c>
      <c r="M42" s="41">
        <f>'Summary ICSE'!N119+'Summary FSE'!M119+'Summary TSE'!M84</f>
        <v>21</v>
      </c>
      <c r="N42" s="41">
        <f>'Summary ICSE'!O119+'Summary FSE'!N119+'Summary TSE'!N84</f>
        <v>25</v>
      </c>
      <c r="O42" s="41">
        <f>'Summary ICSE'!P119+'Summary FSE'!O119+'Summary TSE'!O84</f>
        <v>3</v>
      </c>
      <c r="P42" s="41">
        <f>'Summary ICSE'!Q119+'Summary FSE'!P119+'Summary TSE'!P84</f>
        <v>11</v>
      </c>
      <c r="Q42" s="41">
        <f>'Summary ICSE'!R119+'Summary FSE'!Q119+'Summary TSE'!Q84</f>
        <v>0</v>
      </c>
      <c r="R42" s="41">
        <f>'Summary ICSE'!S119+'Summary FSE'!R119+'Summary TSE'!R84</f>
        <v>17</v>
      </c>
    </row>
    <row r="43" spans="2:18" x14ac:dyDescent="0.2">
      <c r="C43" s="34"/>
      <c r="D43" s="38" t="s">
        <v>37</v>
      </c>
      <c r="E43" s="41">
        <f>'Summary ICSE'!E120+'Summary FSE'!E120+'Summary TSE'!E85</f>
        <v>21</v>
      </c>
      <c r="F43" s="41">
        <f>'Summary ICSE'!G120+'Summary FSE'!F120+'Summary TSE'!F85</f>
        <v>0</v>
      </c>
      <c r="G43" s="41">
        <f>'Summary ICSE'!H120+'Summary FSE'!G120+'Summary TSE'!G85</f>
        <v>0</v>
      </c>
      <c r="H43" s="41">
        <f>'Summary ICSE'!I120+'Summary FSE'!H120+'Summary TSE'!H85</f>
        <v>5</v>
      </c>
      <c r="I43" s="41">
        <f>'Summary ICSE'!J120+'Summary FSE'!I120+'Summary TSE'!I85</f>
        <v>4</v>
      </c>
      <c r="J43" s="41">
        <f>'Summary ICSE'!K120+'Summary FSE'!J120+'Summary TSE'!J85</f>
        <v>20</v>
      </c>
      <c r="K43" s="41">
        <f>'Summary ICSE'!L120+'Summary FSE'!K120+'Summary TSE'!K85</f>
        <v>3</v>
      </c>
      <c r="L43" s="41">
        <f>'Summary ICSE'!M120+'Summary FSE'!L120+'Summary TSE'!L85</f>
        <v>20</v>
      </c>
      <c r="M43" s="41">
        <f>'Summary ICSE'!N120+'Summary FSE'!M120+'Summary TSE'!M85</f>
        <v>0</v>
      </c>
      <c r="N43" s="41">
        <f>'Summary ICSE'!O120+'Summary FSE'!N120+'Summary TSE'!N85</f>
        <v>0</v>
      </c>
      <c r="O43" s="41">
        <f>'Summary ICSE'!P120+'Summary FSE'!O120+'Summary TSE'!O85</f>
        <v>21</v>
      </c>
      <c r="P43" s="41">
        <f>'Summary ICSE'!Q120+'Summary FSE'!P120+'Summary TSE'!P85</f>
        <v>5</v>
      </c>
      <c r="Q43" s="41">
        <f>'Summary ICSE'!R120+'Summary FSE'!Q120+'Summary TSE'!Q85</f>
        <v>5</v>
      </c>
      <c r="R43" s="41">
        <f>'Summary ICSE'!S120+'Summary FSE'!R120+'Summary TSE'!R85</f>
        <v>2</v>
      </c>
    </row>
    <row r="44" spans="2:18" x14ac:dyDescent="0.2">
      <c r="C44" s="34"/>
      <c r="D44" s="34"/>
    </row>
    <row r="45" spans="2:18" x14ac:dyDescent="0.2">
      <c r="C45" s="34"/>
      <c r="D45" s="38" t="s">
        <v>39</v>
      </c>
      <c r="E45" s="121">
        <f>E41/$C$39</f>
        <v>0.16</v>
      </c>
      <c r="F45" s="121">
        <f t="shared" ref="F45:R45" si="10">F41/$C$39</f>
        <v>0.04</v>
      </c>
      <c r="G45" s="121">
        <f t="shared" si="10"/>
        <v>1</v>
      </c>
      <c r="H45" s="121">
        <f t="shared" si="10"/>
        <v>0</v>
      </c>
      <c r="I45" s="121">
        <f t="shared" si="10"/>
        <v>0.12</v>
      </c>
      <c r="J45" s="121">
        <f t="shared" si="10"/>
        <v>0</v>
      </c>
      <c r="K45" s="121">
        <f t="shared" si="10"/>
        <v>0.04</v>
      </c>
      <c r="L45" s="121">
        <f t="shared" si="10"/>
        <v>0</v>
      </c>
      <c r="M45" s="121">
        <f t="shared" si="10"/>
        <v>0.16</v>
      </c>
      <c r="N45" s="121">
        <f t="shared" si="10"/>
        <v>0</v>
      </c>
      <c r="O45" s="121">
        <f t="shared" si="10"/>
        <v>0.04</v>
      </c>
      <c r="P45" s="121">
        <f t="shared" si="10"/>
        <v>0.36</v>
      </c>
      <c r="Q45" s="121">
        <f t="shared" si="10"/>
        <v>0.8</v>
      </c>
      <c r="R45" s="121">
        <f t="shared" si="10"/>
        <v>0.24</v>
      </c>
    </row>
    <row r="46" spans="2:18" x14ac:dyDescent="0.2">
      <c r="C46" s="34"/>
      <c r="D46" s="38" t="s">
        <v>40</v>
      </c>
      <c r="E46" s="121">
        <f t="shared" ref="E46:R47" si="11">E42/$C$39</f>
        <v>0</v>
      </c>
      <c r="F46" s="121">
        <f t="shared" si="11"/>
        <v>0.96</v>
      </c>
      <c r="G46" s="121">
        <f t="shared" si="11"/>
        <v>0</v>
      </c>
      <c r="H46" s="121">
        <f t="shared" si="11"/>
        <v>0.8</v>
      </c>
      <c r="I46" s="121">
        <f t="shared" si="11"/>
        <v>0.72</v>
      </c>
      <c r="J46" s="121">
        <f t="shared" si="11"/>
        <v>0.2</v>
      </c>
      <c r="K46" s="121">
        <f t="shared" si="11"/>
        <v>0.84</v>
      </c>
      <c r="L46" s="121">
        <f t="shared" si="11"/>
        <v>0.2</v>
      </c>
      <c r="M46" s="121">
        <f t="shared" si="11"/>
        <v>0.84</v>
      </c>
      <c r="N46" s="121">
        <f t="shared" si="11"/>
        <v>1</v>
      </c>
      <c r="O46" s="121">
        <f t="shared" si="11"/>
        <v>0.12</v>
      </c>
      <c r="P46" s="121">
        <f t="shared" si="11"/>
        <v>0.44</v>
      </c>
      <c r="Q46" s="121">
        <f t="shared" si="11"/>
        <v>0</v>
      </c>
      <c r="R46" s="121">
        <f t="shared" si="11"/>
        <v>0.68</v>
      </c>
    </row>
    <row r="47" spans="2:18" x14ac:dyDescent="0.2">
      <c r="C47" s="34"/>
      <c r="D47" s="38" t="s">
        <v>41</v>
      </c>
      <c r="E47" s="121">
        <f t="shared" si="11"/>
        <v>0.84</v>
      </c>
      <c r="F47" s="121">
        <f t="shared" si="11"/>
        <v>0</v>
      </c>
      <c r="G47" s="121">
        <f t="shared" si="11"/>
        <v>0</v>
      </c>
      <c r="H47" s="121">
        <f t="shared" si="11"/>
        <v>0.2</v>
      </c>
      <c r="I47" s="121">
        <f t="shared" si="11"/>
        <v>0.16</v>
      </c>
      <c r="J47" s="121">
        <f t="shared" si="11"/>
        <v>0.8</v>
      </c>
      <c r="K47" s="121">
        <f t="shared" si="11"/>
        <v>0.12</v>
      </c>
      <c r="L47" s="121">
        <f t="shared" si="11"/>
        <v>0.8</v>
      </c>
      <c r="M47" s="121">
        <f t="shared" si="11"/>
        <v>0</v>
      </c>
      <c r="N47" s="121">
        <f t="shared" si="11"/>
        <v>0</v>
      </c>
      <c r="O47" s="121">
        <f t="shared" si="11"/>
        <v>0.84</v>
      </c>
      <c r="P47" s="121">
        <f t="shared" si="11"/>
        <v>0.2</v>
      </c>
      <c r="Q47" s="121">
        <f t="shared" si="11"/>
        <v>0.2</v>
      </c>
      <c r="R47" s="121">
        <f t="shared" si="11"/>
        <v>0.08</v>
      </c>
    </row>
    <row r="48" spans="2:18" x14ac:dyDescent="0.2">
      <c r="C48" s="34"/>
      <c r="D48" s="38" t="s">
        <v>42</v>
      </c>
      <c r="E48" s="121">
        <f>SUM(E45:E47)</f>
        <v>1</v>
      </c>
      <c r="F48" s="121">
        <f t="shared" ref="F48:R48" si="12">SUM(F45:F47)</f>
        <v>1</v>
      </c>
      <c r="G48" s="121">
        <f t="shared" si="12"/>
        <v>1</v>
      </c>
      <c r="H48" s="121">
        <f t="shared" si="12"/>
        <v>1</v>
      </c>
      <c r="I48" s="121">
        <f t="shared" si="12"/>
        <v>1</v>
      </c>
      <c r="J48" s="121">
        <f t="shared" si="12"/>
        <v>1</v>
      </c>
      <c r="K48" s="121">
        <f t="shared" si="12"/>
        <v>1</v>
      </c>
      <c r="L48" s="121">
        <f t="shared" si="12"/>
        <v>1</v>
      </c>
      <c r="M48" s="121">
        <f t="shared" si="12"/>
        <v>1</v>
      </c>
      <c r="N48" s="121">
        <f t="shared" si="12"/>
        <v>1</v>
      </c>
      <c r="O48" s="121">
        <f t="shared" si="12"/>
        <v>1</v>
      </c>
      <c r="P48" s="121">
        <f t="shared" si="12"/>
        <v>1</v>
      </c>
      <c r="Q48" s="121">
        <f t="shared" si="12"/>
        <v>1</v>
      </c>
      <c r="R48" s="121">
        <f t="shared" si="12"/>
        <v>1</v>
      </c>
    </row>
  </sheetData>
  <mergeCells count="6">
    <mergeCell ref="R1:R2"/>
    <mergeCell ref="A1:A2"/>
    <mergeCell ref="F1:J1"/>
    <mergeCell ref="K1:L1"/>
    <mergeCell ref="M1:N1"/>
    <mergeCell ref="P1:Q1"/>
  </mergeCells>
  <pageMargins left="0.7" right="0.7" top="0.75" bottom="0.75" header="0.3" footer="0.3"/>
  <pageSetup paperSize="9" scale="59" fitToHeight="3" orientation="landscape" horizontalDpi="0" verticalDpi="0"/>
  <headerFooter>
    <oddHeader>&amp;C&amp;"Calibri Bold,Negrita"&amp;16&amp;K000000Summary of characterization: All papers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FF83-0263-2742-9259-98525846DE69}">
  <dimension ref="A1:Z125"/>
  <sheetViews>
    <sheetView zoomScaleNormal="100" zoomScaleSheetLayoutView="80" workbookViewId="0">
      <pane ySplit="2" topLeftCell="A66" activePane="bottomLeft" state="frozen"/>
      <selection pane="bottomLeft" activeCell="C130" sqref="C130"/>
    </sheetView>
  </sheetViews>
  <sheetFormatPr baseColWidth="10" defaultRowHeight="16" x14ac:dyDescent="0.2"/>
  <cols>
    <col min="2" max="2" width="16.5" bestFit="1" customWidth="1"/>
    <col min="4" max="4" width="22.33203125" style="19" bestFit="1" customWidth="1"/>
    <col min="6" max="6" width="0" hidden="1" customWidth="1"/>
    <col min="7" max="7" width="16" style="3" customWidth="1"/>
    <col min="8" max="9" width="10.83203125" style="3"/>
    <col min="10" max="10" width="16.5" style="3" customWidth="1"/>
    <col min="11" max="14" width="10.83203125" style="3"/>
    <col min="15" max="15" width="15.33203125" style="3" customWidth="1"/>
    <col min="16" max="19" width="10.83203125" style="3"/>
    <col min="22" max="22" width="5.33203125" hidden="1" customWidth="1"/>
    <col min="23" max="23" width="17" hidden="1" customWidth="1"/>
    <col min="24" max="26" width="10.83203125" style="3" hidden="1" customWidth="1"/>
    <col min="27" max="29" width="10.83203125" customWidth="1"/>
  </cols>
  <sheetData>
    <row r="1" spans="1:26" s="21" customFormat="1" ht="17" x14ac:dyDescent="0.2">
      <c r="A1" s="157" t="s">
        <v>55</v>
      </c>
      <c r="B1" s="157" t="s">
        <v>50</v>
      </c>
      <c r="C1" s="157" t="s">
        <v>51</v>
      </c>
      <c r="D1" s="157" t="s">
        <v>52</v>
      </c>
      <c r="E1" s="151" t="s">
        <v>7</v>
      </c>
      <c r="F1" s="166"/>
      <c r="G1" s="151" t="s">
        <v>45</v>
      </c>
      <c r="H1" s="152"/>
      <c r="I1" s="152"/>
      <c r="J1" s="152"/>
      <c r="K1" s="153"/>
      <c r="L1" s="151" t="s">
        <v>0</v>
      </c>
      <c r="M1" s="153"/>
      <c r="N1" s="151" t="s">
        <v>1</v>
      </c>
      <c r="O1" s="153"/>
      <c r="P1" s="20" t="s">
        <v>4</v>
      </c>
      <c r="Q1" s="151" t="s">
        <v>9</v>
      </c>
      <c r="R1" s="153"/>
      <c r="S1" s="155" t="s">
        <v>22</v>
      </c>
      <c r="T1" s="151" t="s">
        <v>5</v>
      </c>
      <c r="U1" s="153"/>
      <c r="X1" s="142" t="s">
        <v>87</v>
      </c>
      <c r="Y1" s="142"/>
      <c r="Z1" s="142"/>
    </row>
    <row r="2" spans="1:26" s="2" customFormat="1" ht="34" x14ac:dyDescent="0.2">
      <c r="A2" s="169"/>
      <c r="B2" s="158"/>
      <c r="C2" s="158"/>
      <c r="D2" s="158"/>
      <c r="E2" s="12" t="s">
        <v>43</v>
      </c>
      <c r="F2" s="12" t="s">
        <v>44</v>
      </c>
      <c r="G2" s="12" t="s">
        <v>19</v>
      </c>
      <c r="H2" s="12" t="s">
        <v>20</v>
      </c>
      <c r="I2" s="12" t="s">
        <v>2</v>
      </c>
      <c r="J2" s="12" t="s">
        <v>21</v>
      </c>
      <c r="K2" s="12" t="s">
        <v>23</v>
      </c>
      <c r="L2" s="12" t="s">
        <v>8</v>
      </c>
      <c r="M2" s="12" t="s">
        <v>26</v>
      </c>
      <c r="N2" s="20" t="s">
        <v>47</v>
      </c>
      <c r="O2" s="20" t="s">
        <v>3</v>
      </c>
      <c r="P2" s="12" t="s">
        <v>48</v>
      </c>
      <c r="Q2" s="12" t="s">
        <v>10</v>
      </c>
      <c r="R2" s="12" t="s">
        <v>11</v>
      </c>
      <c r="S2" s="156"/>
      <c r="T2" s="71" t="s">
        <v>12</v>
      </c>
      <c r="U2" s="20" t="s">
        <v>25</v>
      </c>
      <c r="X2" s="2" t="s">
        <v>75</v>
      </c>
      <c r="Y2" s="2" t="s">
        <v>76</v>
      </c>
      <c r="Z2" s="2" t="s">
        <v>77</v>
      </c>
    </row>
    <row r="3" spans="1:26" x14ac:dyDescent="0.2">
      <c r="A3" s="150" t="s">
        <v>144</v>
      </c>
      <c r="B3" s="150" t="s">
        <v>147</v>
      </c>
      <c r="C3" s="5" t="s">
        <v>13</v>
      </c>
      <c r="D3" s="26" t="s">
        <v>24</v>
      </c>
      <c r="E3" s="9" t="s">
        <v>27</v>
      </c>
      <c r="F3" s="9" t="s">
        <v>27</v>
      </c>
      <c r="G3" s="9" t="s">
        <v>31</v>
      </c>
      <c r="H3" s="9" t="s">
        <v>27</v>
      </c>
      <c r="I3" s="9" t="s">
        <v>31</v>
      </c>
      <c r="J3" s="9" t="s">
        <v>31</v>
      </c>
      <c r="K3" s="9" t="s">
        <v>29</v>
      </c>
      <c r="L3" s="9" t="s">
        <v>27</v>
      </c>
      <c r="M3" s="9" t="s">
        <v>27</v>
      </c>
      <c r="N3" s="9" t="s">
        <v>27</v>
      </c>
      <c r="O3" s="9" t="s">
        <v>31</v>
      </c>
      <c r="P3" s="9" t="s">
        <v>31</v>
      </c>
      <c r="Q3" s="9" t="s">
        <v>27</v>
      </c>
      <c r="R3" s="9" t="s">
        <v>27</v>
      </c>
      <c r="S3" s="9" t="s">
        <v>27</v>
      </c>
      <c r="T3" s="146" t="s">
        <v>18</v>
      </c>
      <c r="U3" s="146" t="s">
        <v>17</v>
      </c>
      <c r="X3" s="3" t="s">
        <v>91</v>
      </c>
      <c r="Y3" s="3" t="s">
        <v>94</v>
      </c>
      <c r="Z3" s="3" t="s">
        <v>98</v>
      </c>
    </row>
    <row r="4" spans="1:26" x14ac:dyDescent="0.2">
      <c r="A4" s="150"/>
      <c r="B4" s="149"/>
      <c r="C4" s="6" t="s">
        <v>14</v>
      </c>
      <c r="D4" s="26" t="s">
        <v>53</v>
      </c>
      <c r="E4" s="8" t="s">
        <v>27</v>
      </c>
      <c r="F4" s="8" t="s">
        <v>27</v>
      </c>
      <c r="G4" s="8" t="s">
        <v>31</v>
      </c>
      <c r="H4" s="8" t="s">
        <v>27</v>
      </c>
      <c r="I4" s="8" t="s">
        <v>31</v>
      </c>
      <c r="J4" s="8" t="s">
        <v>31</v>
      </c>
      <c r="K4" s="8" t="s">
        <v>29</v>
      </c>
      <c r="L4" s="8" t="s">
        <v>31</v>
      </c>
      <c r="M4" s="8" t="s">
        <v>29</v>
      </c>
      <c r="N4" s="8" t="s">
        <v>31</v>
      </c>
      <c r="O4" s="8" t="s">
        <v>31</v>
      </c>
      <c r="P4" s="8" t="s">
        <v>31</v>
      </c>
      <c r="Q4" s="8" t="s">
        <v>27</v>
      </c>
      <c r="R4" s="8" t="s">
        <v>27</v>
      </c>
      <c r="S4" s="8" t="s">
        <v>27</v>
      </c>
      <c r="T4" s="147"/>
      <c r="U4" s="147"/>
      <c r="X4" s="3" t="s">
        <v>91</v>
      </c>
      <c r="Y4" s="3" t="s">
        <v>95</v>
      </c>
      <c r="Z4" s="3" t="s">
        <v>98</v>
      </c>
    </row>
    <row r="5" spans="1:26" x14ac:dyDescent="0.2">
      <c r="A5" s="150"/>
      <c r="B5" s="149"/>
      <c r="C5" s="6" t="s">
        <v>15</v>
      </c>
      <c r="D5" s="26" t="s">
        <v>46</v>
      </c>
      <c r="E5" s="8" t="s">
        <v>27</v>
      </c>
      <c r="F5" s="8" t="s">
        <v>27</v>
      </c>
      <c r="G5" s="8" t="s">
        <v>31</v>
      </c>
      <c r="H5" s="8" t="s">
        <v>27</v>
      </c>
      <c r="I5" s="8" t="s">
        <v>31</v>
      </c>
      <c r="J5" s="8" t="s">
        <v>31</v>
      </c>
      <c r="K5" s="8" t="s">
        <v>29</v>
      </c>
      <c r="L5" s="8" t="s">
        <v>27</v>
      </c>
      <c r="M5" s="8" t="s">
        <v>29</v>
      </c>
      <c r="N5" s="8" t="s">
        <v>27</v>
      </c>
      <c r="O5" s="8" t="s">
        <v>31</v>
      </c>
      <c r="P5" s="8" t="s">
        <v>31</v>
      </c>
      <c r="Q5" s="8" t="s">
        <v>31</v>
      </c>
      <c r="R5" s="8" t="s">
        <v>27</v>
      </c>
      <c r="S5" s="8" t="s">
        <v>27</v>
      </c>
      <c r="T5" s="147"/>
      <c r="U5" s="147"/>
      <c r="X5" s="3" t="s">
        <v>93</v>
      </c>
      <c r="Y5" s="3" t="s">
        <v>95</v>
      </c>
      <c r="Z5" s="3" t="s">
        <v>98</v>
      </c>
    </row>
    <row r="6" spans="1:26" x14ac:dyDescent="0.2">
      <c r="A6" s="150"/>
      <c r="B6" s="149"/>
      <c r="C6" s="7" t="s">
        <v>16</v>
      </c>
      <c r="D6" s="27" t="s">
        <v>46</v>
      </c>
      <c r="E6" s="10" t="s">
        <v>27</v>
      </c>
      <c r="F6" s="10" t="s">
        <v>27</v>
      </c>
      <c r="G6" s="10" t="s">
        <v>31</v>
      </c>
      <c r="H6" s="10" t="s">
        <v>27</v>
      </c>
      <c r="I6" s="10" t="s">
        <v>31</v>
      </c>
      <c r="J6" s="10" t="s">
        <v>31</v>
      </c>
      <c r="K6" s="10" t="s">
        <v>29</v>
      </c>
      <c r="L6" s="10" t="s">
        <v>31</v>
      </c>
      <c r="M6" s="10" t="s">
        <v>29</v>
      </c>
      <c r="N6" s="10" t="s">
        <v>31</v>
      </c>
      <c r="O6" s="10" t="s">
        <v>31</v>
      </c>
      <c r="P6" s="10" t="s">
        <v>31</v>
      </c>
      <c r="Q6" s="10" t="s">
        <v>31</v>
      </c>
      <c r="R6" s="10" t="s">
        <v>29</v>
      </c>
      <c r="S6" s="10" t="s">
        <v>27</v>
      </c>
      <c r="T6" s="148"/>
      <c r="U6" s="148"/>
      <c r="X6" s="3" t="s">
        <v>92</v>
      </c>
      <c r="Y6" s="3" t="s">
        <v>94</v>
      </c>
      <c r="Z6" s="3" t="s">
        <v>98</v>
      </c>
    </row>
    <row r="7" spans="1:26" x14ac:dyDescent="0.2">
      <c r="A7" s="125" t="s">
        <v>144</v>
      </c>
      <c r="B7" s="132" t="s">
        <v>148</v>
      </c>
      <c r="C7" s="6" t="s">
        <v>13</v>
      </c>
      <c r="D7" s="26" t="s">
        <v>53</v>
      </c>
      <c r="E7" s="58" t="s">
        <v>27</v>
      </c>
      <c r="F7" s="58" t="s">
        <v>27</v>
      </c>
      <c r="G7" s="58" t="s">
        <v>31</v>
      </c>
      <c r="H7" s="58" t="s">
        <v>27</v>
      </c>
      <c r="I7" s="58" t="s">
        <v>31</v>
      </c>
      <c r="J7" s="58" t="s">
        <v>31</v>
      </c>
      <c r="K7" s="58" t="s">
        <v>29</v>
      </c>
      <c r="L7" s="58" t="s">
        <v>31</v>
      </c>
      <c r="M7" s="58" t="s">
        <v>29</v>
      </c>
      <c r="N7" s="58" t="s">
        <v>27</v>
      </c>
      <c r="O7" s="58" t="s">
        <v>31</v>
      </c>
      <c r="P7" s="58" t="s">
        <v>29</v>
      </c>
      <c r="Q7" s="58" t="s">
        <v>31</v>
      </c>
      <c r="R7" s="58" t="s">
        <v>31</v>
      </c>
      <c r="S7" s="40" t="s">
        <v>31</v>
      </c>
      <c r="T7" s="42" t="s">
        <v>18</v>
      </c>
      <c r="U7" s="42" t="s">
        <v>17</v>
      </c>
      <c r="X7" s="3" t="s">
        <v>92</v>
      </c>
      <c r="Y7" s="3" t="s">
        <v>94</v>
      </c>
      <c r="Z7" s="3" t="s">
        <v>98</v>
      </c>
    </row>
    <row r="8" spans="1:26" x14ac:dyDescent="0.2">
      <c r="A8" s="162" t="s">
        <v>145</v>
      </c>
      <c r="B8" s="159" t="s">
        <v>149</v>
      </c>
      <c r="C8" s="5" t="s">
        <v>13</v>
      </c>
      <c r="D8" s="28" t="s">
        <v>53</v>
      </c>
      <c r="E8" s="22" t="s">
        <v>29</v>
      </c>
      <c r="F8" s="22" t="s">
        <v>27</v>
      </c>
      <c r="G8" s="22" t="s">
        <v>31</v>
      </c>
      <c r="H8" s="22" t="s">
        <v>27</v>
      </c>
      <c r="I8" s="22" t="s">
        <v>31</v>
      </c>
      <c r="J8" s="22" t="s">
        <v>31</v>
      </c>
      <c r="K8" s="22" t="s">
        <v>29</v>
      </c>
      <c r="L8" s="22" t="s">
        <v>31</v>
      </c>
      <c r="M8" s="22" t="s">
        <v>29</v>
      </c>
      <c r="N8" s="22" t="s">
        <v>31</v>
      </c>
      <c r="O8" s="22" t="s">
        <v>31</v>
      </c>
      <c r="P8" s="22" t="s">
        <v>29</v>
      </c>
      <c r="Q8" s="22" t="s">
        <v>27</v>
      </c>
      <c r="R8" s="22" t="s">
        <v>27</v>
      </c>
      <c r="S8" s="22" t="s">
        <v>31</v>
      </c>
      <c r="T8" s="146" t="s">
        <v>18</v>
      </c>
      <c r="U8" s="146" t="s">
        <v>17</v>
      </c>
      <c r="X8" s="3" t="s">
        <v>91</v>
      </c>
      <c r="Y8" s="3" t="s">
        <v>95</v>
      </c>
      <c r="Z8" s="3" t="s">
        <v>98</v>
      </c>
    </row>
    <row r="9" spans="1:26" x14ac:dyDescent="0.2">
      <c r="A9" s="167"/>
      <c r="B9" s="160"/>
      <c r="C9" s="66" t="s">
        <v>14</v>
      </c>
      <c r="D9" s="26" t="s">
        <v>53</v>
      </c>
      <c r="E9" s="22" t="s">
        <v>29</v>
      </c>
      <c r="F9" s="22" t="s">
        <v>27</v>
      </c>
      <c r="G9" s="22" t="s">
        <v>31</v>
      </c>
      <c r="H9" s="22" t="s">
        <v>27</v>
      </c>
      <c r="I9" s="22" t="s">
        <v>31</v>
      </c>
      <c r="J9" s="22" t="s">
        <v>31</v>
      </c>
      <c r="K9" s="22" t="s">
        <v>29</v>
      </c>
      <c r="L9" s="22" t="s">
        <v>31</v>
      </c>
      <c r="M9" s="22" t="s">
        <v>29</v>
      </c>
      <c r="N9" s="22" t="s">
        <v>31</v>
      </c>
      <c r="O9" s="22" t="s">
        <v>31</v>
      </c>
      <c r="P9" s="22" t="s">
        <v>29</v>
      </c>
      <c r="Q9" s="22" t="s">
        <v>27</v>
      </c>
      <c r="R9" s="22" t="s">
        <v>27</v>
      </c>
      <c r="S9" s="22" t="s">
        <v>31</v>
      </c>
      <c r="T9" s="147"/>
      <c r="U9" s="147"/>
      <c r="X9" s="3" t="s">
        <v>91</v>
      </c>
      <c r="Y9" s="3" t="s">
        <v>95</v>
      </c>
      <c r="Z9" s="3" t="s">
        <v>98</v>
      </c>
    </row>
    <row r="10" spans="1:26" x14ac:dyDescent="0.2">
      <c r="A10" s="168"/>
      <c r="B10" s="161"/>
      <c r="C10" s="67" t="s">
        <v>15</v>
      </c>
      <c r="D10" s="27" t="s">
        <v>53</v>
      </c>
      <c r="E10" s="23" t="s">
        <v>29</v>
      </c>
      <c r="F10" s="23" t="s">
        <v>27</v>
      </c>
      <c r="G10" s="23" t="s">
        <v>31</v>
      </c>
      <c r="H10" s="23" t="s">
        <v>27</v>
      </c>
      <c r="I10" s="23" t="s">
        <v>31</v>
      </c>
      <c r="J10" s="23" t="s">
        <v>31</v>
      </c>
      <c r="K10" s="23" t="s">
        <v>29</v>
      </c>
      <c r="L10" s="23" t="s">
        <v>31</v>
      </c>
      <c r="M10" s="23" t="s">
        <v>29</v>
      </c>
      <c r="N10" s="23" t="s">
        <v>27</v>
      </c>
      <c r="O10" s="23" t="s">
        <v>31</v>
      </c>
      <c r="P10" s="23" t="s">
        <v>29</v>
      </c>
      <c r="Q10" s="23" t="s">
        <v>27</v>
      </c>
      <c r="R10" s="23" t="s">
        <v>27</v>
      </c>
      <c r="S10" s="23" t="s">
        <v>31</v>
      </c>
      <c r="T10" s="148"/>
      <c r="U10" s="148"/>
      <c r="X10" s="3" t="s">
        <v>91</v>
      </c>
      <c r="Y10" s="3" t="s">
        <v>95</v>
      </c>
      <c r="Z10" s="3" t="s">
        <v>98</v>
      </c>
    </row>
    <row r="11" spans="1:26" x14ac:dyDescent="0.2">
      <c r="A11" s="162" t="s">
        <v>145</v>
      </c>
      <c r="B11" s="162" t="s">
        <v>150</v>
      </c>
      <c r="C11" s="66" t="s">
        <v>13</v>
      </c>
      <c r="D11" s="26" t="s">
        <v>24</v>
      </c>
      <c r="E11" s="22" t="s">
        <v>27</v>
      </c>
      <c r="F11" s="22" t="s">
        <v>27</v>
      </c>
      <c r="G11" s="22" t="s">
        <v>31</v>
      </c>
      <c r="H11" s="22" t="s">
        <v>27</v>
      </c>
      <c r="I11" s="22" t="s">
        <v>31</v>
      </c>
      <c r="J11" s="22" t="s">
        <v>31</v>
      </c>
      <c r="K11" s="22" t="s">
        <v>29</v>
      </c>
      <c r="L11" s="22" t="s">
        <v>29</v>
      </c>
      <c r="M11" s="22" t="s">
        <v>31</v>
      </c>
      <c r="N11" s="22" t="s">
        <v>27</v>
      </c>
      <c r="O11" s="22" t="s">
        <v>31</v>
      </c>
      <c r="P11" s="22" t="s">
        <v>29</v>
      </c>
      <c r="Q11" s="22" t="s">
        <v>27</v>
      </c>
      <c r="R11" s="22" t="s">
        <v>27</v>
      </c>
      <c r="S11" s="22" t="s">
        <v>31</v>
      </c>
      <c r="T11" s="146" t="s">
        <v>18</v>
      </c>
      <c r="U11" s="146" t="s">
        <v>17</v>
      </c>
      <c r="X11" s="3" t="s">
        <v>91</v>
      </c>
      <c r="Y11" s="3" t="s">
        <v>94</v>
      </c>
      <c r="Z11" s="3" t="s">
        <v>97</v>
      </c>
    </row>
    <row r="12" spans="1:26" x14ac:dyDescent="0.2">
      <c r="A12" s="168"/>
      <c r="B12" s="148"/>
      <c r="C12" s="67" t="s">
        <v>14</v>
      </c>
      <c r="D12" s="27" t="s">
        <v>53</v>
      </c>
      <c r="E12" s="23" t="s">
        <v>29</v>
      </c>
      <c r="F12" s="10" t="s">
        <v>27</v>
      </c>
      <c r="G12" s="22" t="s">
        <v>31</v>
      </c>
      <c r="H12" s="22" t="s">
        <v>27</v>
      </c>
      <c r="I12" s="22" t="s">
        <v>31</v>
      </c>
      <c r="J12" s="22" t="s">
        <v>31</v>
      </c>
      <c r="K12" s="22" t="s">
        <v>29</v>
      </c>
      <c r="L12" s="23" t="s">
        <v>31</v>
      </c>
      <c r="M12" s="23" t="s">
        <v>29</v>
      </c>
      <c r="N12" s="23" t="s">
        <v>27</v>
      </c>
      <c r="O12" s="23" t="s">
        <v>31</v>
      </c>
      <c r="P12" s="23" t="s">
        <v>29</v>
      </c>
      <c r="Q12" s="23" t="s">
        <v>27</v>
      </c>
      <c r="R12" s="23" t="s">
        <v>27</v>
      </c>
      <c r="S12" s="10" t="s">
        <v>31</v>
      </c>
      <c r="T12" s="148"/>
      <c r="U12" s="148"/>
      <c r="X12" s="3" t="s">
        <v>91</v>
      </c>
      <c r="Y12" s="3" t="s">
        <v>94</v>
      </c>
      <c r="Z12" s="3" t="s">
        <v>98</v>
      </c>
    </row>
    <row r="13" spans="1:26" x14ac:dyDescent="0.2">
      <c r="A13" s="170" t="s">
        <v>145</v>
      </c>
      <c r="B13" s="163" t="s">
        <v>151</v>
      </c>
      <c r="C13" s="74" t="s">
        <v>13</v>
      </c>
      <c r="D13" s="75" t="s">
        <v>54</v>
      </c>
      <c r="E13" s="76" t="s">
        <v>29</v>
      </c>
      <c r="F13" s="76" t="s">
        <v>27</v>
      </c>
      <c r="G13" s="77" t="s">
        <v>31</v>
      </c>
      <c r="H13" s="77" t="s">
        <v>27</v>
      </c>
      <c r="I13" s="77" t="s">
        <v>31</v>
      </c>
      <c r="J13" s="77" t="s">
        <v>31</v>
      </c>
      <c r="K13" s="78" t="s">
        <v>31</v>
      </c>
      <c r="L13" s="76" t="s">
        <v>31</v>
      </c>
      <c r="M13" s="76" t="s">
        <v>29</v>
      </c>
      <c r="N13" s="76" t="s">
        <v>27</v>
      </c>
      <c r="O13" s="76" t="s">
        <v>31</v>
      </c>
      <c r="P13" s="76" t="s">
        <v>27</v>
      </c>
      <c r="Q13" s="76" t="s">
        <v>27</v>
      </c>
      <c r="R13" s="76" t="s">
        <v>27</v>
      </c>
      <c r="S13" s="76" t="s">
        <v>27</v>
      </c>
      <c r="T13" s="143" t="s">
        <v>18</v>
      </c>
      <c r="U13" s="154" t="s">
        <v>49</v>
      </c>
      <c r="V13" s="87"/>
      <c r="W13" s="87"/>
      <c r="X13" s="88" t="s">
        <v>91</v>
      </c>
      <c r="Y13" s="88" t="s">
        <v>94</v>
      </c>
      <c r="Z13" s="88" t="s">
        <v>98</v>
      </c>
    </row>
    <row r="14" spans="1:26" x14ac:dyDescent="0.2">
      <c r="A14" s="171"/>
      <c r="B14" s="164"/>
      <c r="C14" s="79" t="s">
        <v>14</v>
      </c>
      <c r="D14" s="75" t="s">
        <v>53</v>
      </c>
      <c r="E14" s="76" t="s">
        <v>29</v>
      </c>
      <c r="F14" s="76" t="s">
        <v>27</v>
      </c>
      <c r="G14" s="76" t="s">
        <v>31</v>
      </c>
      <c r="H14" s="76" t="s">
        <v>27</v>
      </c>
      <c r="I14" s="76" t="s">
        <v>31</v>
      </c>
      <c r="J14" s="76" t="s">
        <v>31</v>
      </c>
      <c r="K14" s="80" t="s">
        <v>31</v>
      </c>
      <c r="L14" s="76" t="s">
        <v>31</v>
      </c>
      <c r="M14" s="76" t="s">
        <v>29</v>
      </c>
      <c r="N14" s="76" t="s">
        <v>31</v>
      </c>
      <c r="O14" s="76" t="s">
        <v>31</v>
      </c>
      <c r="P14" s="76" t="s">
        <v>27</v>
      </c>
      <c r="Q14" s="76" t="s">
        <v>27</v>
      </c>
      <c r="R14" s="76" t="s">
        <v>27</v>
      </c>
      <c r="S14" s="76" t="s">
        <v>27</v>
      </c>
      <c r="T14" s="144"/>
      <c r="U14" s="144"/>
      <c r="V14" s="87"/>
      <c r="W14" s="87"/>
      <c r="X14" s="88" t="s">
        <v>91</v>
      </c>
      <c r="Y14" s="88" t="s">
        <v>94</v>
      </c>
      <c r="Z14" s="88" t="s">
        <v>98</v>
      </c>
    </row>
    <row r="15" spans="1:26" x14ac:dyDescent="0.2">
      <c r="A15" s="171"/>
      <c r="B15" s="164"/>
      <c r="C15" s="79" t="s">
        <v>15</v>
      </c>
      <c r="D15" s="75" t="s">
        <v>53</v>
      </c>
      <c r="E15" s="76" t="s">
        <v>29</v>
      </c>
      <c r="F15" s="76" t="s">
        <v>27</v>
      </c>
      <c r="G15" s="76" t="s">
        <v>31</v>
      </c>
      <c r="H15" s="76" t="s">
        <v>27</v>
      </c>
      <c r="I15" s="76" t="s">
        <v>31</v>
      </c>
      <c r="J15" s="76" t="s">
        <v>31</v>
      </c>
      <c r="K15" s="80" t="s">
        <v>31</v>
      </c>
      <c r="L15" s="76" t="s">
        <v>31</v>
      </c>
      <c r="M15" s="76" t="s">
        <v>29</v>
      </c>
      <c r="N15" s="76" t="s">
        <v>31</v>
      </c>
      <c r="O15" s="76" t="s">
        <v>31</v>
      </c>
      <c r="P15" s="76" t="s">
        <v>27</v>
      </c>
      <c r="Q15" s="76" t="s">
        <v>27</v>
      </c>
      <c r="R15" s="76" t="s">
        <v>27</v>
      </c>
      <c r="S15" s="76" t="s">
        <v>27</v>
      </c>
      <c r="T15" s="144"/>
      <c r="U15" s="144"/>
      <c r="V15" s="87"/>
      <c r="W15" s="87"/>
      <c r="X15" s="88" t="s">
        <v>91</v>
      </c>
      <c r="Y15" s="88" t="s">
        <v>94</v>
      </c>
      <c r="Z15" s="88" t="s">
        <v>98</v>
      </c>
    </row>
    <row r="16" spans="1:26" x14ac:dyDescent="0.2">
      <c r="A16" s="172"/>
      <c r="B16" s="165"/>
      <c r="C16" s="81" t="s">
        <v>16</v>
      </c>
      <c r="D16" s="82" t="s">
        <v>24</v>
      </c>
      <c r="E16" s="83" t="s">
        <v>29</v>
      </c>
      <c r="F16" s="83" t="s">
        <v>27</v>
      </c>
      <c r="G16" s="83" t="s">
        <v>31</v>
      </c>
      <c r="H16" s="83" t="s">
        <v>27</v>
      </c>
      <c r="I16" s="83" t="s">
        <v>31</v>
      </c>
      <c r="J16" s="83" t="s">
        <v>31</v>
      </c>
      <c r="K16" s="84" t="s">
        <v>31</v>
      </c>
      <c r="L16" s="83" t="s">
        <v>27</v>
      </c>
      <c r="M16" s="83" t="s">
        <v>29</v>
      </c>
      <c r="N16" s="83" t="s">
        <v>31</v>
      </c>
      <c r="O16" s="83" t="s">
        <v>31</v>
      </c>
      <c r="P16" s="83" t="s">
        <v>27</v>
      </c>
      <c r="Q16" s="83" t="s">
        <v>27</v>
      </c>
      <c r="R16" s="83" t="s">
        <v>27</v>
      </c>
      <c r="S16" s="83" t="s">
        <v>27</v>
      </c>
      <c r="T16" s="145"/>
      <c r="U16" s="145"/>
      <c r="V16" s="87"/>
      <c r="W16" s="87"/>
      <c r="X16" s="88" t="s">
        <v>91</v>
      </c>
      <c r="Y16" s="88" t="s">
        <v>94</v>
      </c>
      <c r="Z16" s="88" t="s">
        <v>94</v>
      </c>
    </row>
    <row r="17" spans="1:26" x14ac:dyDescent="0.2">
      <c r="A17" s="162" t="s">
        <v>145</v>
      </c>
      <c r="B17" s="159" t="s">
        <v>152</v>
      </c>
      <c r="C17" s="5" t="s">
        <v>13</v>
      </c>
      <c r="D17" s="26" t="s">
        <v>24</v>
      </c>
      <c r="E17" s="22" t="s">
        <v>29</v>
      </c>
      <c r="F17" s="22" t="s">
        <v>27</v>
      </c>
      <c r="G17" s="22" t="s">
        <v>31</v>
      </c>
      <c r="H17" s="22" t="s">
        <v>27</v>
      </c>
      <c r="I17" s="22" t="s">
        <v>31</v>
      </c>
      <c r="J17" s="22" t="s">
        <v>31</v>
      </c>
      <c r="K17" s="22" t="s">
        <v>29</v>
      </c>
      <c r="L17" s="22" t="s">
        <v>29</v>
      </c>
      <c r="M17" s="22" t="s">
        <v>29</v>
      </c>
      <c r="N17" s="22" t="s">
        <v>31</v>
      </c>
      <c r="O17" s="22" t="s">
        <v>31</v>
      </c>
      <c r="P17" s="22" t="s">
        <v>29</v>
      </c>
      <c r="Q17" s="22" t="s">
        <v>31</v>
      </c>
      <c r="R17" s="22" t="s">
        <v>27</v>
      </c>
      <c r="S17" s="22" t="s">
        <v>27</v>
      </c>
      <c r="T17" s="146" t="s">
        <v>17</v>
      </c>
      <c r="U17" s="146" t="s">
        <v>17</v>
      </c>
      <c r="X17" s="3" t="s">
        <v>93</v>
      </c>
      <c r="Y17" s="3" t="s">
        <v>94</v>
      </c>
      <c r="Z17" s="3" t="s">
        <v>97</v>
      </c>
    </row>
    <row r="18" spans="1:26" x14ac:dyDescent="0.2">
      <c r="A18" s="167"/>
      <c r="B18" s="173"/>
      <c r="C18" s="6" t="s">
        <v>14</v>
      </c>
      <c r="D18" s="26" t="s">
        <v>46</v>
      </c>
      <c r="E18" s="22" t="s">
        <v>29</v>
      </c>
      <c r="F18" s="22" t="s">
        <v>27</v>
      </c>
      <c r="G18" s="22" t="s">
        <v>31</v>
      </c>
      <c r="H18" s="22" t="s">
        <v>27</v>
      </c>
      <c r="I18" s="22" t="s">
        <v>31</v>
      </c>
      <c r="J18" s="22" t="s">
        <v>31</v>
      </c>
      <c r="K18" s="22" t="s">
        <v>29</v>
      </c>
      <c r="L18" s="22" t="s">
        <v>31</v>
      </c>
      <c r="M18" s="22" t="s">
        <v>29</v>
      </c>
      <c r="N18" s="22" t="s">
        <v>31</v>
      </c>
      <c r="O18" s="22" t="s">
        <v>31</v>
      </c>
      <c r="P18" s="22" t="s">
        <v>29</v>
      </c>
      <c r="Q18" s="22" t="s">
        <v>29</v>
      </c>
      <c r="R18" s="22" t="s">
        <v>27</v>
      </c>
      <c r="S18" s="22" t="s">
        <v>27</v>
      </c>
      <c r="T18" s="147"/>
      <c r="U18" s="147"/>
      <c r="X18" s="3" t="s">
        <v>93</v>
      </c>
      <c r="Y18" s="3" t="s">
        <v>95</v>
      </c>
      <c r="Z18" s="3" t="s">
        <v>98</v>
      </c>
    </row>
    <row r="19" spans="1:26" x14ac:dyDescent="0.2">
      <c r="A19" s="167"/>
      <c r="B19" s="173"/>
      <c r="C19" s="6" t="s">
        <v>15</v>
      </c>
      <c r="D19" s="26" t="s">
        <v>46</v>
      </c>
      <c r="E19" s="22" t="s">
        <v>29</v>
      </c>
      <c r="F19" s="22" t="s">
        <v>27</v>
      </c>
      <c r="G19" s="22" t="s">
        <v>31</v>
      </c>
      <c r="H19" s="22" t="s">
        <v>27</v>
      </c>
      <c r="I19" s="22" t="s">
        <v>31</v>
      </c>
      <c r="J19" s="22" t="s">
        <v>31</v>
      </c>
      <c r="K19" s="22" t="s">
        <v>29</v>
      </c>
      <c r="L19" s="22" t="s">
        <v>31</v>
      </c>
      <c r="M19" s="22" t="s">
        <v>29</v>
      </c>
      <c r="N19" s="22" t="s">
        <v>31</v>
      </c>
      <c r="O19" s="22" t="s">
        <v>31</v>
      </c>
      <c r="P19" s="22" t="s">
        <v>29</v>
      </c>
      <c r="Q19" s="22" t="s">
        <v>29</v>
      </c>
      <c r="R19" s="22" t="s">
        <v>27</v>
      </c>
      <c r="S19" s="22" t="s">
        <v>27</v>
      </c>
      <c r="T19" s="147"/>
      <c r="U19" s="147"/>
      <c r="X19" s="3" t="s">
        <v>93</v>
      </c>
      <c r="Y19" s="3" t="s">
        <v>95</v>
      </c>
      <c r="Z19" s="3" t="s">
        <v>98</v>
      </c>
    </row>
    <row r="20" spans="1:26" x14ac:dyDescent="0.2">
      <c r="A20" s="167"/>
      <c r="B20" s="173"/>
      <c r="C20" s="6" t="s">
        <v>16</v>
      </c>
      <c r="D20" s="26" t="s">
        <v>46</v>
      </c>
      <c r="E20" s="22" t="s">
        <v>29</v>
      </c>
      <c r="F20" s="22" t="s">
        <v>27</v>
      </c>
      <c r="G20" s="22" t="s">
        <v>31</v>
      </c>
      <c r="H20" s="22" t="s">
        <v>27</v>
      </c>
      <c r="I20" s="22" t="s">
        <v>31</v>
      </c>
      <c r="J20" s="22" t="s">
        <v>31</v>
      </c>
      <c r="K20" s="22" t="s">
        <v>29</v>
      </c>
      <c r="L20" s="22" t="s">
        <v>31</v>
      </c>
      <c r="M20" s="22" t="s">
        <v>29</v>
      </c>
      <c r="N20" s="22" t="s">
        <v>31</v>
      </c>
      <c r="O20" s="22" t="s">
        <v>31</v>
      </c>
      <c r="P20" s="22" t="s">
        <v>29</v>
      </c>
      <c r="Q20" s="22" t="s">
        <v>29</v>
      </c>
      <c r="R20" s="22" t="s">
        <v>27</v>
      </c>
      <c r="S20" s="22" t="s">
        <v>27</v>
      </c>
      <c r="T20" s="147"/>
      <c r="U20" s="147"/>
      <c r="X20" s="3" t="s">
        <v>93</v>
      </c>
      <c r="Y20" s="3" t="s">
        <v>95</v>
      </c>
      <c r="Z20" s="3" t="s">
        <v>98</v>
      </c>
    </row>
    <row r="21" spans="1:26" x14ac:dyDescent="0.2">
      <c r="A21" s="168"/>
      <c r="B21" s="174"/>
      <c r="C21" s="7" t="s">
        <v>33</v>
      </c>
      <c r="D21" s="27" t="s">
        <v>53</v>
      </c>
      <c r="E21" s="23" t="s">
        <v>29</v>
      </c>
      <c r="F21" s="23" t="s">
        <v>27</v>
      </c>
      <c r="G21" s="23" t="s">
        <v>27</v>
      </c>
      <c r="H21" s="23" t="s">
        <v>27</v>
      </c>
      <c r="I21" s="23" t="s">
        <v>27</v>
      </c>
      <c r="J21" s="23" t="s">
        <v>27</v>
      </c>
      <c r="K21" s="23" t="s">
        <v>27</v>
      </c>
      <c r="L21" s="23" t="s">
        <v>31</v>
      </c>
      <c r="M21" s="23" t="s">
        <v>31</v>
      </c>
      <c r="N21" s="23" t="s">
        <v>27</v>
      </c>
      <c r="O21" s="23" t="s">
        <v>31</v>
      </c>
      <c r="P21" s="23" t="s">
        <v>27</v>
      </c>
      <c r="Q21" s="23" t="s">
        <v>27</v>
      </c>
      <c r="R21" s="23" t="s">
        <v>27</v>
      </c>
      <c r="S21" s="23" t="s">
        <v>27</v>
      </c>
      <c r="T21" s="148"/>
      <c r="U21" s="148"/>
      <c r="X21" s="3" t="s">
        <v>91</v>
      </c>
      <c r="Y21" s="3" t="s">
        <v>94</v>
      </c>
      <c r="Z21" s="3" t="s">
        <v>98</v>
      </c>
    </row>
    <row r="22" spans="1:26" x14ac:dyDescent="0.2">
      <c r="A22" s="162" t="s">
        <v>145</v>
      </c>
      <c r="B22" s="162" t="s">
        <v>153</v>
      </c>
      <c r="C22" s="6" t="s">
        <v>13</v>
      </c>
      <c r="D22" s="26" t="s">
        <v>24</v>
      </c>
      <c r="E22" s="22" t="s">
        <v>27</v>
      </c>
      <c r="F22" s="22" t="s">
        <v>27</v>
      </c>
      <c r="G22" s="22" t="s">
        <v>31</v>
      </c>
      <c r="H22" s="22" t="s">
        <v>27</v>
      </c>
      <c r="I22" s="22" t="s">
        <v>31</v>
      </c>
      <c r="J22" s="22" t="s">
        <v>31</v>
      </c>
      <c r="K22" s="22" t="s">
        <v>31</v>
      </c>
      <c r="L22" s="22" t="s">
        <v>29</v>
      </c>
      <c r="M22" s="22" t="s">
        <v>27</v>
      </c>
      <c r="N22" s="22" t="s">
        <v>27</v>
      </c>
      <c r="O22" s="22" t="s">
        <v>31</v>
      </c>
      <c r="P22" s="22" t="s">
        <v>27</v>
      </c>
      <c r="Q22" s="22" t="s">
        <v>27</v>
      </c>
      <c r="R22" s="22" t="s">
        <v>27</v>
      </c>
      <c r="S22" s="22" t="s">
        <v>31</v>
      </c>
      <c r="T22" s="146" t="s">
        <v>18</v>
      </c>
      <c r="U22" s="146" t="s">
        <v>17</v>
      </c>
      <c r="X22" s="3" t="s">
        <v>91</v>
      </c>
      <c r="Y22" s="3" t="s">
        <v>94</v>
      </c>
      <c r="Z22" s="3" t="s">
        <v>97</v>
      </c>
    </row>
    <row r="23" spans="1:26" x14ac:dyDescent="0.2">
      <c r="A23" s="167"/>
      <c r="B23" s="167"/>
      <c r="C23" s="6" t="s">
        <v>14</v>
      </c>
      <c r="D23" s="26" t="s">
        <v>53</v>
      </c>
      <c r="E23" s="22" t="s">
        <v>29</v>
      </c>
      <c r="F23" s="22" t="s">
        <v>27</v>
      </c>
      <c r="G23" s="22" t="s">
        <v>31</v>
      </c>
      <c r="H23" s="22" t="s">
        <v>27</v>
      </c>
      <c r="I23" s="22" t="s">
        <v>31</v>
      </c>
      <c r="J23" s="22" t="s">
        <v>31</v>
      </c>
      <c r="K23" s="22" t="s">
        <v>31</v>
      </c>
      <c r="L23" s="22" t="s">
        <v>31</v>
      </c>
      <c r="M23" s="22" t="s">
        <v>31</v>
      </c>
      <c r="N23" s="22" t="s">
        <v>31</v>
      </c>
      <c r="O23" s="22" t="s">
        <v>31</v>
      </c>
      <c r="P23" s="22" t="s">
        <v>27</v>
      </c>
      <c r="Q23" s="22" t="s">
        <v>27</v>
      </c>
      <c r="R23" s="22" t="s">
        <v>27</v>
      </c>
      <c r="S23" s="22" t="s">
        <v>31</v>
      </c>
      <c r="T23" s="147"/>
      <c r="U23" s="147"/>
      <c r="X23" s="3" t="s">
        <v>91</v>
      </c>
      <c r="Y23" s="3" t="s">
        <v>95</v>
      </c>
      <c r="Z23" s="3" t="s">
        <v>98</v>
      </c>
    </row>
    <row r="24" spans="1:26" x14ac:dyDescent="0.2">
      <c r="A24" s="168"/>
      <c r="B24" s="168"/>
      <c r="C24" s="6" t="s">
        <v>15</v>
      </c>
      <c r="D24" s="26" t="s">
        <v>46</v>
      </c>
      <c r="E24" s="23" t="s">
        <v>29</v>
      </c>
      <c r="F24" s="23" t="s">
        <v>27</v>
      </c>
      <c r="G24" s="23" t="s">
        <v>31</v>
      </c>
      <c r="H24" s="23" t="s">
        <v>27</v>
      </c>
      <c r="I24" s="23" t="s">
        <v>31</v>
      </c>
      <c r="J24" s="23" t="s">
        <v>31</v>
      </c>
      <c r="K24" s="23" t="s">
        <v>31</v>
      </c>
      <c r="L24" s="23" t="s">
        <v>31</v>
      </c>
      <c r="M24" s="23" t="s">
        <v>29</v>
      </c>
      <c r="N24" s="23" t="s">
        <v>31</v>
      </c>
      <c r="O24" s="23" t="s">
        <v>31</v>
      </c>
      <c r="P24" s="23" t="s">
        <v>27</v>
      </c>
      <c r="Q24" s="23" t="s">
        <v>27</v>
      </c>
      <c r="R24" s="23" t="s">
        <v>27</v>
      </c>
      <c r="S24" s="10" t="s">
        <v>31</v>
      </c>
      <c r="T24" s="148"/>
      <c r="U24" s="148"/>
      <c r="X24" s="3" t="s">
        <v>91</v>
      </c>
      <c r="Y24" s="3" t="s">
        <v>94</v>
      </c>
      <c r="Z24" s="3" t="s">
        <v>98</v>
      </c>
    </row>
    <row r="25" spans="1:26" x14ac:dyDescent="0.2">
      <c r="A25" s="170" t="s">
        <v>145</v>
      </c>
      <c r="B25" s="163" t="s">
        <v>154</v>
      </c>
      <c r="C25" s="85" t="s">
        <v>13</v>
      </c>
      <c r="D25" s="86" t="s">
        <v>53</v>
      </c>
      <c r="E25" s="76" t="s">
        <v>29</v>
      </c>
      <c r="F25" s="76" t="s">
        <v>27</v>
      </c>
      <c r="G25" s="76" t="s">
        <v>31</v>
      </c>
      <c r="H25" s="76" t="s">
        <v>29</v>
      </c>
      <c r="I25" s="76" t="s">
        <v>31</v>
      </c>
      <c r="J25" s="76" t="s">
        <v>29</v>
      </c>
      <c r="K25" s="76" t="s">
        <v>29</v>
      </c>
      <c r="L25" s="76" t="s">
        <v>31</v>
      </c>
      <c r="M25" s="76" t="s">
        <v>29</v>
      </c>
      <c r="N25" s="76" t="s">
        <v>27</v>
      </c>
      <c r="O25" s="76" t="s">
        <v>31</v>
      </c>
      <c r="P25" s="76" t="s">
        <v>31</v>
      </c>
      <c r="Q25" s="76" t="s">
        <v>27</v>
      </c>
      <c r="R25" s="76" t="s">
        <v>27</v>
      </c>
      <c r="S25" s="76" t="s">
        <v>31</v>
      </c>
      <c r="T25" s="143" t="s">
        <v>18</v>
      </c>
      <c r="U25" s="154" t="s">
        <v>34</v>
      </c>
      <c r="V25" s="87"/>
      <c r="W25" s="87"/>
      <c r="X25" s="88" t="s">
        <v>91</v>
      </c>
      <c r="Y25" s="88" t="s">
        <v>94</v>
      </c>
      <c r="Z25" s="88" t="s">
        <v>98</v>
      </c>
    </row>
    <row r="26" spans="1:26" x14ac:dyDescent="0.2">
      <c r="A26" s="171"/>
      <c r="B26" s="175"/>
      <c r="C26" s="79" t="s">
        <v>14</v>
      </c>
      <c r="D26" s="75" t="s">
        <v>53</v>
      </c>
      <c r="E26" s="76" t="s">
        <v>29</v>
      </c>
      <c r="F26" s="76" t="s">
        <v>27</v>
      </c>
      <c r="G26" s="76" t="s">
        <v>31</v>
      </c>
      <c r="H26" s="76" t="s">
        <v>29</v>
      </c>
      <c r="I26" s="76" t="s">
        <v>31</v>
      </c>
      <c r="J26" s="76" t="s">
        <v>29</v>
      </c>
      <c r="K26" s="76" t="s">
        <v>29</v>
      </c>
      <c r="L26" s="76" t="s">
        <v>31</v>
      </c>
      <c r="M26" s="76" t="s">
        <v>29</v>
      </c>
      <c r="N26" s="76" t="s">
        <v>27</v>
      </c>
      <c r="O26" s="76" t="s">
        <v>31</v>
      </c>
      <c r="P26" s="76" t="s">
        <v>31</v>
      </c>
      <c r="Q26" s="76" t="s">
        <v>27</v>
      </c>
      <c r="R26" s="76" t="s">
        <v>27</v>
      </c>
      <c r="S26" s="76" t="s">
        <v>31</v>
      </c>
      <c r="T26" s="144"/>
      <c r="U26" s="144"/>
      <c r="V26" s="87"/>
      <c r="W26" s="87"/>
      <c r="X26" s="88" t="s">
        <v>91</v>
      </c>
      <c r="Y26" s="88" t="s">
        <v>94</v>
      </c>
      <c r="Z26" s="88" t="s">
        <v>98</v>
      </c>
    </row>
    <row r="27" spans="1:26" x14ac:dyDescent="0.2">
      <c r="A27" s="171"/>
      <c r="B27" s="175"/>
      <c r="C27" s="79" t="s">
        <v>15</v>
      </c>
      <c r="D27" s="89" t="s">
        <v>24</v>
      </c>
      <c r="E27" s="76" t="s">
        <v>29</v>
      </c>
      <c r="F27" s="76" t="s">
        <v>27</v>
      </c>
      <c r="G27" s="76" t="s">
        <v>31</v>
      </c>
      <c r="H27" s="76" t="s">
        <v>29</v>
      </c>
      <c r="I27" s="76" t="s">
        <v>31</v>
      </c>
      <c r="J27" s="76" t="s">
        <v>29</v>
      </c>
      <c r="K27" s="76" t="s">
        <v>29</v>
      </c>
      <c r="L27" s="76" t="s">
        <v>31</v>
      </c>
      <c r="M27" s="76" t="s">
        <v>29</v>
      </c>
      <c r="N27" s="76" t="s">
        <v>27</v>
      </c>
      <c r="O27" s="76" t="s">
        <v>31</v>
      </c>
      <c r="P27" s="76" t="s">
        <v>31</v>
      </c>
      <c r="Q27" s="76" t="s">
        <v>27</v>
      </c>
      <c r="R27" s="76" t="s">
        <v>27</v>
      </c>
      <c r="S27" s="76" t="s">
        <v>31</v>
      </c>
      <c r="T27" s="144"/>
      <c r="U27" s="144"/>
      <c r="V27" s="87"/>
      <c r="W27" s="87"/>
      <c r="X27" s="88" t="s">
        <v>91</v>
      </c>
      <c r="Y27" s="88" t="s">
        <v>94</v>
      </c>
      <c r="Z27" s="88" t="s">
        <v>98</v>
      </c>
    </row>
    <row r="28" spans="1:26" x14ac:dyDescent="0.2">
      <c r="A28" s="172"/>
      <c r="B28" s="176"/>
      <c r="C28" s="81" t="s">
        <v>16</v>
      </c>
      <c r="D28" s="82" t="s">
        <v>24</v>
      </c>
      <c r="E28" s="83" t="s">
        <v>29</v>
      </c>
      <c r="F28" s="83" t="s">
        <v>27</v>
      </c>
      <c r="G28" s="83" t="s">
        <v>31</v>
      </c>
      <c r="H28" s="83" t="s">
        <v>29</v>
      </c>
      <c r="I28" s="83" t="s">
        <v>31</v>
      </c>
      <c r="J28" s="83" t="s">
        <v>29</v>
      </c>
      <c r="K28" s="84" t="s">
        <v>29</v>
      </c>
      <c r="L28" s="83" t="s">
        <v>31</v>
      </c>
      <c r="M28" s="83" t="s">
        <v>29</v>
      </c>
      <c r="N28" s="83" t="s">
        <v>27</v>
      </c>
      <c r="O28" s="83" t="s">
        <v>31</v>
      </c>
      <c r="P28" s="83" t="s">
        <v>31</v>
      </c>
      <c r="Q28" s="83" t="s">
        <v>27</v>
      </c>
      <c r="R28" s="83" t="s">
        <v>27</v>
      </c>
      <c r="S28" s="83" t="s">
        <v>31</v>
      </c>
      <c r="T28" s="145"/>
      <c r="U28" s="145"/>
      <c r="V28" s="87"/>
      <c r="W28" s="87"/>
      <c r="X28" s="88" t="s">
        <v>91</v>
      </c>
      <c r="Y28" s="88" t="s">
        <v>94</v>
      </c>
      <c r="Z28" s="88" t="s">
        <v>98</v>
      </c>
    </row>
    <row r="29" spans="1:26" x14ac:dyDescent="0.2">
      <c r="A29" s="162" t="s">
        <v>145</v>
      </c>
      <c r="B29" s="159" t="s">
        <v>155</v>
      </c>
      <c r="C29" s="5" t="s">
        <v>13</v>
      </c>
      <c r="D29" s="28" t="s">
        <v>53</v>
      </c>
      <c r="E29" s="22" t="s">
        <v>29</v>
      </c>
      <c r="F29" s="22" t="s">
        <v>27</v>
      </c>
      <c r="G29" s="22" t="s">
        <v>31</v>
      </c>
      <c r="H29" s="22" t="s">
        <v>27</v>
      </c>
      <c r="I29" s="22" t="s">
        <v>31</v>
      </c>
      <c r="J29" s="22" t="s">
        <v>31</v>
      </c>
      <c r="K29" s="22" t="s">
        <v>29</v>
      </c>
      <c r="L29" s="22" t="s">
        <v>31</v>
      </c>
      <c r="M29" s="22" t="s">
        <v>31</v>
      </c>
      <c r="N29" s="22" t="s">
        <v>27</v>
      </c>
      <c r="O29" s="22" t="s">
        <v>31</v>
      </c>
      <c r="P29" s="22" t="s">
        <v>31</v>
      </c>
      <c r="Q29" s="22" t="s">
        <v>27</v>
      </c>
      <c r="R29" s="22" t="s">
        <v>27</v>
      </c>
      <c r="S29" s="22" t="s">
        <v>31</v>
      </c>
      <c r="T29" s="146" t="s">
        <v>18</v>
      </c>
      <c r="U29" s="146" t="s">
        <v>17</v>
      </c>
      <c r="X29" s="3" t="s">
        <v>91</v>
      </c>
      <c r="Y29" s="3" t="s">
        <v>94</v>
      </c>
      <c r="Z29" s="3" t="s">
        <v>98</v>
      </c>
    </row>
    <row r="30" spans="1:26" x14ac:dyDescent="0.2">
      <c r="A30" s="168"/>
      <c r="B30" s="161"/>
      <c r="C30" s="7" t="s">
        <v>14</v>
      </c>
      <c r="D30" s="27" t="s">
        <v>24</v>
      </c>
      <c r="E30" s="23" t="s">
        <v>29</v>
      </c>
      <c r="F30" s="23" t="s">
        <v>27</v>
      </c>
      <c r="G30" s="23" t="s">
        <v>31</v>
      </c>
      <c r="H30" s="23" t="s">
        <v>27</v>
      </c>
      <c r="I30" s="23" t="s">
        <v>31</v>
      </c>
      <c r="J30" s="23" t="s">
        <v>31</v>
      </c>
      <c r="K30" s="23" t="s">
        <v>29</v>
      </c>
      <c r="L30" s="23" t="s">
        <v>31</v>
      </c>
      <c r="M30" s="23" t="s">
        <v>31</v>
      </c>
      <c r="N30" s="23" t="s">
        <v>27</v>
      </c>
      <c r="O30" s="23" t="s">
        <v>31</v>
      </c>
      <c r="P30" s="23" t="s">
        <v>31</v>
      </c>
      <c r="Q30" s="23" t="s">
        <v>27</v>
      </c>
      <c r="R30" s="23" t="s">
        <v>27</v>
      </c>
      <c r="S30" s="10" t="s">
        <v>31</v>
      </c>
      <c r="T30" s="148"/>
      <c r="U30" s="148"/>
      <c r="X30" s="3" t="s">
        <v>91</v>
      </c>
      <c r="Y30" s="3" t="s">
        <v>94</v>
      </c>
      <c r="Z30" s="3" t="s">
        <v>98</v>
      </c>
    </row>
    <row r="31" spans="1:26" x14ac:dyDescent="0.2">
      <c r="A31" s="170" t="s">
        <v>145</v>
      </c>
      <c r="B31" s="163" t="s">
        <v>156</v>
      </c>
      <c r="C31" s="85" t="s">
        <v>13</v>
      </c>
      <c r="D31" s="86" t="s">
        <v>24</v>
      </c>
      <c r="E31" s="76" t="s">
        <v>27</v>
      </c>
      <c r="F31" s="76" t="s">
        <v>27</v>
      </c>
      <c r="G31" s="76" t="s">
        <v>31</v>
      </c>
      <c r="H31" s="76" t="s">
        <v>27</v>
      </c>
      <c r="I31" s="76" t="s">
        <v>31</v>
      </c>
      <c r="J31" s="76" t="s">
        <v>31</v>
      </c>
      <c r="K31" s="76" t="s">
        <v>29</v>
      </c>
      <c r="L31" s="76" t="s">
        <v>31</v>
      </c>
      <c r="M31" s="76" t="s">
        <v>27</v>
      </c>
      <c r="N31" s="76" t="s">
        <v>31</v>
      </c>
      <c r="O31" s="76" t="s">
        <v>31</v>
      </c>
      <c r="P31" s="76" t="s">
        <v>31</v>
      </c>
      <c r="Q31" s="76" t="s">
        <v>27</v>
      </c>
      <c r="R31" s="76" t="s">
        <v>27</v>
      </c>
      <c r="S31" s="76" t="s">
        <v>31</v>
      </c>
      <c r="T31" s="143" t="s">
        <v>18</v>
      </c>
      <c r="U31" s="143" t="s">
        <v>34</v>
      </c>
      <c r="V31" s="87"/>
      <c r="W31" s="87"/>
      <c r="X31" s="88" t="s">
        <v>91</v>
      </c>
      <c r="Y31" s="88" t="s">
        <v>94</v>
      </c>
      <c r="Z31" s="88" t="s">
        <v>98</v>
      </c>
    </row>
    <row r="32" spans="1:26" x14ac:dyDescent="0.2">
      <c r="A32" s="171"/>
      <c r="B32" s="164"/>
      <c r="C32" s="74" t="s">
        <v>14</v>
      </c>
      <c r="D32" s="75" t="s">
        <v>53</v>
      </c>
      <c r="E32" s="76" t="s">
        <v>29</v>
      </c>
      <c r="F32" s="76" t="s">
        <v>27</v>
      </c>
      <c r="G32" s="76" t="s">
        <v>31</v>
      </c>
      <c r="H32" s="76" t="s">
        <v>27</v>
      </c>
      <c r="I32" s="76" t="s">
        <v>31</v>
      </c>
      <c r="J32" s="76" t="s">
        <v>31</v>
      </c>
      <c r="K32" s="76" t="s">
        <v>29</v>
      </c>
      <c r="L32" s="76" t="s">
        <v>31</v>
      </c>
      <c r="M32" s="76" t="s">
        <v>29</v>
      </c>
      <c r="N32" s="76" t="s">
        <v>31</v>
      </c>
      <c r="O32" s="76" t="s">
        <v>31</v>
      </c>
      <c r="P32" s="80" t="s">
        <v>31</v>
      </c>
      <c r="Q32" s="76" t="s">
        <v>29</v>
      </c>
      <c r="R32" s="76" t="s">
        <v>29</v>
      </c>
      <c r="S32" s="76" t="s">
        <v>31</v>
      </c>
      <c r="T32" s="144"/>
      <c r="U32" s="144"/>
      <c r="V32" s="87"/>
      <c r="W32" s="87"/>
      <c r="X32" s="88" t="s">
        <v>92</v>
      </c>
      <c r="Y32" s="88" t="s">
        <v>95</v>
      </c>
      <c r="Z32" s="88" t="s">
        <v>98</v>
      </c>
    </row>
    <row r="33" spans="1:26" x14ac:dyDescent="0.2">
      <c r="A33" s="171"/>
      <c r="B33" s="164"/>
      <c r="C33" s="74" t="s">
        <v>15</v>
      </c>
      <c r="D33" s="75" t="s">
        <v>53</v>
      </c>
      <c r="E33" s="76" t="s">
        <v>29</v>
      </c>
      <c r="F33" s="76" t="s">
        <v>27</v>
      </c>
      <c r="G33" s="76" t="s">
        <v>31</v>
      </c>
      <c r="H33" s="76" t="s">
        <v>27</v>
      </c>
      <c r="I33" s="76" t="s">
        <v>31</v>
      </c>
      <c r="J33" s="76" t="s">
        <v>31</v>
      </c>
      <c r="K33" s="76" t="s">
        <v>29</v>
      </c>
      <c r="L33" s="76" t="s">
        <v>31</v>
      </c>
      <c r="M33" s="76" t="s">
        <v>29</v>
      </c>
      <c r="N33" s="76" t="s">
        <v>31</v>
      </c>
      <c r="O33" s="76" t="s">
        <v>31</v>
      </c>
      <c r="P33" s="80" t="s">
        <v>31</v>
      </c>
      <c r="Q33" s="76" t="s">
        <v>29</v>
      </c>
      <c r="R33" s="76" t="s">
        <v>27</v>
      </c>
      <c r="S33" s="76" t="s">
        <v>31</v>
      </c>
      <c r="T33" s="144"/>
      <c r="U33" s="144"/>
      <c r="V33" s="87"/>
      <c r="W33" s="87"/>
      <c r="X33" s="88" t="s">
        <v>93</v>
      </c>
      <c r="Y33" s="88" t="s">
        <v>95</v>
      </c>
      <c r="Z33" s="88" t="s">
        <v>98</v>
      </c>
    </row>
    <row r="34" spans="1:26" x14ac:dyDescent="0.2">
      <c r="A34" s="172"/>
      <c r="B34" s="165"/>
      <c r="C34" s="90" t="s">
        <v>16</v>
      </c>
      <c r="D34" s="82" t="s">
        <v>24</v>
      </c>
      <c r="E34" s="83" t="s">
        <v>29</v>
      </c>
      <c r="F34" s="83" t="s">
        <v>27</v>
      </c>
      <c r="G34" s="83" t="s">
        <v>31</v>
      </c>
      <c r="H34" s="83" t="s">
        <v>27</v>
      </c>
      <c r="I34" s="83" t="s">
        <v>31</v>
      </c>
      <c r="J34" s="83" t="s">
        <v>31</v>
      </c>
      <c r="K34" s="83" t="s">
        <v>29</v>
      </c>
      <c r="L34" s="83" t="s">
        <v>29</v>
      </c>
      <c r="M34" s="83" t="s">
        <v>29</v>
      </c>
      <c r="N34" s="83" t="s">
        <v>31</v>
      </c>
      <c r="O34" s="83" t="s">
        <v>31</v>
      </c>
      <c r="P34" s="84" t="s">
        <v>31</v>
      </c>
      <c r="Q34" s="76" t="s">
        <v>29</v>
      </c>
      <c r="R34" s="76" t="s">
        <v>27</v>
      </c>
      <c r="S34" s="76" t="s">
        <v>31</v>
      </c>
      <c r="T34" s="145"/>
      <c r="U34" s="145"/>
      <c r="V34" s="87"/>
      <c r="W34" s="87"/>
      <c r="X34" s="88" t="s">
        <v>93</v>
      </c>
      <c r="Y34" s="88" t="s">
        <v>95</v>
      </c>
      <c r="Z34" s="88" t="s">
        <v>98</v>
      </c>
    </row>
    <row r="35" spans="1:26" x14ac:dyDescent="0.2">
      <c r="A35" s="150" t="s">
        <v>146</v>
      </c>
      <c r="B35" s="150" t="s">
        <v>157</v>
      </c>
      <c r="C35" s="5" t="s">
        <v>13</v>
      </c>
      <c r="D35" s="28" t="s">
        <v>53</v>
      </c>
      <c r="E35" s="9" t="s">
        <v>27</v>
      </c>
      <c r="F35" s="9" t="s">
        <v>27</v>
      </c>
      <c r="G35" s="9" t="s">
        <v>31</v>
      </c>
      <c r="H35" s="9" t="s">
        <v>27</v>
      </c>
      <c r="I35" s="9" t="s">
        <v>31</v>
      </c>
      <c r="J35" s="9" t="s">
        <v>31</v>
      </c>
      <c r="K35" s="9" t="s">
        <v>29</v>
      </c>
      <c r="L35" s="9" t="s">
        <v>31</v>
      </c>
      <c r="M35" s="9" t="s">
        <v>31</v>
      </c>
      <c r="N35" s="9" t="s">
        <v>27</v>
      </c>
      <c r="O35" s="9" t="s">
        <v>31</v>
      </c>
      <c r="P35" s="9" t="s">
        <v>29</v>
      </c>
      <c r="Q35" s="9" t="s">
        <v>27</v>
      </c>
      <c r="R35" s="9" t="s">
        <v>29</v>
      </c>
      <c r="S35" s="9" t="s">
        <v>27</v>
      </c>
      <c r="T35" s="146" t="s">
        <v>18</v>
      </c>
      <c r="U35" s="146" t="s">
        <v>17</v>
      </c>
      <c r="X35" s="3" t="s">
        <v>92</v>
      </c>
      <c r="Y35" s="3" t="s">
        <v>94</v>
      </c>
      <c r="Z35" s="3" t="s">
        <v>98</v>
      </c>
    </row>
    <row r="36" spans="1:26" x14ac:dyDescent="0.2">
      <c r="A36" s="150"/>
      <c r="B36" s="150"/>
      <c r="C36" s="7" t="s">
        <v>14</v>
      </c>
      <c r="D36" s="27" t="s">
        <v>53</v>
      </c>
      <c r="E36" s="10" t="s">
        <v>27</v>
      </c>
      <c r="F36" s="10" t="s">
        <v>27</v>
      </c>
      <c r="G36" s="10" t="s">
        <v>31</v>
      </c>
      <c r="H36" s="10" t="s">
        <v>27</v>
      </c>
      <c r="I36" s="10" t="s">
        <v>31</v>
      </c>
      <c r="J36" s="10" t="s">
        <v>31</v>
      </c>
      <c r="K36" s="10" t="s">
        <v>29</v>
      </c>
      <c r="L36" s="10" t="s">
        <v>31</v>
      </c>
      <c r="M36" s="10" t="s">
        <v>29</v>
      </c>
      <c r="N36" s="10" t="s">
        <v>27</v>
      </c>
      <c r="O36" s="10" t="s">
        <v>31</v>
      </c>
      <c r="P36" s="10" t="s">
        <v>29</v>
      </c>
      <c r="Q36" s="10" t="s">
        <v>29</v>
      </c>
      <c r="R36" s="10" t="s">
        <v>29</v>
      </c>
      <c r="S36" s="10" t="s">
        <v>27</v>
      </c>
      <c r="T36" s="148"/>
      <c r="U36" s="148"/>
      <c r="X36" s="3" t="s">
        <v>92</v>
      </c>
      <c r="Y36" s="3" t="s">
        <v>94</v>
      </c>
      <c r="Z36" s="3" t="s">
        <v>98</v>
      </c>
    </row>
    <row r="37" spans="1:26" x14ac:dyDescent="0.2">
      <c r="A37" s="150" t="s">
        <v>146</v>
      </c>
      <c r="B37" s="150" t="s">
        <v>158</v>
      </c>
      <c r="C37" s="5" t="s">
        <v>13</v>
      </c>
      <c r="D37" s="30" t="s">
        <v>53</v>
      </c>
      <c r="E37" s="9" t="s">
        <v>27</v>
      </c>
      <c r="F37" s="9" t="s">
        <v>27</v>
      </c>
      <c r="G37" s="9" t="s">
        <v>31</v>
      </c>
      <c r="H37" s="9" t="s">
        <v>27</v>
      </c>
      <c r="I37" s="9" t="s">
        <v>31</v>
      </c>
      <c r="J37" s="9" t="s">
        <v>27</v>
      </c>
      <c r="K37" s="9" t="s">
        <v>31</v>
      </c>
      <c r="L37" s="9" t="s">
        <v>31</v>
      </c>
      <c r="M37" s="9" t="s">
        <v>29</v>
      </c>
      <c r="N37" s="9" t="s">
        <v>31</v>
      </c>
      <c r="O37" s="9" t="s">
        <v>31</v>
      </c>
      <c r="P37" s="9" t="s">
        <v>27</v>
      </c>
      <c r="Q37" s="9" t="s">
        <v>27</v>
      </c>
      <c r="R37" s="9" t="s">
        <v>27</v>
      </c>
      <c r="S37" s="9" t="s">
        <v>31</v>
      </c>
      <c r="T37" s="146" t="s">
        <v>18</v>
      </c>
      <c r="U37" s="146" t="s">
        <v>17</v>
      </c>
      <c r="X37" s="3" t="s">
        <v>91</v>
      </c>
      <c r="Y37" s="3" t="s">
        <v>95</v>
      </c>
      <c r="Z37" s="3" t="s">
        <v>98</v>
      </c>
    </row>
    <row r="38" spans="1:26" x14ac:dyDescent="0.2">
      <c r="A38" s="150"/>
      <c r="B38" s="149"/>
      <c r="C38" s="6" t="s">
        <v>14</v>
      </c>
      <c r="D38" s="26" t="s">
        <v>46</v>
      </c>
      <c r="E38" s="8" t="s">
        <v>27</v>
      </c>
      <c r="F38" s="8" t="s">
        <v>27</v>
      </c>
      <c r="G38" s="8" t="s">
        <v>31</v>
      </c>
      <c r="H38" s="8" t="s">
        <v>27</v>
      </c>
      <c r="I38" s="8" t="s">
        <v>31</v>
      </c>
      <c r="J38" s="8" t="s">
        <v>27</v>
      </c>
      <c r="K38" s="8" t="s">
        <v>31</v>
      </c>
      <c r="L38" s="8" t="s">
        <v>31</v>
      </c>
      <c r="M38" s="8" t="s">
        <v>29</v>
      </c>
      <c r="N38" s="8" t="s">
        <v>31</v>
      </c>
      <c r="O38" s="8" t="s">
        <v>31</v>
      </c>
      <c r="P38" s="8" t="s">
        <v>29</v>
      </c>
      <c r="Q38" s="8" t="s">
        <v>27</v>
      </c>
      <c r="R38" s="8" t="s">
        <v>27</v>
      </c>
      <c r="S38" s="8" t="s">
        <v>31</v>
      </c>
      <c r="T38" s="147"/>
      <c r="U38" s="147"/>
      <c r="X38" s="3" t="s">
        <v>93</v>
      </c>
      <c r="Y38" s="3" t="s">
        <v>95</v>
      </c>
      <c r="Z38" s="3" t="s">
        <v>98</v>
      </c>
    </row>
    <row r="39" spans="1:26" x14ac:dyDescent="0.2">
      <c r="A39" s="150"/>
      <c r="B39" s="149"/>
      <c r="C39" s="6" t="s">
        <v>15</v>
      </c>
      <c r="D39" s="26" t="s">
        <v>46</v>
      </c>
      <c r="E39" s="8" t="s">
        <v>27</v>
      </c>
      <c r="F39" s="8" t="s">
        <v>27</v>
      </c>
      <c r="G39" s="8" t="s">
        <v>31</v>
      </c>
      <c r="H39" s="8" t="s">
        <v>27</v>
      </c>
      <c r="I39" s="8" t="s">
        <v>31</v>
      </c>
      <c r="J39" s="8" t="s">
        <v>27</v>
      </c>
      <c r="K39" s="8" t="s">
        <v>31</v>
      </c>
      <c r="L39" s="8" t="s">
        <v>31</v>
      </c>
      <c r="M39" s="8" t="s">
        <v>29</v>
      </c>
      <c r="N39" s="8" t="s">
        <v>31</v>
      </c>
      <c r="O39" s="8" t="s">
        <v>31</v>
      </c>
      <c r="P39" s="8" t="s">
        <v>29</v>
      </c>
      <c r="Q39" s="8" t="s">
        <v>27</v>
      </c>
      <c r="R39" s="8" t="s">
        <v>27</v>
      </c>
      <c r="S39" s="8" t="s">
        <v>31</v>
      </c>
      <c r="T39" s="147"/>
      <c r="U39" s="147"/>
      <c r="X39" s="3" t="s">
        <v>93</v>
      </c>
      <c r="Y39" s="3" t="s">
        <v>95</v>
      </c>
      <c r="Z39" s="3" t="s">
        <v>98</v>
      </c>
    </row>
    <row r="40" spans="1:26" x14ac:dyDescent="0.2">
      <c r="A40" s="150"/>
      <c r="B40" s="149"/>
      <c r="C40" s="7" t="s">
        <v>16</v>
      </c>
      <c r="D40" s="27" t="s">
        <v>24</v>
      </c>
      <c r="E40" s="10" t="s">
        <v>27</v>
      </c>
      <c r="F40" s="10" t="s">
        <v>27</v>
      </c>
      <c r="G40" s="10" t="s">
        <v>31</v>
      </c>
      <c r="H40" s="10" t="s">
        <v>27</v>
      </c>
      <c r="I40" s="10" t="s">
        <v>31</v>
      </c>
      <c r="J40" s="10" t="s">
        <v>27</v>
      </c>
      <c r="K40" s="10" t="s">
        <v>31</v>
      </c>
      <c r="L40" s="10" t="s">
        <v>31</v>
      </c>
      <c r="M40" s="10" t="s">
        <v>29</v>
      </c>
      <c r="N40" s="10" t="s">
        <v>31</v>
      </c>
      <c r="O40" s="10" t="s">
        <v>31</v>
      </c>
      <c r="P40" s="10" t="s">
        <v>29</v>
      </c>
      <c r="Q40" s="10" t="s">
        <v>27</v>
      </c>
      <c r="R40" s="10" t="s">
        <v>27</v>
      </c>
      <c r="S40" s="10" t="s">
        <v>31</v>
      </c>
      <c r="T40" s="148"/>
      <c r="U40" s="148"/>
      <c r="X40" s="3" t="s">
        <v>91</v>
      </c>
      <c r="Y40" s="3" t="s">
        <v>95</v>
      </c>
      <c r="Z40" s="3" t="s">
        <v>98</v>
      </c>
    </row>
    <row r="41" spans="1:26" x14ac:dyDescent="0.2">
      <c r="A41" s="150" t="s">
        <v>146</v>
      </c>
      <c r="B41" s="150" t="s">
        <v>159</v>
      </c>
      <c r="C41" s="5" t="s">
        <v>13</v>
      </c>
      <c r="D41" s="28" t="s">
        <v>24</v>
      </c>
      <c r="E41" s="9" t="s">
        <v>27</v>
      </c>
      <c r="F41" s="9" t="s">
        <v>27</v>
      </c>
      <c r="G41" s="9" t="s">
        <v>31</v>
      </c>
      <c r="H41" s="9" t="s">
        <v>27</v>
      </c>
      <c r="I41" s="9" t="s">
        <v>31</v>
      </c>
      <c r="J41" s="9" t="s">
        <v>31</v>
      </c>
      <c r="K41" s="9" t="s">
        <v>29</v>
      </c>
      <c r="L41" s="9" t="s">
        <v>29</v>
      </c>
      <c r="M41" s="9" t="s">
        <v>29</v>
      </c>
      <c r="N41" s="9" t="s">
        <v>31</v>
      </c>
      <c r="O41" s="9" t="s">
        <v>31</v>
      </c>
      <c r="P41" s="9" t="s">
        <v>29</v>
      </c>
      <c r="Q41" s="9" t="s">
        <v>31</v>
      </c>
      <c r="R41" s="9" t="s">
        <v>27</v>
      </c>
      <c r="S41" s="9" t="s">
        <v>31</v>
      </c>
      <c r="T41" s="146" t="s">
        <v>18</v>
      </c>
      <c r="U41" s="149" t="s">
        <v>17</v>
      </c>
      <c r="V41" s="3"/>
      <c r="W41" s="19"/>
      <c r="X41" s="3" t="s">
        <v>93</v>
      </c>
      <c r="Y41" s="3" t="s">
        <v>95</v>
      </c>
      <c r="Z41" s="3" t="s">
        <v>97</v>
      </c>
    </row>
    <row r="42" spans="1:26" x14ac:dyDescent="0.2">
      <c r="A42" s="150"/>
      <c r="B42" s="149"/>
      <c r="C42" s="6" t="s">
        <v>14</v>
      </c>
      <c r="D42" s="26" t="s">
        <v>53</v>
      </c>
      <c r="E42" s="8" t="s">
        <v>29</v>
      </c>
      <c r="F42" s="8" t="s">
        <v>27</v>
      </c>
      <c r="G42" s="8" t="s">
        <v>31</v>
      </c>
      <c r="H42" s="8" t="s">
        <v>27</v>
      </c>
      <c r="I42" s="8" t="s">
        <v>31</v>
      </c>
      <c r="J42" s="8" t="s">
        <v>31</v>
      </c>
      <c r="K42" s="8" t="s">
        <v>29</v>
      </c>
      <c r="L42" s="8" t="s">
        <v>31</v>
      </c>
      <c r="M42" s="8" t="s">
        <v>29</v>
      </c>
      <c r="N42" s="8" t="s">
        <v>31</v>
      </c>
      <c r="O42" s="8" t="s">
        <v>31</v>
      </c>
      <c r="P42" s="8" t="s">
        <v>29</v>
      </c>
      <c r="Q42" s="8" t="s">
        <v>31</v>
      </c>
      <c r="R42" s="8" t="s">
        <v>27</v>
      </c>
      <c r="S42" s="8" t="s">
        <v>31</v>
      </c>
      <c r="T42" s="147"/>
      <c r="U42" s="148"/>
      <c r="X42" s="3" t="s">
        <v>93</v>
      </c>
      <c r="Y42" s="3" t="s">
        <v>95</v>
      </c>
      <c r="Z42" s="3" t="s">
        <v>98</v>
      </c>
    </row>
    <row r="43" spans="1:26" x14ac:dyDescent="0.2">
      <c r="A43" s="150"/>
      <c r="B43" s="149"/>
      <c r="C43" s="6" t="s">
        <v>15</v>
      </c>
      <c r="D43" s="26" t="s">
        <v>53</v>
      </c>
      <c r="E43" s="8" t="s">
        <v>29</v>
      </c>
      <c r="F43" s="8" t="s">
        <v>27</v>
      </c>
      <c r="G43" s="8" t="s">
        <v>31</v>
      </c>
      <c r="H43" s="8" t="s">
        <v>27</v>
      </c>
      <c r="I43" s="8" t="s">
        <v>31</v>
      </c>
      <c r="J43" s="8" t="s">
        <v>31</v>
      </c>
      <c r="K43" s="8" t="s">
        <v>29</v>
      </c>
      <c r="L43" s="8" t="s">
        <v>31</v>
      </c>
      <c r="M43" s="8" t="s">
        <v>29</v>
      </c>
      <c r="N43" s="8" t="s">
        <v>31</v>
      </c>
      <c r="O43" s="8" t="s">
        <v>31</v>
      </c>
      <c r="P43" s="8" t="s">
        <v>29</v>
      </c>
      <c r="Q43" s="8" t="s">
        <v>31</v>
      </c>
      <c r="R43" s="8" t="s">
        <v>27</v>
      </c>
      <c r="S43" s="8" t="s">
        <v>31</v>
      </c>
      <c r="T43" s="147"/>
      <c r="U43" s="148"/>
      <c r="X43" s="3" t="s">
        <v>93</v>
      </c>
      <c r="Y43" s="3" t="s">
        <v>95</v>
      </c>
      <c r="Z43" s="3" t="s">
        <v>98</v>
      </c>
    </row>
    <row r="44" spans="1:26" x14ac:dyDescent="0.2">
      <c r="A44" s="150"/>
      <c r="B44" s="149"/>
      <c r="C44" s="6" t="s">
        <v>16</v>
      </c>
      <c r="D44" s="26" t="s">
        <v>24</v>
      </c>
      <c r="E44" s="8" t="s">
        <v>29</v>
      </c>
      <c r="F44" s="8" t="s">
        <v>27</v>
      </c>
      <c r="G44" s="8" t="s">
        <v>31</v>
      </c>
      <c r="H44" s="8" t="s">
        <v>27</v>
      </c>
      <c r="I44" s="8" t="s">
        <v>31</v>
      </c>
      <c r="J44" s="8" t="s">
        <v>31</v>
      </c>
      <c r="K44" s="8" t="s">
        <v>29</v>
      </c>
      <c r="L44" s="8" t="s">
        <v>31</v>
      </c>
      <c r="M44" s="8" t="s">
        <v>29</v>
      </c>
      <c r="N44" s="8" t="s">
        <v>31</v>
      </c>
      <c r="O44" s="8" t="s">
        <v>31</v>
      </c>
      <c r="P44" s="8" t="s">
        <v>29</v>
      </c>
      <c r="Q44" s="8" t="s">
        <v>31</v>
      </c>
      <c r="R44" s="8" t="s">
        <v>27</v>
      </c>
      <c r="S44" s="8" t="s">
        <v>31</v>
      </c>
      <c r="T44" s="147"/>
      <c r="U44" s="148"/>
      <c r="X44" s="3" t="s">
        <v>93</v>
      </c>
      <c r="Y44" s="3" t="s">
        <v>95</v>
      </c>
      <c r="Z44" s="3" t="s">
        <v>98</v>
      </c>
    </row>
    <row r="45" spans="1:26" x14ac:dyDescent="0.2">
      <c r="A45" s="150"/>
      <c r="B45" s="149"/>
      <c r="C45" s="7" t="s">
        <v>33</v>
      </c>
      <c r="D45" s="27" t="s">
        <v>24</v>
      </c>
      <c r="E45" s="10" t="s">
        <v>29</v>
      </c>
      <c r="F45" s="10" t="s">
        <v>27</v>
      </c>
      <c r="G45" s="10" t="s">
        <v>31</v>
      </c>
      <c r="H45" s="10" t="s">
        <v>27</v>
      </c>
      <c r="I45" s="10" t="s">
        <v>31</v>
      </c>
      <c r="J45" s="10" t="s">
        <v>31</v>
      </c>
      <c r="K45" s="10" t="s">
        <v>29</v>
      </c>
      <c r="L45" s="10" t="s">
        <v>31</v>
      </c>
      <c r="M45" s="10" t="s">
        <v>29</v>
      </c>
      <c r="N45" s="10" t="s">
        <v>31</v>
      </c>
      <c r="O45" s="10" t="s">
        <v>31</v>
      </c>
      <c r="P45" s="10" t="s">
        <v>29</v>
      </c>
      <c r="Q45" s="10" t="s">
        <v>31</v>
      </c>
      <c r="R45" s="10" t="s">
        <v>27</v>
      </c>
      <c r="S45" s="10" t="s">
        <v>31</v>
      </c>
      <c r="T45" s="148"/>
      <c r="U45" s="148"/>
      <c r="X45" s="3" t="s">
        <v>93</v>
      </c>
      <c r="Y45" s="3" t="s">
        <v>95</v>
      </c>
      <c r="Z45" s="3" t="s">
        <v>98</v>
      </c>
    </row>
    <row r="46" spans="1:26" x14ac:dyDescent="0.2">
      <c r="A46" s="150" t="s">
        <v>146</v>
      </c>
      <c r="B46" s="150" t="s">
        <v>160</v>
      </c>
      <c r="C46" s="5" t="s">
        <v>13</v>
      </c>
      <c r="D46" s="28" t="s">
        <v>24</v>
      </c>
      <c r="E46" s="9" t="s">
        <v>27</v>
      </c>
      <c r="F46" s="9" t="s">
        <v>27</v>
      </c>
      <c r="G46" s="9" t="s">
        <v>27</v>
      </c>
      <c r="H46" s="9" t="s">
        <v>27</v>
      </c>
      <c r="I46" s="9" t="s">
        <v>31</v>
      </c>
      <c r="J46" s="9" t="s">
        <v>31</v>
      </c>
      <c r="K46" s="9" t="s">
        <v>29</v>
      </c>
      <c r="L46" s="9" t="s">
        <v>29</v>
      </c>
      <c r="M46" s="9" t="s">
        <v>29</v>
      </c>
      <c r="N46" s="9" t="s">
        <v>31</v>
      </c>
      <c r="O46" s="9" t="s">
        <v>31</v>
      </c>
      <c r="P46" s="9" t="s">
        <v>27</v>
      </c>
      <c r="Q46" s="9" t="s">
        <v>27</v>
      </c>
      <c r="R46" s="9" t="s">
        <v>27</v>
      </c>
      <c r="S46" s="9" t="s">
        <v>31</v>
      </c>
      <c r="T46" s="146" t="s">
        <v>18</v>
      </c>
      <c r="U46" s="146" t="s">
        <v>17</v>
      </c>
      <c r="X46" s="3" t="s">
        <v>91</v>
      </c>
      <c r="Y46" s="3" t="s">
        <v>95</v>
      </c>
      <c r="Z46" s="3" t="s">
        <v>97</v>
      </c>
    </row>
    <row r="47" spans="1:26" x14ac:dyDescent="0.2">
      <c r="A47" s="150"/>
      <c r="B47" s="149"/>
      <c r="C47" s="6" t="s">
        <v>14</v>
      </c>
      <c r="D47" s="26" t="s">
        <v>53</v>
      </c>
      <c r="E47" s="8" t="s">
        <v>29</v>
      </c>
      <c r="F47" s="8" t="s">
        <v>27</v>
      </c>
      <c r="G47" s="8" t="s">
        <v>27</v>
      </c>
      <c r="H47" s="8" t="s">
        <v>27</v>
      </c>
      <c r="I47" s="8" t="s">
        <v>31</v>
      </c>
      <c r="J47" s="8" t="s">
        <v>31</v>
      </c>
      <c r="K47" s="8" t="s">
        <v>29</v>
      </c>
      <c r="L47" s="8" t="s">
        <v>31</v>
      </c>
      <c r="M47" s="8" t="s">
        <v>29</v>
      </c>
      <c r="N47" s="8" t="s">
        <v>31</v>
      </c>
      <c r="O47" s="8" t="s">
        <v>31</v>
      </c>
      <c r="P47" s="8" t="s">
        <v>27</v>
      </c>
      <c r="Q47" s="8" t="s">
        <v>27</v>
      </c>
      <c r="R47" s="8" t="s">
        <v>27</v>
      </c>
      <c r="S47" s="8" t="s">
        <v>31</v>
      </c>
      <c r="T47" s="147"/>
      <c r="U47" s="147"/>
      <c r="X47" s="3" t="s">
        <v>91</v>
      </c>
      <c r="Y47" s="3" t="s">
        <v>95</v>
      </c>
      <c r="Z47" s="3" t="s">
        <v>98</v>
      </c>
    </row>
    <row r="48" spans="1:26" x14ac:dyDescent="0.2">
      <c r="A48" s="150"/>
      <c r="B48" s="149"/>
      <c r="C48" s="7" t="s">
        <v>15</v>
      </c>
      <c r="D48" s="27" t="s">
        <v>24</v>
      </c>
      <c r="E48" s="10" t="s">
        <v>29</v>
      </c>
      <c r="F48" s="10" t="s">
        <v>27</v>
      </c>
      <c r="G48" s="10" t="s">
        <v>27</v>
      </c>
      <c r="H48" s="10" t="s">
        <v>27</v>
      </c>
      <c r="I48" s="10" t="s">
        <v>31</v>
      </c>
      <c r="J48" s="10" t="s">
        <v>31</v>
      </c>
      <c r="K48" s="10" t="s">
        <v>29</v>
      </c>
      <c r="L48" s="10" t="s">
        <v>31</v>
      </c>
      <c r="M48" s="10" t="s">
        <v>29</v>
      </c>
      <c r="N48" s="10" t="s">
        <v>27</v>
      </c>
      <c r="O48" s="10" t="s">
        <v>31</v>
      </c>
      <c r="P48" s="10" t="s">
        <v>27</v>
      </c>
      <c r="Q48" s="10" t="s">
        <v>27</v>
      </c>
      <c r="R48" s="10" t="s">
        <v>27</v>
      </c>
      <c r="S48" s="10" t="s">
        <v>31</v>
      </c>
      <c r="T48" s="148"/>
      <c r="U48" s="148"/>
      <c r="X48" s="3" t="s">
        <v>91</v>
      </c>
      <c r="Y48" s="3" t="s">
        <v>94</v>
      </c>
      <c r="Z48" s="3" t="s">
        <v>98</v>
      </c>
    </row>
    <row r="49" spans="1:26" s="24" customFormat="1" x14ac:dyDescent="0.2">
      <c r="A49" s="170" t="s">
        <v>146</v>
      </c>
      <c r="B49" s="163" t="s">
        <v>161</v>
      </c>
      <c r="C49" s="91" t="s">
        <v>13</v>
      </c>
      <c r="D49" s="86" t="s">
        <v>54</v>
      </c>
      <c r="E49" s="92" t="s">
        <v>29</v>
      </c>
      <c r="F49" s="92" t="s">
        <v>27</v>
      </c>
      <c r="G49" s="92" t="s">
        <v>31</v>
      </c>
      <c r="H49" s="92" t="s">
        <v>27</v>
      </c>
      <c r="I49" s="92" t="s">
        <v>31</v>
      </c>
      <c r="J49" s="92" t="s">
        <v>31</v>
      </c>
      <c r="K49" s="92" t="s">
        <v>29</v>
      </c>
      <c r="L49" s="92" t="s">
        <v>31</v>
      </c>
      <c r="M49" s="92" t="s">
        <v>29</v>
      </c>
      <c r="N49" s="92" t="s">
        <v>31</v>
      </c>
      <c r="O49" s="92" t="s">
        <v>31</v>
      </c>
      <c r="P49" s="92" t="s">
        <v>27</v>
      </c>
      <c r="Q49" s="92" t="s">
        <v>31</v>
      </c>
      <c r="R49" s="92" t="s">
        <v>27</v>
      </c>
      <c r="S49" s="92" t="s">
        <v>31</v>
      </c>
      <c r="T49" s="143" t="s">
        <v>18</v>
      </c>
      <c r="U49" s="143" t="s">
        <v>34</v>
      </c>
      <c r="V49" s="93"/>
      <c r="W49" s="93"/>
      <c r="X49" s="94" t="s">
        <v>93</v>
      </c>
      <c r="Y49" s="94" t="s">
        <v>95</v>
      </c>
      <c r="Z49" s="94" t="s">
        <v>98</v>
      </c>
    </row>
    <row r="50" spans="1:26" s="24" customFormat="1" x14ac:dyDescent="0.2">
      <c r="A50" s="171"/>
      <c r="B50" s="164"/>
      <c r="C50" s="95" t="s">
        <v>14</v>
      </c>
      <c r="D50" s="75" t="s">
        <v>24</v>
      </c>
      <c r="E50" s="92" t="s">
        <v>29</v>
      </c>
      <c r="F50" s="92" t="s">
        <v>27</v>
      </c>
      <c r="G50" s="92" t="s">
        <v>31</v>
      </c>
      <c r="H50" s="92" t="s">
        <v>27</v>
      </c>
      <c r="I50" s="92" t="s">
        <v>31</v>
      </c>
      <c r="J50" s="92" t="s">
        <v>31</v>
      </c>
      <c r="K50" s="92" t="s">
        <v>29</v>
      </c>
      <c r="L50" s="92" t="s">
        <v>31</v>
      </c>
      <c r="M50" s="92" t="s">
        <v>29</v>
      </c>
      <c r="N50" s="92" t="s">
        <v>31</v>
      </c>
      <c r="O50" s="92" t="s">
        <v>31</v>
      </c>
      <c r="P50" s="92" t="s">
        <v>27</v>
      </c>
      <c r="Q50" s="92" t="s">
        <v>31</v>
      </c>
      <c r="R50" s="92" t="s">
        <v>27</v>
      </c>
      <c r="S50" s="92" t="s">
        <v>31</v>
      </c>
      <c r="T50" s="144"/>
      <c r="U50" s="144"/>
      <c r="V50" s="93"/>
      <c r="W50" s="93"/>
      <c r="X50" s="94" t="s">
        <v>93</v>
      </c>
      <c r="Y50" s="94" t="s">
        <v>95</v>
      </c>
      <c r="Z50" s="94" t="s">
        <v>98</v>
      </c>
    </row>
    <row r="51" spans="1:26" s="24" customFormat="1" x14ac:dyDescent="0.2">
      <c r="A51" s="172"/>
      <c r="B51" s="165"/>
      <c r="C51" s="96" t="s">
        <v>15</v>
      </c>
      <c r="D51" s="82" t="s">
        <v>54</v>
      </c>
      <c r="E51" s="92" t="s">
        <v>29</v>
      </c>
      <c r="F51" s="92" t="s">
        <v>27</v>
      </c>
      <c r="G51" s="92" t="s">
        <v>31</v>
      </c>
      <c r="H51" s="92" t="s">
        <v>27</v>
      </c>
      <c r="I51" s="92" t="s">
        <v>31</v>
      </c>
      <c r="J51" s="92" t="s">
        <v>31</v>
      </c>
      <c r="K51" s="92" t="s">
        <v>29</v>
      </c>
      <c r="L51" s="92" t="s">
        <v>31</v>
      </c>
      <c r="M51" s="92" t="s">
        <v>29</v>
      </c>
      <c r="N51" s="92" t="s">
        <v>31</v>
      </c>
      <c r="O51" s="92" t="s">
        <v>31</v>
      </c>
      <c r="P51" s="92" t="s">
        <v>27</v>
      </c>
      <c r="Q51" s="92" t="s">
        <v>31</v>
      </c>
      <c r="R51" s="92" t="s">
        <v>27</v>
      </c>
      <c r="S51" s="92" t="s">
        <v>31</v>
      </c>
      <c r="T51" s="145"/>
      <c r="U51" s="145"/>
      <c r="V51" s="93"/>
      <c r="W51" s="93"/>
      <c r="X51" s="94" t="s">
        <v>93</v>
      </c>
      <c r="Y51" s="94" t="s">
        <v>95</v>
      </c>
      <c r="Z51" s="94" t="s">
        <v>98</v>
      </c>
    </row>
    <row r="52" spans="1:26" s="24" customFormat="1" x14ac:dyDescent="0.2">
      <c r="A52" s="162" t="s">
        <v>146</v>
      </c>
      <c r="B52" s="162" t="s">
        <v>162</v>
      </c>
      <c r="C52" s="5" t="s">
        <v>13</v>
      </c>
      <c r="D52" s="26" t="s">
        <v>24</v>
      </c>
      <c r="E52" s="9" t="s">
        <v>27</v>
      </c>
      <c r="F52" s="9" t="s">
        <v>27</v>
      </c>
      <c r="G52" s="9" t="s">
        <v>31</v>
      </c>
      <c r="H52" s="9" t="s">
        <v>27</v>
      </c>
      <c r="I52" s="9" t="s">
        <v>31</v>
      </c>
      <c r="J52" s="9" t="s">
        <v>31</v>
      </c>
      <c r="K52" s="9" t="s">
        <v>29</v>
      </c>
      <c r="L52" s="9" t="s">
        <v>31</v>
      </c>
      <c r="M52" s="9" t="s">
        <v>29</v>
      </c>
      <c r="N52" s="9" t="s">
        <v>31</v>
      </c>
      <c r="O52" s="9" t="s">
        <v>31</v>
      </c>
      <c r="P52" s="9" t="s">
        <v>29</v>
      </c>
      <c r="Q52" s="9" t="s">
        <v>27</v>
      </c>
      <c r="R52" s="9" t="s">
        <v>27</v>
      </c>
      <c r="S52" s="9" t="s">
        <v>31</v>
      </c>
      <c r="T52" s="146" t="s">
        <v>18</v>
      </c>
      <c r="U52" s="146" t="s">
        <v>17</v>
      </c>
      <c r="V52"/>
      <c r="W52"/>
      <c r="X52" s="55" t="s">
        <v>91</v>
      </c>
      <c r="Y52" s="55" t="s">
        <v>95</v>
      </c>
      <c r="Z52" s="55" t="s">
        <v>98</v>
      </c>
    </row>
    <row r="53" spans="1:26" s="24" customFormat="1" x14ac:dyDescent="0.2">
      <c r="A53" s="167"/>
      <c r="B53" s="147"/>
      <c r="C53" s="6" t="s">
        <v>14</v>
      </c>
      <c r="D53" s="26" t="s">
        <v>53</v>
      </c>
      <c r="E53" s="8" t="s">
        <v>29</v>
      </c>
      <c r="F53" s="8" t="s">
        <v>27</v>
      </c>
      <c r="G53" s="8" t="s">
        <v>31</v>
      </c>
      <c r="H53" s="8" t="s">
        <v>27</v>
      </c>
      <c r="I53" s="8" t="s">
        <v>31</v>
      </c>
      <c r="J53" s="8" t="s">
        <v>31</v>
      </c>
      <c r="K53" s="8" t="s">
        <v>29</v>
      </c>
      <c r="L53" s="8" t="s">
        <v>31</v>
      </c>
      <c r="M53" s="8" t="s">
        <v>29</v>
      </c>
      <c r="N53" s="8" t="s">
        <v>31</v>
      </c>
      <c r="O53" s="8" t="s">
        <v>31</v>
      </c>
      <c r="P53" s="8" t="s">
        <v>29</v>
      </c>
      <c r="Q53" s="8" t="s">
        <v>27</v>
      </c>
      <c r="R53" s="8" t="s">
        <v>27</v>
      </c>
      <c r="S53" s="8" t="s">
        <v>31</v>
      </c>
      <c r="T53" s="147"/>
      <c r="U53" s="147"/>
      <c r="V53"/>
      <c r="W53"/>
      <c r="X53" s="55" t="s">
        <v>91</v>
      </c>
      <c r="Y53" s="55" t="s">
        <v>95</v>
      </c>
      <c r="Z53" s="55" t="s">
        <v>98</v>
      </c>
    </row>
    <row r="54" spans="1:26" s="24" customFormat="1" x14ac:dyDescent="0.2">
      <c r="A54" s="167"/>
      <c r="B54" s="147"/>
      <c r="C54" s="6" t="s">
        <v>15</v>
      </c>
      <c r="D54" s="26" t="s">
        <v>24</v>
      </c>
      <c r="E54" s="8" t="s">
        <v>29</v>
      </c>
      <c r="F54" s="8" t="s">
        <v>27</v>
      </c>
      <c r="G54" s="8" t="s">
        <v>31</v>
      </c>
      <c r="H54" s="8" t="s">
        <v>27</v>
      </c>
      <c r="I54" s="8" t="s">
        <v>31</v>
      </c>
      <c r="J54" s="8" t="s">
        <v>31</v>
      </c>
      <c r="K54" s="8" t="s">
        <v>29</v>
      </c>
      <c r="L54" s="8" t="s">
        <v>31</v>
      </c>
      <c r="M54" s="8" t="s">
        <v>29</v>
      </c>
      <c r="N54" s="8" t="s">
        <v>31</v>
      </c>
      <c r="O54" s="8" t="s">
        <v>31</v>
      </c>
      <c r="P54" s="8" t="s">
        <v>29</v>
      </c>
      <c r="Q54" s="8" t="s">
        <v>27</v>
      </c>
      <c r="R54" s="8" t="s">
        <v>27</v>
      </c>
      <c r="S54" s="8" t="s">
        <v>31</v>
      </c>
      <c r="T54" s="147"/>
      <c r="U54" s="147"/>
      <c r="V54"/>
      <c r="W54"/>
      <c r="X54" s="55" t="s">
        <v>91</v>
      </c>
      <c r="Y54" s="55" t="s">
        <v>95</v>
      </c>
      <c r="Z54" s="55" t="s">
        <v>98</v>
      </c>
    </row>
    <row r="55" spans="1:26" s="24" customFormat="1" x14ac:dyDescent="0.2">
      <c r="A55" s="167"/>
      <c r="B55" s="147"/>
      <c r="C55" s="6" t="s">
        <v>16</v>
      </c>
      <c r="D55" s="26" t="s">
        <v>24</v>
      </c>
      <c r="E55" s="8" t="s">
        <v>29</v>
      </c>
      <c r="F55" s="8" t="s">
        <v>27</v>
      </c>
      <c r="G55" s="8" t="s">
        <v>31</v>
      </c>
      <c r="H55" s="8" t="s">
        <v>27</v>
      </c>
      <c r="I55" s="8" t="s">
        <v>31</v>
      </c>
      <c r="J55" s="8" t="s">
        <v>31</v>
      </c>
      <c r="K55" s="8" t="s">
        <v>29</v>
      </c>
      <c r="L55" s="8" t="s">
        <v>31</v>
      </c>
      <c r="M55" s="8" t="s">
        <v>29</v>
      </c>
      <c r="N55" s="8" t="s">
        <v>31</v>
      </c>
      <c r="O55" s="8" t="s">
        <v>31</v>
      </c>
      <c r="P55" s="8" t="s">
        <v>29</v>
      </c>
      <c r="Q55" s="8" t="s">
        <v>27</v>
      </c>
      <c r="R55" s="8" t="s">
        <v>27</v>
      </c>
      <c r="S55" s="8" t="s">
        <v>31</v>
      </c>
      <c r="T55" s="147"/>
      <c r="U55" s="147"/>
      <c r="V55"/>
      <c r="W55"/>
      <c r="X55" s="55" t="s">
        <v>91</v>
      </c>
      <c r="Y55" s="55" t="s">
        <v>95</v>
      </c>
      <c r="Z55" s="55" t="s">
        <v>97</v>
      </c>
    </row>
    <row r="56" spans="1:26" s="24" customFormat="1" x14ac:dyDescent="0.2">
      <c r="A56" s="168"/>
      <c r="B56" s="148"/>
      <c r="C56" s="7" t="s">
        <v>33</v>
      </c>
      <c r="D56" s="27" t="s">
        <v>53</v>
      </c>
      <c r="E56" s="10" t="s">
        <v>27</v>
      </c>
      <c r="F56" s="10" t="s">
        <v>27</v>
      </c>
      <c r="G56" s="10" t="s">
        <v>31</v>
      </c>
      <c r="H56" s="10" t="s">
        <v>27</v>
      </c>
      <c r="I56" s="10" t="s">
        <v>31</v>
      </c>
      <c r="J56" s="10" t="s">
        <v>31</v>
      </c>
      <c r="K56" s="10" t="s">
        <v>29</v>
      </c>
      <c r="L56" s="10" t="s">
        <v>31</v>
      </c>
      <c r="M56" s="10" t="s">
        <v>29</v>
      </c>
      <c r="N56" s="10" t="s">
        <v>31</v>
      </c>
      <c r="O56" s="10" t="s">
        <v>31</v>
      </c>
      <c r="P56" s="10" t="s">
        <v>29</v>
      </c>
      <c r="Q56" s="10" t="s">
        <v>31</v>
      </c>
      <c r="R56" s="10" t="s">
        <v>29</v>
      </c>
      <c r="S56" s="10" t="s">
        <v>31</v>
      </c>
      <c r="T56" s="148"/>
      <c r="U56" s="148"/>
      <c r="V56"/>
      <c r="W56"/>
      <c r="X56" s="55" t="s">
        <v>92</v>
      </c>
      <c r="Y56" s="55" t="s">
        <v>95</v>
      </c>
      <c r="Z56" s="55" t="s">
        <v>98</v>
      </c>
    </row>
    <row r="57" spans="1:26" s="24" customFormat="1" x14ac:dyDescent="0.2">
      <c r="A57" s="162" t="s">
        <v>146</v>
      </c>
      <c r="B57" s="162" t="s">
        <v>163</v>
      </c>
      <c r="C57" s="5" t="s">
        <v>13</v>
      </c>
      <c r="D57" s="28" t="s">
        <v>24</v>
      </c>
      <c r="E57" s="9" t="s">
        <v>29</v>
      </c>
      <c r="F57" s="9" t="s">
        <v>27</v>
      </c>
      <c r="G57" s="9" t="s">
        <v>31</v>
      </c>
      <c r="H57" s="9" t="s">
        <v>27</v>
      </c>
      <c r="I57" s="9" t="s">
        <v>29</v>
      </c>
      <c r="J57" s="9" t="s">
        <v>31</v>
      </c>
      <c r="K57" s="9" t="s">
        <v>29</v>
      </c>
      <c r="L57" s="9" t="s">
        <v>29</v>
      </c>
      <c r="M57" s="9" t="s">
        <v>29</v>
      </c>
      <c r="N57" s="9" t="s">
        <v>27</v>
      </c>
      <c r="O57" s="9" t="s">
        <v>31</v>
      </c>
      <c r="P57" s="9" t="s">
        <v>31</v>
      </c>
      <c r="Q57" s="9" t="s">
        <v>27</v>
      </c>
      <c r="R57" s="9" t="s">
        <v>27</v>
      </c>
      <c r="S57" s="9" t="s">
        <v>31</v>
      </c>
      <c r="T57" s="146" t="s">
        <v>18</v>
      </c>
      <c r="U57" s="146" t="s">
        <v>17</v>
      </c>
      <c r="V57"/>
      <c r="W57"/>
      <c r="X57" s="55" t="s">
        <v>91</v>
      </c>
      <c r="Y57" s="55" t="s">
        <v>95</v>
      </c>
      <c r="Z57" s="55" t="s">
        <v>97</v>
      </c>
    </row>
    <row r="58" spans="1:26" s="24" customFormat="1" x14ac:dyDescent="0.2">
      <c r="A58" s="167"/>
      <c r="B58" s="167"/>
      <c r="C58" s="6" t="s">
        <v>14</v>
      </c>
      <c r="D58" s="26" t="s">
        <v>53</v>
      </c>
      <c r="E58" s="8" t="s">
        <v>29</v>
      </c>
      <c r="F58" s="8" t="s">
        <v>27</v>
      </c>
      <c r="G58" s="8" t="s">
        <v>31</v>
      </c>
      <c r="H58" s="8" t="s">
        <v>27</v>
      </c>
      <c r="I58" s="8" t="s">
        <v>29</v>
      </c>
      <c r="J58" s="8" t="s">
        <v>31</v>
      </c>
      <c r="K58" s="8" t="s">
        <v>29</v>
      </c>
      <c r="L58" s="8" t="s">
        <v>31</v>
      </c>
      <c r="M58" s="8" t="s">
        <v>31</v>
      </c>
      <c r="N58" s="8" t="s">
        <v>31</v>
      </c>
      <c r="O58" s="8" t="s">
        <v>31</v>
      </c>
      <c r="P58" s="8" t="s">
        <v>31</v>
      </c>
      <c r="Q58" s="8" t="s">
        <v>27</v>
      </c>
      <c r="R58" s="8" t="s">
        <v>27</v>
      </c>
      <c r="S58" s="8" t="s">
        <v>31</v>
      </c>
      <c r="T58" s="147"/>
      <c r="U58" s="147"/>
      <c r="V58"/>
      <c r="W58"/>
      <c r="X58" s="55" t="s">
        <v>91</v>
      </c>
      <c r="Y58" s="55" t="s">
        <v>95</v>
      </c>
      <c r="Z58" s="55" t="s">
        <v>98</v>
      </c>
    </row>
    <row r="59" spans="1:26" s="24" customFormat="1" x14ac:dyDescent="0.2">
      <c r="A59" s="168"/>
      <c r="B59" s="168"/>
      <c r="C59" s="7" t="s">
        <v>15</v>
      </c>
      <c r="D59" s="27" t="s">
        <v>53</v>
      </c>
      <c r="E59" s="10" t="s">
        <v>29</v>
      </c>
      <c r="F59" s="10" t="s">
        <v>27</v>
      </c>
      <c r="G59" s="10" t="s">
        <v>31</v>
      </c>
      <c r="H59" s="10" t="s">
        <v>27</v>
      </c>
      <c r="I59" s="10" t="s">
        <v>29</v>
      </c>
      <c r="J59" s="10" t="s">
        <v>31</v>
      </c>
      <c r="K59" s="10" t="s">
        <v>29</v>
      </c>
      <c r="L59" s="10" t="s">
        <v>31</v>
      </c>
      <c r="M59" s="10" t="s">
        <v>29</v>
      </c>
      <c r="N59" s="10" t="s">
        <v>31</v>
      </c>
      <c r="O59" s="10" t="s">
        <v>31</v>
      </c>
      <c r="P59" s="10" t="s">
        <v>31</v>
      </c>
      <c r="Q59" s="10" t="s">
        <v>27</v>
      </c>
      <c r="R59" s="10" t="s">
        <v>27</v>
      </c>
      <c r="S59" s="10" t="s">
        <v>31</v>
      </c>
      <c r="T59" s="148"/>
      <c r="U59" s="148"/>
      <c r="V59"/>
      <c r="W59"/>
      <c r="X59" s="55" t="s">
        <v>91</v>
      </c>
      <c r="Y59" s="55" t="s">
        <v>95</v>
      </c>
      <c r="Z59" s="55" t="s">
        <v>98</v>
      </c>
    </row>
    <row r="60" spans="1:26" s="24" customFormat="1" x14ac:dyDescent="0.2">
      <c r="A60" s="132" t="s">
        <v>122</v>
      </c>
      <c r="B60" s="126" t="s">
        <v>164</v>
      </c>
      <c r="C60" s="7" t="s">
        <v>13</v>
      </c>
      <c r="D60" s="27" t="s">
        <v>53</v>
      </c>
      <c r="E60" s="10" t="s">
        <v>29</v>
      </c>
      <c r="F60" s="10" t="s">
        <v>27</v>
      </c>
      <c r="G60" s="10" t="s">
        <v>31</v>
      </c>
      <c r="H60" s="10" t="s">
        <v>27</v>
      </c>
      <c r="I60" s="10" t="s">
        <v>29</v>
      </c>
      <c r="J60" s="10" t="s">
        <v>31</v>
      </c>
      <c r="K60" s="10" t="s">
        <v>29</v>
      </c>
      <c r="L60" s="10" t="s">
        <v>31</v>
      </c>
      <c r="M60" s="10" t="s">
        <v>29</v>
      </c>
      <c r="N60" s="10" t="s">
        <v>31</v>
      </c>
      <c r="O60" s="10" t="s">
        <v>31</v>
      </c>
      <c r="P60" s="10" t="s">
        <v>29</v>
      </c>
      <c r="Q60" s="10" t="s">
        <v>31</v>
      </c>
      <c r="R60" s="10" t="s">
        <v>27</v>
      </c>
      <c r="S60" s="10" t="s">
        <v>31</v>
      </c>
      <c r="T60" s="72" t="s">
        <v>18</v>
      </c>
      <c r="U60" s="72" t="s">
        <v>17</v>
      </c>
      <c r="V60"/>
      <c r="W60"/>
      <c r="X60" s="55" t="s">
        <v>91</v>
      </c>
      <c r="Y60" s="55" t="s">
        <v>95</v>
      </c>
      <c r="Z60" s="55" t="s">
        <v>98</v>
      </c>
    </row>
    <row r="61" spans="1:26" s="24" customFormat="1" x14ac:dyDescent="0.2">
      <c r="A61" s="132" t="s">
        <v>122</v>
      </c>
      <c r="B61" s="126" t="s">
        <v>165</v>
      </c>
      <c r="C61" s="7" t="s">
        <v>13</v>
      </c>
      <c r="D61" s="27" t="s">
        <v>53</v>
      </c>
      <c r="E61" s="10" t="s">
        <v>29</v>
      </c>
      <c r="F61" s="10" t="s">
        <v>27</v>
      </c>
      <c r="G61" s="10" t="s">
        <v>27</v>
      </c>
      <c r="H61" s="10" t="s">
        <v>27</v>
      </c>
      <c r="I61" s="10" t="s">
        <v>31</v>
      </c>
      <c r="J61" s="10" t="s">
        <v>27</v>
      </c>
      <c r="K61" s="10" t="s">
        <v>27</v>
      </c>
      <c r="L61" s="10" t="s">
        <v>31</v>
      </c>
      <c r="M61" s="10" t="s">
        <v>29</v>
      </c>
      <c r="N61" s="10" t="s">
        <v>31</v>
      </c>
      <c r="O61" s="10" t="s">
        <v>31</v>
      </c>
      <c r="P61" s="10" t="s">
        <v>29</v>
      </c>
      <c r="Q61" s="10" t="s">
        <v>31</v>
      </c>
      <c r="R61" s="10" t="s">
        <v>27</v>
      </c>
      <c r="S61" s="10" t="s">
        <v>31</v>
      </c>
      <c r="T61" s="72" t="s">
        <v>18</v>
      </c>
      <c r="U61" s="72" t="s">
        <v>17</v>
      </c>
      <c r="V61"/>
      <c r="W61"/>
      <c r="X61" s="55" t="s">
        <v>93</v>
      </c>
      <c r="Y61" s="55" t="s">
        <v>95</v>
      </c>
      <c r="Z61" s="55" t="s">
        <v>98</v>
      </c>
    </row>
    <row r="62" spans="1:26" s="24" customFormat="1" x14ac:dyDescent="0.2">
      <c r="A62" s="162" t="s">
        <v>122</v>
      </c>
      <c r="B62" s="162" t="s">
        <v>166</v>
      </c>
      <c r="C62" s="5" t="s">
        <v>13</v>
      </c>
      <c r="D62" s="28" t="s">
        <v>24</v>
      </c>
      <c r="E62" s="9" t="s">
        <v>27</v>
      </c>
      <c r="F62" s="9" t="s">
        <v>27</v>
      </c>
      <c r="G62" s="9" t="s">
        <v>31</v>
      </c>
      <c r="H62" s="9" t="s">
        <v>27</v>
      </c>
      <c r="I62" s="9" t="s">
        <v>29</v>
      </c>
      <c r="J62" s="9" t="s">
        <v>29</v>
      </c>
      <c r="K62" s="9" t="s">
        <v>31</v>
      </c>
      <c r="L62" s="9" t="s">
        <v>29</v>
      </c>
      <c r="M62" s="9" t="s">
        <v>27</v>
      </c>
      <c r="N62" s="9" t="s">
        <v>27</v>
      </c>
      <c r="O62" s="9" t="s">
        <v>31</v>
      </c>
      <c r="P62" s="9" t="s">
        <v>27</v>
      </c>
      <c r="Q62" s="9" t="s">
        <v>27</v>
      </c>
      <c r="R62" s="9" t="s">
        <v>27</v>
      </c>
      <c r="S62" s="9" t="s">
        <v>31</v>
      </c>
      <c r="T62" s="146" t="s">
        <v>18</v>
      </c>
      <c r="U62" s="146" t="s">
        <v>17</v>
      </c>
      <c r="V62"/>
      <c r="W62"/>
      <c r="X62" s="55" t="s">
        <v>91</v>
      </c>
      <c r="Y62" s="55" t="s">
        <v>94</v>
      </c>
      <c r="Z62" s="55" t="s">
        <v>97</v>
      </c>
    </row>
    <row r="63" spans="1:26" s="24" customFormat="1" x14ac:dyDescent="0.2">
      <c r="A63" s="167"/>
      <c r="B63" s="167"/>
      <c r="C63" s="6" t="s">
        <v>14</v>
      </c>
      <c r="D63" s="26" t="s">
        <v>53</v>
      </c>
      <c r="E63" s="8" t="s">
        <v>29</v>
      </c>
      <c r="F63" s="8" t="s">
        <v>27</v>
      </c>
      <c r="G63" s="8" t="s">
        <v>31</v>
      </c>
      <c r="H63" s="8" t="s">
        <v>27</v>
      </c>
      <c r="I63" s="8" t="s">
        <v>29</v>
      </c>
      <c r="J63" s="8" t="s">
        <v>29</v>
      </c>
      <c r="K63" s="8" t="s">
        <v>31</v>
      </c>
      <c r="L63" s="8" t="s">
        <v>31</v>
      </c>
      <c r="M63" s="8" t="s">
        <v>29</v>
      </c>
      <c r="N63" s="8" t="s">
        <v>31</v>
      </c>
      <c r="O63" s="8" t="s">
        <v>31</v>
      </c>
      <c r="P63" s="8" t="s">
        <v>27</v>
      </c>
      <c r="Q63" s="8" t="s">
        <v>31</v>
      </c>
      <c r="R63" s="8" t="s">
        <v>27</v>
      </c>
      <c r="S63" s="8" t="s">
        <v>31</v>
      </c>
      <c r="T63" s="147"/>
      <c r="U63" s="147"/>
      <c r="V63"/>
      <c r="W63"/>
      <c r="X63" s="55" t="s">
        <v>91</v>
      </c>
      <c r="Y63" s="55" t="s">
        <v>95</v>
      </c>
      <c r="Z63" s="55" t="s">
        <v>98</v>
      </c>
    </row>
    <row r="64" spans="1:26" s="24" customFormat="1" x14ac:dyDescent="0.2">
      <c r="A64" s="168"/>
      <c r="B64" s="168"/>
      <c r="C64" s="7" t="s">
        <v>15</v>
      </c>
      <c r="D64" s="27" t="s">
        <v>24</v>
      </c>
      <c r="E64" s="10" t="s">
        <v>29</v>
      </c>
      <c r="F64" s="10" t="s">
        <v>27</v>
      </c>
      <c r="G64" s="10" t="s">
        <v>31</v>
      </c>
      <c r="H64" s="10" t="s">
        <v>27</v>
      </c>
      <c r="I64" s="10" t="s">
        <v>29</v>
      </c>
      <c r="J64" s="10" t="s">
        <v>29</v>
      </c>
      <c r="K64" s="10" t="s">
        <v>31</v>
      </c>
      <c r="L64" s="10" t="s">
        <v>31</v>
      </c>
      <c r="M64" s="10" t="s">
        <v>29</v>
      </c>
      <c r="N64" s="10" t="s">
        <v>31</v>
      </c>
      <c r="O64" s="10" t="s">
        <v>31</v>
      </c>
      <c r="P64" s="10" t="s">
        <v>27</v>
      </c>
      <c r="Q64" s="10" t="s">
        <v>31</v>
      </c>
      <c r="R64" s="10" t="s">
        <v>27</v>
      </c>
      <c r="S64" s="10" t="s">
        <v>31</v>
      </c>
      <c r="T64" s="148"/>
      <c r="U64" s="148"/>
      <c r="V64"/>
      <c r="W64"/>
      <c r="X64" s="55" t="s">
        <v>91</v>
      </c>
      <c r="Y64" s="55" t="s">
        <v>95</v>
      </c>
      <c r="Z64" s="55" t="s">
        <v>98</v>
      </c>
    </row>
    <row r="65" spans="1:26" s="24" customFormat="1" x14ac:dyDescent="0.2">
      <c r="A65" s="132" t="s">
        <v>122</v>
      </c>
      <c r="B65" s="126" t="s">
        <v>167</v>
      </c>
      <c r="C65" s="7" t="s">
        <v>13</v>
      </c>
      <c r="D65" s="41" t="s">
        <v>53</v>
      </c>
      <c r="E65" s="40" t="s">
        <v>29</v>
      </c>
      <c r="F65" s="40" t="s">
        <v>27</v>
      </c>
      <c r="G65" s="40" t="s">
        <v>31</v>
      </c>
      <c r="H65" s="40" t="s">
        <v>27</v>
      </c>
      <c r="I65" s="40" t="s">
        <v>31</v>
      </c>
      <c r="J65" s="40" t="s">
        <v>29</v>
      </c>
      <c r="K65" s="40" t="s">
        <v>31</v>
      </c>
      <c r="L65" s="40" t="s">
        <v>31</v>
      </c>
      <c r="M65" s="40" t="s">
        <v>29</v>
      </c>
      <c r="N65" s="40" t="s">
        <v>27</v>
      </c>
      <c r="O65" s="40" t="s">
        <v>31</v>
      </c>
      <c r="P65" s="40" t="s">
        <v>27</v>
      </c>
      <c r="Q65" s="40" t="s">
        <v>27</v>
      </c>
      <c r="R65" s="40" t="s">
        <v>27</v>
      </c>
      <c r="S65" s="40" t="s">
        <v>27</v>
      </c>
      <c r="T65" s="72" t="s">
        <v>18</v>
      </c>
      <c r="U65" s="72" t="s">
        <v>17</v>
      </c>
      <c r="V65"/>
      <c r="W65"/>
      <c r="X65" s="55" t="s">
        <v>91</v>
      </c>
      <c r="Y65" s="55" t="s">
        <v>94</v>
      </c>
      <c r="Z65" s="55" t="s">
        <v>98</v>
      </c>
    </row>
    <row r="66" spans="1:26" s="24" customFormat="1" x14ac:dyDescent="0.2">
      <c r="A66" s="162" t="s">
        <v>122</v>
      </c>
      <c r="B66" s="162" t="s">
        <v>168</v>
      </c>
      <c r="C66" s="5" t="s">
        <v>13</v>
      </c>
      <c r="D66" s="28" t="s">
        <v>24</v>
      </c>
      <c r="E66" s="9" t="s">
        <v>27</v>
      </c>
      <c r="F66" s="9" t="s">
        <v>27</v>
      </c>
      <c r="G66" s="9" t="s">
        <v>31</v>
      </c>
      <c r="H66" s="9" t="s">
        <v>27</v>
      </c>
      <c r="I66" s="9" t="s">
        <v>31</v>
      </c>
      <c r="J66" s="9" t="s">
        <v>29</v>
      </c>
      <c r="K66" s="9" t="s">
        <v>29</v>
      </c>
      <c r="L66" s="9" t="s">
        <v>29</v>
      </c>
      <c r="M66" s="9" t="s">
        <v>27</v>
      </c>
      <c r="N66" s="9" t="s">
        <v>31</v>
      </c>
      <c r="O66" s="9" t="s">
        <v>31</v>
      </c>
      <c r="P66" s="9" t="s">
        <v>29</v>
      </c>
      <c r="Q66" s="9" t="s">
        <v>27</v>
      </c>
      <c r="R66" s="9" t="s">
        <v>27</v>
      </c>
      <c r="S66" s="9" t="s">
        <v>31</v>
      </c>
      <c r="T66" s="146" t="s">
        <v>18</v>
      </c>
      <c r="U66" s="146" t="s">
        <v>17</v>
      </c>
      <c r="V66"/>
      <c r="W66"/>
      <c r="X66" s="55" t="s">
        <v>91</v>
      </c>
      <c r="Y66" s="55" t="s">
        <v>95</v>
      </c>
      <c r="Z66" s="55" t="s">
        <v>97</v>
      </c>
    </row>
    <row r="67" spans="1:26" s="24" customFormat="1" x14ac:dyDescent="0.2">
      <c r="A67" s="167"/>
      <c r="B67" s="167"/>
      <c r="C67" s="6" t="s">
        <v>14</v>
      </c>
      <c r="D67" s="26" t="s">
        <v>53</v>
      </c>
      <c r="E67" s="8" t="s">
        <v>29</v>
      </c>
      <c r="F67" s="8" t="s">
        <v>27</v>
      </c>
      <c r="G67" s="8" t="s">
        <v>31</v>
      </c>
      <c r="H67" s="8" t="s">
        <v>27</v>
      </c>
      <c r="I67" s="8" t="s">
        <v>31</v>
      </c>
      <c r="J67" s="8" t="s">
        <v>31</v>
      </c>
      <c r="K67" s="8" t="s">
        <v>29</v>
      </c>
      <c r="L67" s="8" t="s">
        <v>31</v>
      </c>
      <c r="M67" s="8" t="s">
        <v>29</v>
      </c>
      <c r="N67" s="8" t="s">
        <v>31</v>
      </c>
      <c r="O67" s="8" t="s">
        <v>31</v>
      </c>
      <c r="P67" s="8" t="s">
        <v>29</v>
      </c>
      <c r="Q67" s="8" t="s">
        <v>27</v>
      </c>
      <c r="R67" s="8" t="s">
        <v>27</v>
      </c>
      <c r="S67" s="8" t="s">
        <v>31</v>
      </c>
      <c r="T67" s="147"/>
      <c r="U67" s="147"/>
      <c r="V67"/>
      <c r="W67"/>
      <c r="X67" s="55" t="s">
        <v>91</v>
      </c>
      <c r="Y67" s="55" t="s">
        <v>95</v>
      </c>
      <c r="Z67" s="55" t="s">
        <v>98</v>
      </c>
    </row>
    <row r="68" spans="1:26" s="24" customFormat="1" x14ac:dyDescent="0.2">
      <c r="A68" s="167"/>
      <c r="B68" s="167"/>
      <c r="C68" s="6" t="s">
        <v>15</v>
      </c>
      <c r="D68" s="26" t="s">
        <v>53</v>
      </c>
      <c r="E68" s="8" t="s">
        <v>29</v>
      </c>
      <c r="F68" s="8" t="s">
        <v>27</v>
      </c>
      <c r="G68" s="8" t="s">
        <v>31</v>
      </c>
      <c r="H68" s="8" t="s">
        <v>27</v>
      </c>
      <c r="I68" s="8" t="s">
        <v>31</v>
      </c>
      <c r="J68" s="8" t="s">
        <v>31</v>
      </c>
      <c r="K68" s="8" t="s">
        <v>29</v>
      </c>
      <c r="L68" s="8" t="s">
        <v>31</v>
      </c>
      <c r="M68" s="8" t="s">
        <v>29</v>
      </c>
      <c r="N68" s="8" t="s">
        <v>31</v>
      </c>
      <c r="O68" s="8" t="s">
        <v>31</v>
      </c>
      <c r="P68" s="8" t="s">
        <v>29</v>
      </c>
      <c r="Q68" s="8" t="s">
        <v>27</v>
      </c>
      <c r="R68" s="8" t="s">
        <v>27</v>
      </c>
      <c r="S68" s="8" t="s">
        <v>31</v>
      </c>
      <c r="T68" s="147"/>
      <c r="U68" s="147"/>
      <c r="V68"/>
      <c r="W68"/>
      <c r="X68" s="55" t="s">
        <v>91</v>
      </c>
      <c r="Y68" s="55" t="s">
        <v>95</v>
      </c>
      <c r="Z68" s="55" t="s">
        <v>98</v>
      </c>
    </row>
    <row r="69" spans="1:26" s="24" customFormat="1" x14ac:dyDescent="0.2">
      <c r="A69" s="167"/>
      <c r="B69" s="167"/>
      <c r="C69" s="6" t="s">
        <v>16</v>
      </c>
      <c r="D69" s="26" t="s">
        <v>46</v>
      </c>
      <c r="E69" s="8" t="s">
        <v>29</v>
      </c>
      <c r="F69" s="8" t="s">
        <v>27</v>
      </c>
      <c r="G69" s="8" t="s">
        <v>31</v>
      </c>
      <c r="H69" s="8" t="s">
        <v>27</v>
      </c>
      <c r="I69" s="8" t="s">
        <v>31</v>
      </c>
      <c r="J69" s="8" t="s">
        <v>31</v>
      </c>
      <c r="K69" s="8" t="s">
        <v>29</v>
      </c>
      <c r="L69" s="8" t="s">
        <v>31</v>
      </c>
      <c r="M69" s="8" t="s">
        <v>29</v>
      </c>
      <c r="N69" s="8" t="s">
        <v>31</v>
      </c>
      <c r="O69" s="8" t="s">
        <v>31</v>
      </c>
      <c r="P69" s="8" t="s">
        <v>29</v>
      </c>
      <c r="Q69" s="8" t="s">
        <v>27</v>
      </c>
      <c r="R69" s="8" t="s">
        <v>27</v>
      </c>
      <c r="S69" s="8" t="s">
        <v>31</v>
      </c>
      <c r="T69" s="147"/>
      <c r="U69" s="147"/>
      <c r="V69"/>
      <c r="W69"/>
      <c r="X69" s="55" t="s">
        <v>91</v>
      </c>
      <c r="Y69" s="55" t="s">
        <v>95</v>
      </c>
      <c r="Z69" s="55" t="s">
        <v>98</v>
      </c>
    </row>
    <row r="70" spans="1:26" s="24" customFormat="1" x14ac:dyDescent="0.2">
      <c r="A70" s="168"/>
      <c r="B70" s="168"/>
      <c r="C70" s="7" t="s">
        <v>33</v>
      </c>
      <c r="D70" s="27" t="s">
        <v>46</v>
      </c>
      <c r="E70" s="10" t="s">
        <v>29</v>
      </c>
      <c r="F70" s="10" t="s">
        <v>27</v>
      </c>
      <c r="G70" s="10" t="s">
        <v>31</v>
      </c>
      <c r="H70" s="10" t="s">
        <v>27</v>
      </c>
      <c r="I70" s="10" t="s">
        <v>31</v>
      </c>
      <c r="J70" s="10" t="s">
        <v>31</v>
      </c>
      <c r="K70" s="10" t="s">
        <v>29</v>
      </c>
      <c r="L70" s="10" t="s">
        <v>31</v>
      </c>
      <c r="M70" s="10" t="s">
        <v>29</v>
      </c>
      <c r="N70" s="10" t="s">
        <v>31</v>
      </c>
      <c r="O70" s="10" t="s">
        <v>31</v>
      </c>
      <c r="P70" s="10" t="s">
        <v>29</v>
      </c>
      <c r="Q70" s="10" t="s">
        <v>27</v>
      </c>
      <c r="R70" s="10" t="s">
        <v>27</v>
      </c>
      <c r="S70" s="10" t="s">
        <v>31</v>
      </c>
      <c r="T70" s="148"/>
      <c r="U70" s="148"/>
      <c r="V70"/>
      <c r="W70"/>
      <c r="X70" s="55" t="s">
        <v>91</v>
      </c>
      <c r="Y70" s="55" t="s">
        <v>95</v>
      </c>
      <c r="Z70" s="55" t="s">
        <v>98</v>
      </c>
    </row>
    <row r="71" spans="1:26" s="24" customFormat="1" x14ac:dyDescent="0.2">
      <c r="A71" s="162" t="s">
        <v>122</v>
      </c>
      <c r="B71" s="162" t="s">
        <v>169</v>
      </c>
      <c r="C71" s="5" t="s">
        <v>13</v>
      </c>
      <c r="D71" s="28" t="s">
        <v>53</v>
      </c>
      <c r="E71" s="9" t="s">
        <v>29</v>
      </c>
      <c r="F71" s="9" t="s">
        <v>27</v>
      </c>
      <c r="G71" s="9" t="s">
        <v>31</v>
      </c>
      <c r="H71" s="9" t="s">
        <v>27</v>
      </c>
      <c r="I71" s="9" t="s">
        <v>31</v>
      </c>
      <c r="J71" s="9" t="s">
        <v>31</v>
      </c>
      <c r="K71" s="9" t="s">
        <v>29</v>
      </c>
      <c r="L71" s="9" t="s">
        <v>31</v>
      </c>
      <c r="M71" s="9" t="s">
        <v>29</v>
      </c>
      <c r="N71" s="9" t="s">
        <v>31</v>
      </c>
      <c r="O71" s="9" t="s">
        <v>31</v>
      </c>
      <c r="P71" s="9" t="s">
        <v>29</v>
      </c>
      <c r="Q71" s="9" t="s">
        <v>27</v>
      </c>
      <c r="R71" s="9" t="s">
        <v>27</v>
      </c>
      <c r="S71" s="9" t="s">
        <v>31</v>
      </c>
      <c r="T71" s="146" t="s">
        <v>18</v>
      </c>
      <c r="U71" s="146" t="s">
        <v>17</v>
      </c>
      <c r="V71"/>
      <c r="W71"/>
      <c r="X71" s="55" t="s">
        <v>91</v>
      </c>
      <c r="Y71" s="55" t="s">
        <v>94</v>
      </c>
      <c r="Z71" s="55" t="s">
        <v>98</v>
      </c>
    </row>
    <row r="72" spans="1:26" s="24" customFormat="1" x14ac:dyDescent="0.2">
      <c r="A72" s="167"/>
      <c r="B72" s="167"/>
      <c r="C72" s="6" t="s">
        <v>14</v>
      </c>
      <c r="D72" s="26" t="s">
        <v>53</v>
      </c>
      <c r="E72" s="8" t="s">
        <v>29</v>
      </c>
      <c r="F72" s="8" t="s">
        <v>27</v>
      </c>
      <c r="G72" s="8" t="s">
        <v>31</v>
      </c>
      <c r="H72" s="8" t="s">
        <v>27</v>
      </c>
      <c r="I72" s="8" t="s">
        <v>31</v>
      </c>
      <c r="J72" s="8" t="s">
        <v>31</v>
      </c>
      <c r="K72" s="8" t="s">
        <v>29</v>
      </c>
      <c r="L72" s="8" t="s">
        <v>31</v>
      </c>
      <c r="M72" s="8" t="s">
        <v>29</v>
      </c>
      <c r="N72" s="8" t="s">
        <v>31</v>
      </c>
      <c r="O72" s="8" t="s">
        <v>31</v>
      </c>
      <c r="P72" s="8" t="s">
        <v>29</v>
      </c>
      <c r="Q72" s="8" t="s">
        <v>27</v>
      </c>
      <c r="R72" s="8" t="s">
        <v>27</v>
      </c>
      <c r="S72" s="8" t="s">
        <v>31</v>
      </c>
      <c r="T72" s="147"/>
      <c r="U72" s="147"/>
      <c r="V72"/>
      <c r="W72"/>
      <c r="X72" s="55" t="s">
        <v>91</v>
      </c>
      <c r="Y72" s="55" t="s">
        <v>94</v>
      </c>
      <c r="Z72" s="55" t="s">
        <v>98</v>
      </c>
    </row>
    <row r="73" spans="1:26" s="24" customFormat="1" x14ac:dyDescent="0.2">
      <c r="A73" s="167"/>
      <c r="B73" s="167"/>
      <c r="C73" s="6" t="s">
        <v>15</v>
      </c>
      <c r="D73" s="26" t="s">
        <v>24</v>
      </c>
      <c r="E73" s="8" t="s">
        <v>29</v>
      </c>
      <c r="F73" s="8" t="s">
        <v>27</v>
      </c>
      <c r="G73" s="8" t="s">
        <v>31</v>
      </c>
      <c r="H73" s="8" t="s">
        <v>27</v>
      </c>
      <c r="I73" s="8" t="s">
        <v>31</v>
      </c>
      <c r="J73" s="8" t="s">
        <v>31</v>
      </c>
      <c r="K73" s="8" t="s">
        <v>29</v>
      </c>
      <c r="L73" s="8" t="s">
        <v>31</v>
      </c>
      <c r="M73" s="8" t="s">
        <v>29</v>
      </c>
      <c r="N73" s="8" t="s">
        <v>31</v>
      </c>
      <c r="O73" s="8" t="s">
        <v>31</v>
      </c>
      <c r="P73" s="8" t="s">
        <v>29</v>
      </c>
      <c r="Q73" s="8" t="s">
        <v>27</v>
      </c>
      <c r="R73" s="8" t="s">
        <v>27</v>
      </c>
      <c r="S73" s="8" t="s">
        <v>31</v>
      </c>
      <c r="T73" s="147"/>
      <c r="U73" s="147"/>
      <c r="V73"/>
      <c r="W73"/>
      <c r="X73" s="55" t="s">
        <v>91</v>
      </c>
      <c r="Y73" s="55" t="s">
        <v>94</v>
      </c>
      <c r="Z73" s="55" t="s">
        <v>98</v>
      </c>
    </row>
    <row r="74" spans="1:26" s="24" customFormat="1" x14ac:dyDescent="0.2">
      <c r="A74" s="167"/>
      <c r="B74" s="167"/>
      <c r="C74" s="6" t="s">
        <v>16</v>
      </c>
      <c r="D74" s="26" t="s">
        <v>24</v>
      </c>
      <c r="E74" s="8" t="s">
        <v>29</v>
      </c>
      <c r="F74" s="8" t="s">
        <v>27</v>
      </c>
      <c r="G74" s="8" t="s">
        <v>31</v>
      </c>
      <c r="H74" s="8" t="s">
        <v>27</v>
      </c>
      <c r="I74" s="8" t="s">
        <v>31</v>
      </c>
      <c r="J74" s="8" t="s">
        <v>31</v>
      </c>
      <c r="K74" s="8" t="s">
        <v>29</v>
      </c>
      <c r="L74" s="8" t="s">
        <v>31</v>
      </c>
      <c r="M74" s="8" t="s">
        <v>29</v>
      </c>
      <c r="N74" s="8" t="s">
        <v>31</v>
      </c>
      <c r="O74" s="8" t="s">
        <v>31</v>
      </c>
      <c r="P74" s="8" t="s">
        <v>29</v>
      </c>
      <c r="Q74" s="8" t="s">
        <v>27</v>
      </c>
      <c r="R74" s="8" t="s">
        <v>27</v>
      </c>
      <c r="S74" s="8" t="s">
        <v>31</v>
      </c>
      <c r="T74" s="147"/>
      <c r="U74" s="147"/>
      <c r="V74"/>
      <c r="W74"/>
      <c r="X74" s="55" t="s">
        <v>91</v>
      </c>
      <c r="Y74" s="55" t="s">
        <v>94</v>
      </c>
      <c r="Z74" s="55" t="s">
        <v>98</v>
      </c>
    </row>
    <row r="75" spans="1:26" s="24" customFormat="1" x14ac:dyDescent="0.2">
      <c r="A75" s="167"/>
      <c r="B75" s="167"/>
      <c r="C75" s="6" t="s">
        <v>33</v>
      </c>
      <c r="D75" s="26" t="s">
        <v>24</v>
      </c>
      <c r="E75" s="8" t="s">
        <v>29</v>
      </c>
      <c r="F75" s="8" t="s">
        <v>27</v>
      </c>
      <c r="G75" s="8" t="s">
        <v>31</v>
      </c>
      <c r="H75" s="8" t="s">
        <v>27</v>
      </c>
      <c r="I75" s="8" t="s">
        <v>31</v>
      </c>
      <c r="J75" s="8" t="s">
        <v>31</v>
      </c>
      <c r="K75" s="8" t="s">
        <v>29</v>
      </c>
      <c r="L75" s="8" t="s">
        <v>31</v>
      </c>
      <c r="M75" s="8" t="s">
        <v>29</v>
      </c>
      <c r="N75" s="8" t="s">
        <v>31</v>
      </c>
      <c r="O75" s="8" t="s">
        <v>31</v>
      </c>
      <c r="P75" s="8" t="s">
        <v>29</v>
      </c>
      <c r="Q75" s="8" t="s">
        <v>27</v>
      </c>
      <c r="R75" s="8" t="s">
        <v>27</v>
      </c>
      <c r="S75" s="8" t="s">
        <v>31</v>
      </c>
      <c r="T75" s="147"/>
      <c r="U75" s="147"/>
      <c r="V75"/>
      <c r="W75"/>
      <c r="X75" s="55" t="s">
        <v>91</v>
      </c>
      <c r="Y75" s="55" t="s">
        <v>94</v>
      </c>
      <c r="Z75" s="55" t="s">
        <v>98</v>
      </c>
    </row>
    <row r="76" spans="1:26" s="24" customFormat="1" x14ac:dyDescent="0.2">
      <c r="A76" s="168"/>
      <c r="B76" s="168"/>
      <c r="C76" s="7" t="s">
        <v>96</v>
      </c>
      <c r="D76" s="27" t="s">
        <v>24</v>
      </c>
      <c r="E76" s="10" t="s">
        <v>29</v>
      </c>
      <c r="F76" s="10" t="s">
        <v>27</v>
      </c>
      <c r="G76" s="10" t="s">
        <v>31</v>
      </c>
      <c r="H76" s="10" t="s">
        <v>27</v>
      </c>
      <c r="I76" s="10" t="s">
        <v>31</v>
      </c>
      <c r="J76" s="10" t="s">
        <v>31</v>
      </c>
      <c r="K76" s="10" t="s">
        <v>29</v>
      </c>
      <c r="L76" s="10" t="s">
        <v>31</v>
      </c>
      <c r="M76" s="10" t="s">
        <v>29</v>
      </c>
      <c r="N76" s="10" t="s">
        <v>31</v>
      </c>
      <c r="O76" s="10" t="s">
        <v>31</v>
      </c>
      <c r="P76" s="10" t="s">
        <v>29</v>
      </c>
      <c r="Q76" s="10" t="s">
        <v>27</v>
      </c>
      <c r="R76" s="10" t="s">
        <v>27</v>
      </c>
      <c r="S76" s="10" t="s">
        <v>31</v>
      </c>
      <c r="T76" s="148"/>
      <c r="U76" s="148"/>
      <c r="V76"/>
      <c r="W76"/>
      <c r="X76" s="55" t="s">
        <v>91</v>
      </c>
      <c r="Y76" s="55" t="s">
        <v>94</v>
      </c>
      <c r="Z76" s="55" t="s">
        <v>98</v>
      </c>
    </row>
    <row r="77" spans="1:26" s="24" customFormat="1" x14ac:dyDescent="0.2">
      <c r="A77" s="162" t="s">
        <v>122</v>
      </c>
      <c r="B77" s="162" t="s">
        <v>170</v>
      </c>
      <c r="C77" s="5" t="s">
        <v>13</v>
      </c>
      <c r="D77" s="28" t="s">
        <v>54</v>
      </c>
      <c r="E77" s="9" t="s">
        <v>29</v>
      </c>
      <c r="F77" s="9" t="s">
        <v>27</v>
      </c>
      <c r="G77" s="9" t="s">
        <v>31</v>
      </c>
      <c r="H77" s="9" t="s">
        <v>27</v>
      </c>
      <c r="I77" s="9" t="s">
        <v>31</v>
      </c>
      <c r="J77" s="9" t="s">
        <v>31</v>
      </c>
      <c r="K77" s="9" t="s">
        <v>31</v>
      </c>
      <c r="L77" s="9" t="s">
        <v>31</v>
      </c>
      <c r="M77" s="9" t="s">
        <v>29</v>
      </c>
      <c r="N77" s="9" t="s">
        <v>31</v>
      </c>
      <c r="O77" s="9" t="s">
        <v>31</v>
      </c>
      <c r="P77" s="9" t="s">
        <v>27</v>
      </c>
      <c r="Q77" s="9" t="s">
        <v>31</v>
      </c>
      <c r="R77" s="9" t="s">
        <v>27</v>
      </c>
      <c r="S77" s="9" t="s">
        <v>31</v>
      </c>
      <c r="T77" s="146" t="s">
        <v>18</v>
      </c>
      <c r="U77" s="146" t="s">
        <v>17</v>
      </c>
      <c r="V77"/>
      <c r="W77"/>
      <c r="X77" s="55" t="s">
        <v>93</v>
      </c>
      <c r="Y77" s="55" t="s">
        <v>95</v>
      </c>
      <c r="Z77" s="55" t="s">
        <v>98</v>
      </c>
    </row>
    <row r="78" spans="1:26" s="24" customFormat="1" x14ac:dyDescent="0.2">
      <c r="A78" s="167"/>
      <c r="B78" s="167"/>
      <c r="C78" s="6" t="s">
        <v>14</v>
      </c>
      <c r="D78" s="26" t="s">
        <v>54</v>
      </c>
      <c r="E78" s="8" t="s">
        <v>29</v>
      </c>
      <c r="F78" s="8" t="s">
        <v>27</v>
      </c>
      <c r="G78" s="8" t="s">
        <v>31</v>
      </c>
      <c r="H78" s="8" t="s">
        <v>27</v>
      </c>
      <c r="I78" s="8" t="s">
        <v>31</v>
      </c>
      <c r="J78" s="8" t="s">
        <v>31</v>
      </c>
      <c r="K78" s="8" t="s">
        <v>31</v>
      </c>
      <c r="L78" s="8" t="s">
        <v>31</v>
      </c>
      <c r="M78" s="8" t="s">
        <v>29</v>
      </c>
      <c r="N78" s="8" t="s">
        <v>31</v>
      </c>
      <c r="O78" s="8" t="s">
        <v>31</v>
      </c>
      <c r="P78" s="8" t="s">
        <v>27</v>
      </c>
      <c r="Q78" s="8" t="s">
        <v>31</v>
      </c>
      <c r="R78" s="8" t="s">
        <v>27</v>
      </c>
      <c r="S78" s="8" t="s">
        <v>31</v>
      </c>
      <c r="T78" s="147"/>
      <c r="U78" s="147"/>
      <c r="V78"/>
      <c r="W78"/>
      <c r="X78" s="55" t="s">
        <v>93</v>
      </c>
      <c r="Y78" s="55" t="s">
        <v>95</v>
      </c>
      <c r="Z78" s="55" t="s">
        <v>98</v>
      </c>
    </row>
    <row r="79" spans="1:26" s="24" customFormat="1" x14ac:dyDescent="0.2">
      <c r="A79" s="167"/>
      <c r="B79" s="167"/>
      <c r="C79" s="6" t="s">
        <v>15</v>
      </c>
      <c r="D79" s="26" t="s">
        <v>24</v>
      </c>
      <c r="E79" s="8" t="s">
        <v>29</v>
      </c>
      <c r="F79" s="8" t="s">
        <v>27</v>
      </c>
      <c r="G79" s="8" t="s">
        <v>31</v>
      </c>
      <c r="H79" s="8" t="s">
        <v>27</v>
      </c>
      <c r="I79" s="8" t="s">
        <v>31</v>
      </c>
      <c r="J79" s="8" t="s">
        <v>31</v>
      </c>
      <c r="K79" s="8" t="s">
        <v>31</v>
      </c>
      <c r="L79" s="8" t="s">
        <v>31</v>
      </c>
      <c r="M79" s="8" t="s">
        <v>29</v>
      </c>
      <c r="N79" s="8" t="s">
        <v>31</v>
      </c>
      <c r="O79" s="8" t="s">
        <v>31</v>
      </c>
      <c r="P79" s="8" t="s">
        <v>27</v>
      </c>
      <c r="Q79" s="8" t="s">
        <v>31</v>
      </c>
      <c r="R79" s="8" t="s">
        <v>27</v>
      </c>
      <c r="S79" s="8" t="s">
        <v>31</v>
      </c>
      <c r="T79" s="147"/>
      <c r="U79" s="147"/>
      <c r="V79"/>
      <c r="W79"/>
      <c r="X79" s="55" t="s">
        <v>93</v>
      </c>
      <c r="Y79" s="55" t="s">
        <v>95</v>
      </c>
      <c r="Z79" s="55" t="s">
        <v>98</v>
      </c>
    </row>
    <row r="80" spans="1:26" x14ac:dyDescent="0.2">
      <c r="A80" s="168"/>
      <c r="B80" s="168"/>
      <c r="C80" s="7" t="s">
        <v>16</v>
      </c>
      <c r="D80" s="27" t="s">
        <v>53</v>
      </c>
      <c r="E80" s="10" t="s">
        <v>27</v>
      </c>
      <c r="F80" s="10" t="s">
        <v>27</v>
      </c>
      <c r="G80" s="10" t="s">
        <v>31</v>
      </c>
      <c r="H80" s="10" t="s">
        <v>27</v>
      </c>
      <c r="I80" s="10" t="s">
        <v>31</v>
      </c>
      <c r="J80" s="10" t="s">
        <v>31</v>
      </c>
      <c r="K80" s="10" t="s">
        <v>31</v>
      </c>
      <c r="L80" s="10" t="s">
        <v>31</v>
      </c>
      <c r="M80" s="10" t="s">
        <v>31</v>
      </c>
      <c r="N80" s="10" t="s">
        <v>31</v>
      </c>
      <c r="O80" s="10" t="s">
        <v>31</v>
      </c>
      <c r="P80" s="10" t="s">
        <v>27</v>
      </c>
      <c r="Q80" s="10" t="s">
        <v>31</v>
      </c>
      <c r="R80" s="10" t="s">
        <v>27</v>
      </c>
      <c r="S80" s="10" t="s">
        <v>31</v>
      </c>
      <c r="T80" s="148"/>
      <c r="U80" s="148"/>
      <c r="X80" s="3" t="s">
        <v>93</v>
      </c>
      <c r="Y80" s="3" t="s">
        <v>95</v>
      </c>
      <c r="Z80" s="3" t="s">
        <v>98</v>
      </c>
    </row>
    <row r="82" spans="2:19" x14ac:dyDescent="0.2">
      <c r="B82" s="34" t="s">
        <v>38</v>
      </c>
      <c r="C82" s="34">
        <f>COUNTA(C3:C80)</f>
        <v>78</v>
      </c>
    </row>
    <row r="84" spans="2:19" x14ac:dyDescent="0.2">
      <c r="D84" s="38" t="s">
        <v>35</v>
      </c>
      <c r="E84" s="41">
        <f t="shared" ref="E84:S84" si="0">COUNTIF(E3:E80,"M")</f>
        <v>21</v>
      </c>
      <c r="F84" s="41">
        <f t="shared" si="0"/>
        <v>78</v>
      </c>
      <c r="G84" s="40">
        <f t="shared" si="0"/>
        <v>5</v>
      </c>
      <c r="H84" s="40">
        <f t="shared" si="0"/>
        <v>74</v>
      </c>
      <c r="I84" s="40">
        <f t="shared" si="0"/>
        <v>1</v>
      </c>
      <c r="J84" s="40">
        <f t="shared" si="0"/>
        <v>6</v>
      </c>
      <c r="K84" s="40">
        <f t="shared" si="0"/>
        <v>2</v>
      </c>
      <c r="L84" s="40">
        <f t="shared" si="0"/>
        <v>3</v>
      </c>
      <c r="M84" s="40">
        <f t="shared" si="0"/>
        <v>5</v>
      </c>
      <c r="N84" s="40">
        <f t="shared" si="0"/>
        <v>21</v>
      </c>
      <c r="O84" s="40">
        <f t="shared" si="0"/>
        <v>0</v>
      </c>
      <c r="P84" s="40">
        <f t="shared" si="0"/>
        <v>23</v>
      </c>
      <c r="Q84" s="40">
        <f t="shared" si="0"/>
        <v>50</v>
      </c>
      <c r="R84" s="40">
        <f t="shared" si="0"/>
        <v>72</v>
      </c>
      <c r="S84" s="40">
        <f t="shared" si="0"/>
        <v>16</v>
      </c>
    </row>
    <row r="85" spans="2:19" x14ac:dyDescent="0.2">
      <c r="D85" s="38" t="s">
        <v>36</v>
      </c>
      <c r="E85" s="41">
        <f t="shared" ref="E85:S85" si="1">COUNTIF(E3:E80,"PA")</f>
        <v>0</v>
      </c>
      <c r="F85" s="41">
        <f t="shared" si="1"/>
        <v>0</v>
      </c>
      <c r="G85" s="40">
        <f t="shared" si="1"/>
        <v>73</v>
      </c>
      <c r="H85" s="40">
        <f t="shared" si="1"/>
        <v>0</v>
      </c>
      <c r="I85" s="40">
        <f t="shared" si="1"/>
        <v>70</v>
      </c>
      <c r="J85" s="40">
        <f t="shared" si="1"/>
        <v>63</v>
      </c>
      <c r="K85" s="40">
        <f t="shared" si="1"/>
        <v>19</v>
      </c>
      <c r="L85" s="40">
        <f t="shared" si="1"/>
        <v>66</v>
      </c>
      <c r="M85" s="40">
        <f t="shared" si="1"/>
        <v>8</v>
      </c>
      <c r="N85" s="40">
        <f t="shared" si="1"/>
        <v>57</v>
      </c>
      <c r="O85" s="40">
        <f t="shared" si="1"/>
        <v>78</v>
      </c>
      <c r="P85" s="40">
        <f t="shared" si="1"/>
        <v>17</v>
      </c>
      <c r="Q85" s="40">
        <f t="shared" si="1"/>
        <v>21</v>
      </c>
      <c r="R85" s="40">
        <f t="shared" si="1"/>
        <v>1</v>
      </c>
      <c r="S85" s="40">
        <f t="shared" si="1"/>
        <v>62</v>
      </c>
    </row>
    <row r="86" spans="2:19" x14ac:dyDescent="0.2">
      <c r="D86" s="38" t="s">
        <v>37</v>
      </c>
      <c r="E86" s="41">
        <f t="shared" ref="E86:S86" si="2">COUNTIF(E3:E80,"FA")</f>
        <v>57</v>
      </c>
      <c r="F86" s="41">
        <f t="shared" si="2"/>
        <v>0</v>
      </c>
      <c r="G86" s="40">
        <f t="shared" si="2"/>
        <v>0</v>
      </c>
      <c r="H86" s="40">
        <f t="shared" si="2"/>
        <v>4</v>
      </c>
      <c r="I86" s="40">
        <f t="shared" si="2"/>
        <v>7</v>
      </c>
      <c r="J86" s="40">
        <f t="shared" si="2"/>
        <v>9</v>
      </c>
      <c r="K86" s="40">
        <f t="shared" si="2"/>
        <v>57</v>
      </c>
      <c r="L86" s="40">
        <f t="shared" si="2"/>
        <v>9</v>
      </c>
      <c r="M86" s="40">
        <f t="shared" si="2"/>
        <v>65</v>
      </c>
      <c r="N86" s="40">
        <f t="shared" si="2"/>
        <v>0</v>
      </c>
      <c r="O86" s="40">
        <f t="shared" si="2"/>
        <v>0</v>
      </c>
      <c r="P86" s="40">
        <f t="shared" si="2"/>
        <v>38</v>
      </c>
      <c r="Q86" s="40">
        <f t="shared" si="2"/>
        <v>7</v>
      </c>
      <c r="R86" s="40">
        <f t="shared" si="2"/>
        <v>5</v>
      </c>
      <c r="S86" s="40">
        <f t="shared" si="2"/>
        <v>0</v>
      </c>
    </row>
    <row r="87" spans="2:19" x14ac:dyDescent="0.2">
      <c r="D87" s="34"/>
    </row>
    <row r="88" spans="2:19" x14ac:dyDescent="0.2">
      <c r="D88" s="38" t="s">
        <v>39</v>
      </c>
      <c r="E88" s="121">
        <f t="shared" ref="E88:F90" si="3">E84/$C$82</f>
        <v>0.26923076923076922</v>
      </c>
      <c r="F88" s="121">
        <f t="shared" si="3"/>
        <v>1</v>
      </c>
      <c r="G88" s="130">
        <f t="shared" ref="G88:S88" si="4">G84/$C$82</f>
        <v>6.4102564102564097E-2</v>
      </c>
      <c r="H88" s="130">
        <f t="shared" ref="H88:K88" si="5">H84/$C$82</f>
        <v>0.94871794871794868</v>
      </c>
      <c r="I88" s="130">
        <f t="shared" si="5"/>
        <v>1.282051282051282E-2</v>
      </c>
      <c r="J88" s="130">
        <f t="shared" si="5"/>
        <v>7.6923076923076927E-2</v>
      </c>
      <c r="K88" s="130">
        <f t="shared" si="5"/>
        <v>2.564102564102564E-2</v>
      </c>
      <c r="L88" s="130">
        <f t="shared" si="4"/>
        <v>3.8461538461538464E-2</v>
      </c>
      <c r="M88" s="130">
        <f t="shared" si="4"/>
        <v>6.4102564102564097E-2</v>
      </c>
      <c r="N88" s="130">
        <f t="shared" si="4"/>
        <v>0.26923076923076922</v>
      </c>
      <c r="O88" s="130">
        <f t="shared" si="4"/>
        <v>0</v>
      </c>
      <c r="P88" s="130">
        <f t="shared" si="4"/>
        <v>0.29487179487179488</v>
      </c>
      <c r="Q88" s="130">
        <f t="shared" si="4"/>
        <v>0.64102564102564108</v>
      </c>
      <c r="R88" s="130">
        <f t="shared" ref="R88" si="6">R84/$C$82</f>
        <v>0.92307692307692313</v>
      </c>
      <c r="S88" s="130">
        <f t="shared" si="4"/>
        <v>0.20512820512820512</v>
      </c>
    </row>
    <row r="89" spans="2:19" x14ac:dyDescent="0.2">
      <c r="D89" s="38" t="s">
        <v>40</v>
      </c>
      <c r="E89" s="121">
        <f t="shared" si="3"/>
        <v>0</v>
      </c>
      <c r="F89" s="121">
        <f t="shared" si="3"/>
        <v>0</v>
      </c>
      <c r="G89" s="130">
        <f t="shared" ref="G89:S89" si="7">G85/$C$82</f>
        <v>0.9358974358974359</v>
      </c>
      <c r="H89" s="130">
        <f t="shared" ref="H89:K89" si="8">H85/$C$82</f>
        <v>0</v>
      </c>
      <c r="I89" s="130">
        <f t="shared" si="8"/>
        <v>0.89743589743589747</v>
      </c>
      <c r="J89" s="130">
        <f t="shared" si="8"/>
        <v>0.80769230769230771</v>
      </c>
      <c r="K89" s="130">
        <f t="shared" si="8"/>
        <v>0.24358974358974358</v>
      </c>
      <c r="L89" s="130">
        <f t="shared" si="7"/>
        <v>0.84615384615384615</v>
      </c>
      <c r="M89" s="130">
        <f t="shared" si="7"/>
        <v>0.10256410256410256</v>
      </c>
      <c r="N89" s="130">
        <f t="shared" si="7"/>
        <v>0.73076923076923073</v>
      </c>
      <c r="O89" s="130">
        <f t="shared" si="7"/>
        <v>1</v>
      </c>
      <c r="P89" s="130">
        <f t="shared" si="7"/>
        <v>0.21794871794871795</v>
      </c>
      <c r="Q89" s="130">
        <f t="shared" si="7"/>
        <v>0.26923076923076922</v>
      </c>
      <c r="R89" s="130">
        <f t="shared" ref="R89" si="9">R85/$C$82</f>
        <v>1.282051282051282E-2</v>
      </c>
      <c r="S89" s="130">
        <f t="shared" si="7"/>
        <v>0.79487179487179482</v>
      </c>
    </row>
    <row r="90" spans="2:19" x14ac:dyDescent="0.2">
      <c r="D90" s="38" t="s">
        <v>41</v>
      </c>
      <c r="E90" s="121">
        <f t="shared" si="3"/>
        <v>0.73076923076923073</v>
      </c>
      <c r="F90" s="121">
        <f t="shared" si="3"/>
        <v>0</v>
      </c>
      <c r="G90" s="130">
        <f t="shared" ref="G90:S90" si="10">G86/$C$82</f>
        <v>0</v>
      </c>
      <c r="H90" s="130">
        <f t="shared" ref="H90:K90" si="11">H86/$C$82</f>
        <v>5.128205128205128E-2</v>
      </c>
      <c r="I90" s="130">
        <f t="shared" si="11"/>
        <v>8.9743589743589744E-2</v>
      </c>
      <c r="J90" s="130">
        <f t="shared" si="11"/>
        <v>0.11538461538461539</v>
      </c>
      <c r="K90" s="130">
        <f t="shared" si="11"/>
        <v>0.73076923076923073</v>
      </c>
      <c r="L90" s="130">
        <f t="shared" si="10"/>
        <v>0.11538461538461539</v>
      </c>
      <c r="M90" s="130">
        <f t="shared" si="10"/>
        <v>0.83333333333333337</v>
      </c>
      <c r="N90" s="130">
        <f t="shared" si="10"/>
        <v>0</v>
      </c>
      <c r="O90" s="130">
        <f t="shared" si="10"/>
        <v>0</v>
      </c>
      <c r="P90" s="130">
        <f t="shared" si="10"/>
        <v>0.48717948717948717</v>
      </c>
      <c r="Q90" s="130">
        <f t="shared" si="10"/>
        <v>8.9743589743589744E-2</v>
      </c>
      <c r="R90" s="130">
        <f t="shared" ref="R90" si="12">R86/$C$82</f>
        <v>6.4102564102564097E-2</v>
      </c>
      <c r="S90" s="130">
        <f t="shared" si="10"/>
        <v>0</v>
      </c>
    </row>
    <row r="91" spans="2:19" x14ac:dyDescent="0.2">
      <c r="D91" s="38" t="s">
        <v>42</v>
      </c>
      <c r="E91" s="121">
        <f>SUM(E88:E90)</f>
        <v>1</v>
      </c>
      <c r="F91" s="121">
        <f>SUM(F88:F90)</f>
        <v>1</v>
      </c>
      <c r="G91" s="130">
        <f t="shared" ref="G91:S91" si="13">SUM(G88:G90)</f>
        <v>1</v>
      </c>
      <c r="H91" s="130">
        <f t="shared" ref="H91:K91" si="14">SUM(H88:H90)</f>
        <v>1</v>
      </c>
      <c r="I91" s="130">
        <f t="shared" si="14"/>
        <v>1</v>
      </c>
      <c r="J91" s="130">
        <f t="shared" si="14"/>
        <v>1</v>
      </c>
      <c r="K91" s="130">
        <f t="shared" si="14"/>
        <v>1</v>
      </c>
      <c r="L91" s="130">
        <f t="shared" si="13"/>
        <v>1</v>
      </c>
      <c r="M91" s="130">
        <f t="shared" si="13"/>
        <v>1</v>
      </c>
      <c r="N91" s="130">
        <f t="shared" si="13"/>
        <v>1</v>
      </c>
      <c r="O91" s="130">
        <f t="shared" si="13"/>
        <v>1</v>
      </c>
      <c r="P91" s="130">
        <f t="shared" si="13"/>
        <v>1</v>
      </c>
      <c r="Q91" s="130">
        <f t="shared" si="13"/>
        <v>1</v>
      </c>
      <c r="R91" s="130">
        <f t="shared" ref="R91" si="15">SUM(R88:R90)</f>
        <v>1</v>
      </c>
      <c r="S91" s="130">
        <f t="shared" si="13"/>
        <v>1</v>
      </c>
    </row>
    <row r="92" spans="2:19" x14ac:dyDescent="0.2">
      <c r="D92" s="129"/>
    </row>
    <row r="93" spans="2:19" hidden="1" x14ac:dyDescent="0.2">
      <c r="D93" s="129"/>
    </row>
    <row r="94" spans="2:19" x14ac:dyDescent="0.2">
      <c r="B94" s="34" t="s">
        <v>117</v>
      </c>
      <c r="C94" s="34">
        <f>COUNTIF(D$3:D$80,"Optimization")</f>
        <v>29</v>
      </c>
      <c r="D94" s="129"/>
    </row>
    <row r="95" spans="2:19" x14ac:dyDescent="0.2">
      <c r="D95" s="129"/>
    </row>
    <row r="96" spans="2:19" x14ac:dyDescent="0.2">
      <c r="D96" s="38" t="s">
        <v>35</v>
      </c>
      <c r="E96" s="41">
        <f t="shared" ref="E96:S96" si="16">COUNTIFS($D$3:$D$80,"Optimization",E$3:E$80,"M")</f>
        <v>10</v>
      </c>
      <c r="F96" s="41">
        <f t="shared" si="16"/>
        <v>29</v>
      </c>
      <c r="G96" s="41">
        <f t="shared" si="16"/>
        <v>2</v>
      </c>
      <c r="H96" s="41">
        <f t="shared" si="16"/>
        <v>27</v>
      </c>
      <c r="I96" s="41">
        <f t="shared" si="16"/>
        <v>0</v>
      </c>
      <c r="J96" s="41">
        <f t="shared" si="16"/>
        <v>1</v>
      </c>
      <c r="K96" s="41">
        <f t="shared" si="16"/>
        <v>0</v>
      </c>
      <c r="L96" s="41">
        <f t="shared" si="16"/>
        <v>2</v>
      </c>
      <c r="M96" s="41">
        <f t="shared" si="16"/>
        <v>5</v>
      </c>
      <c r="N96" s="41">
        <f t="shared" si="16"/>
        <v>9</v>
      </c>
      <c r="O96" s="41">
        <f t="shared" si="16"/>
        <v>0</v>
      </c>
      <c r="P96" s="41">
        <f t="shared" si="16"/>
        <v>8</v>
      </c>
      <c r="Q96" s="41">
        <f t="shared" si="16"/>
        <v>21</v>
      </c>
      <c r="R96" s="41">
        <f t="shared" si="16"/>
        <v>29</v>
      </c>
      <c r="S96" s="41">
        <f t="shared" si="16"/>
        <v>3</v>
      </c>
    </row>
    <row r="97" spans="2:19" x14ac:dyDescent="0.2">
      <c r="D97" s="38" t="s">
        <v>36</v>
      </c>
      <c r="E97" s="41">
        <f t="shared" ref="E97:S97" si="17">COUNTIFS($D$3:$D$80,"Optimization",E$3:E$80,"PA")</f>
        <v>0</v>
      </c>
      <c r="F97" s="41">
        <f t="shared" si="17"/>
        <v>0</v>
      </c>
      <c r="G97" s="41">
        <f t="shared" si="17"/>
        <v>27</v>
      </c>
      <c r="H97" s="41">
        <f t="shared" si="17"/>
        <v>0</v>
      </c>
      <c r="I97" s="41">
        <f t="shared" si="17"/>
        <v>26</v>
      </c>
      <c r="J97" s="41">
        <f t="shared" si="17"/>
        <v>23</v>
      </c>
      <c r="K97" s="41">
        <f t="shared" si="17"/>
        <v>6</v>
      </c>
      <c r="L97" s="41">
        <f t="shared" si="17"/>
        <v>18</v>
      </c>
      <c r="M97" s="41">
        <f t="shared" si="17"/>
        <v>2</v>
      </c>
      <c r="N97" s="41">
        <f t="shared" si="17"/>
        <v>20</v>
      </c>
      <c r="O97" s="41">
        <f t="shared" si="17"/>
        <v>29</v>
      </c>
      <c r="P97" s="41">
        <f t="shared" si="17"/>
        <v>7</v>
      </c>
      <c r="Q97" s="41">
        <f t="shared" si="17"/>
        <v>7</v>
      </c>
      <c r="R97" s="41">
        <f t="shared" si="17"/>
        <v>0</v>
      </c>
      <c r="S97" s="41">
        <f t="shared" si="17"/>
        <v>26</v>
      </c>
    </row>
    <row r="98" spans="2:19" x14ac:dyDescent="0.2">
      <c r="D98" s="38" t="s">
        <v>37</v>
      </c>
      <c r="E98" s="41">
        <f t="shared" ref="E98:S98" si="18">COUNTIFS($D$3:$D$80,"Optimization",E$3:E$80,"FA")</f>
        <v>19</v>
      </c>
      <c r="F98" s="41">
        <f t="shared" si="18"/>
        <v>0</v>
      </c>
      <c r="G98" s="41">
        <f t="shared" si="18"/>
        <v>0</v>
      </c>
      <c r="H98" s="41">
        <f t="shared" si="18"/>
        <v>2</v>
      </c>
      <c r="I98" s="41">
        <f t="shared" si="18"/>
        <v>3</v>
      </c>
      <c r="J98" s="41">
        <f t="shared" si="18"/>
        <v>5</v>
      </c>
      <c r="K98" s="41">
        <f t="shared" si="18"/>
        <v>23</v>
      </c>
      <c r="L98" s="41">
        <f t="shared" si="18"/>
        <v>9</v>
      </c>
      <c r="M98" s="41">
        <f t="shared" si="18"/>
        <v>22</v>
      </c>
      <c r="N98" s="41">
        <f t="shared" si="18"/>
        <v>0</v>
      </c>
      <c r="O98" s="41">
        <f t="shared" si="18"/>
        <v>0</v>
      </c>
      <c r="P98" s="41">
        <f t="shared" si="18"/>
        <v>14</v>
      </c>
      <c r="Q98" s="41">
        <f t="shared" si="18"/>
        <v>1</v>
      </c>
      <c r="R98" s="41">
        <f t="shared" si="18"/>
        <v>0</v>
      </c>
      <c r="S98" s="41">
        <f t="shared" si="18"/>
        <v>0</v>
      </c>
    </row>
    <row r="99" spans="2:19" x14ac:dyDescent="0.2">
      <c r="D99" s="34"/>
    </row>
    <row r="100" spans="2:19" x14ac:dyDescent="0.2">
      <c r="D100" s="38" t="s">
        <v>39</v>
      </c>
      <c r="E100" s="121">
        <f>E96/$C$94</f>
        <v>0.34482758620689657</v>
      </c>
      <c r="F100" s="121">
        <f t="shared" ref="F100:S100" si="19">F96/$C$94</f>
        <v>1</v>
      </c>
      <c r="G100" s="121">
        <f t="shared" si="19"/>
        <v>6.8965517241379309E-2</v>
      </c>
      <c r="H100" s="121">
        <f t="shared" si="19"/>
        <v>0.93103448275862066</v>
      </c>
      <c r="I100" s="121">
        <f t="shared" si="19"/>
        <v>0</v>
      </c>
      <c r="J100" s="121">
        <f t="shared" si="19"/>
        <v>3.4482758620689655E-2</v>
      </c>
      <c r="K100" s="121">
        <f t="shared" si="19"/>
        <v>0</v>
      </c>
      <c r="L100" s="121">
        <f t="shared" si="19"/>
        <v>6.8965517241379309E-2</v>
      </c>
      <c r="M100" s="121">
        <f t="shared" si="19"/>
        <v>0.17241379310344829</v>
      </c>
      <c r="N100" s="121">
        <f t="shared" si="19"/>
        <v>0.31034482758620691</v>
      </c>
      <c r="O100" s="121">
        <f t="shared" si="19"/>
        <v>0</v>
      </c>
      <c r="P100" s="121">
        <f t="shared" si="19"/>
        <v>0.27586206896551724</v>
      </c>
      <c r="Q100" s="121">
        <f t="shared" si="19"/>
        <v>0.72413793103448276</v>
      </c>
      <c r="R100" s="121">
        <f t="shared" si="19"/>
        <v>1</v>
      </c>
      <c r="S100" s="121">
        <f t="shared" si="19"/>
        <v>0.10344827586206896</v>
      </c>
    </row>
    <row r="101" spans="2:19" x14ac:dyDescent="0.2">
      <c r="D101" s="38" t="s">
        <v>40</v>
      </c>
      <c r="E101" s="121">
        <f t="shared" ref="E101:S102" si="20">E97/$C$94</f>
        <v>0</v>
      </c>
      <c r="F101" s="121">
        <f t="shared" si="20"/>
        <v>0</v>
      </c>
      <c r="G101" s="121">
        <f t="shared" si="20"/>
        <v>0.93103448275862066</v>
      </c>
      <c r="H101" s="121">
        <f t="shared" si="20"/>
        <v>0</v>
      </c>
      <c r="I101" s="121">
        <f t="shared" si="20"/>
        <v>0.89655172413793105</v>
      </c>
      <c r="J101" s="121">
        <f t="shared" si="20"/>
        <v>0.7931034482758621</v>
      </c>
      <c r="K101" s="121">
        <f t="shared" si="20"/>
        <v>0.20689655172413793</v>
      </c>
      <c r="L101" s="121">
        <f t="shared" si="20"/>
        <v>0.62068965517241381</v>
      </c>
      <c r="M101" s="121">
        <f t="shared" si="20"/>
        <v>6.8965517241379309E-2</v>
      </c>
      <c r="N101" s="121">
        <f t="shared" si="20"/>
        <v>0.68965517241379315</v>
      </c>
      <c r="O101" s="121">
        <f t="shared" si="20"/>
        <v>1</v>
      </c>
      <c r="P101" s="121">
        <f t="shared" si="20"/>
        <v>0.2413793103448276</v>
      </c>
      <c r="Q101" s="121">
        <f t="shared" si="20"/>
        <v>0.2413793103448276</v>
      </c>
      <c r="R101" s="121">
        <f t="shared" si="20"/>
        <v>0</v>
      </c>
      <c r="S101" s="121">
        <f t="shared" si="20"/>
        <v>0.89655172413793105</v>
      </c>
    </row>
    <row r="102" spans="2:19" x14ac:dyDescent="0.2">
      <c r="D102" s="38" t="s">
        <v>41</v>
      </c>
      <c r="E102" s="121">
        <f t="shared" si="20"/>
        <v>0.65517241379310343</v>
      </c>
      <c r="F102" s="121">
        <f t="shared" si="20"/>
        <v>0</v>
      </c>
      <c r="G102" s="121">
        <f t="shared" si="20"/>
        <v>0</v>
      </c>
      <c r="H102" s="121">
        <f t="shared" si="20"/>
        <v>6.8965517241379309E-2</v>
      </c>
      <c r="I102" s="121">
        <f t="shared" si="20"/>
        <v>0.10344827586206896</v>
      </c>
      <c r="J102" s="121">
        <f t="shared" si="20"/>
        <v>0.17241379310344829</v>
      </c>
      <c r="K102" s="121">
        <f t="shared" si="20"/>
        <v>0.7931034482758621</v>
      </c>
      <c r="L102" s="121">
        <f t="shared" si="20"/>
        <v>0.31034482758620691</v>
      </c>
      <c r="M102" s="121">
        <f t="shared" si="20"/>
        <v>0.75862068965517238</v>
      </c>
      <c r="N102" s="121">
        <f t="shared" si="20"/>
        <v>0</v>
      </c>
      <c r="O102" s="121">
        <f t="shared" si="20"/>
        <v>0</v>
      </c>
      <c r="P102" s="121">
        <f t="shared" si="20"/>
        <v>0.48275862068965519</v>
      </c>
      <c r="Q102" s="121">
        <f t="shared" si="20"/>
        <v>3.4482758620689655E-2</v>
      </c>
      <c r="R102" s="121">
        <f t="shared" si="20"/>
        <v>0</v>
      </c>
      <c r="S102" s="121">
        <f t="shared" si="20"/>
        <v>0</v>
      </c>
    </row>
    <row r="103" spans="2:19" x14ac:dyDescent="0.2">
      <c r="D103" s="38" t="s">
        <v>42</v>
      </c>
      <c r="E103" s="121">
        <f>SUM(E100:E102)</f>
        <v>1</v>
      </c>
      <c r="F103" s="121">
        <f t="shared" ref="F103:S103" si="21">SUM(F100:F102)</f>
        <v>1</v>
      </c>
      <c r="G103" s="121">
        <f t="shared" si="21"/>
        <v>1</v>
      </c>
      <c r="H103" s="121">
        <f t="shared" si="21"/>
        <v>1</v>
      </c>
      <c r="I103" s="121">
        <f t="shared" si="21"/>
        <v>1</v>
      </c>
      <c r="J103" s="121">
        <f t="shared" si="21"/>
        <v>1</v>
      </c>
      <c r="K103" s="121">
        <f t="shared" si="21"/>
        <v>1</v>
      </c>
      <c r="L103" s="121">
        <f t="shared" si="21"/>
        <v>1</v>
      </c>
      <c r="M103" s="121">
        <f t="shared" si="21"/>
        <v>1</v>
      </c>
      <c r="N103" s="121">
        <f t="shared" si="21"/>
        <v>1</v>
      </c>
      <c r="O103" s="121">
        <f t="shared" si="21"/>
        <v>1</v>
      </c>
      <c r="P103" s="121">
        <f t="shared" si="21"/>
        <v>1</v>
      </c>
      <c r="Q103" s="121">
        <f t="shared" si="21"/>
        <v>1</v>
      </c>
      <c r="R103" s="121">
        <f t="shared" si="21"/>
        <v>1</v>
      </c>
      <c r="S103" s="121">
        <f t="shared" si="21"/>
        <v>1</v>
      </c>
    </row>
    <row r="104" spans="2:19" x14ac:dyDescent="0.2">
      <c r="D104" s="129"/>
    </row>
    <row r="105" spans="2:19" x14ac:dyDescent="0.2">
      <c r="B105" s="34" t="s">
        <v>118</v>
      </c>
      <c r="C105" s="34">
        <f>COUNTIF(D$3:D$80,"Evaluation")</f>
        <v>34</v>
      </c>
      <c r="D105" s="129"/>
    </row>
    <row r="106" spans="2:19" x14ac:dyDescent="0.2">
      <c r="D106" s="129"/>
    </row>
    <row r="107" spans="2:19" x14ac:dyDescent="0.2">
      <c r="D107" s="38" t="s">
        <v>35</v>
      </c>
      <c r="E107" s="41">
        <f t="shared" ref="E107:S107" si="22">COUNTIFS($D$3:$D$80,"Evaluation",E$3:E$80,"M")</f>
        <v>7</v>
      </c>
      <c r="F107" s="41">
        <f t="shared" si="22"/>
        <v>34</v>
      </c>
      <c r="G107" s="41">
        <f t="shared" si="22"/>
        <v>3</v>
      </c>
      <c r="H107" s="41">
        <f t="shared" si="22"/>
        <v>32</v>
      </c>
      <c r="I107" s="41">
        <f t="shared" si="22"/>
        <v>1</v>
      </c>
      <c r="J107" s="41">
        <f t="shared" si="22"/>
        <v>3</v>
      </c>
      <c r="K107" s="41">
        <f t="shared" si="22"/>
        <v>2</v>
      </c>
      <c r="L107" s="41">
        <f t="shared" si="22"/>
        <v>0</v>
      </c>
      <c r="M107" s="41">
        <f t="shared" si="22"/>
        <v>0</v>
      </c>
      <c r="N107" s="41">
        <f t="shared" si="22"/>
        <v>10</v>
      </c>
      <c r="O107" s="41">
        <f t="shared" si="22"/>
        <v>0</v>
      </c>
      <c r="P107" s="41">
        <f t="shared" si="22"/>
        <v>9</v>
      </c>
      <c r="Q107" s="41">
        <f t="shared" si="22"/>
        <v>23</v>
      </c>
      <c r="R107" s="41">
        <f t="shared" si="22"/>
        <v>29</v>
      </c>
      <c r="S107" s="41">
        <f t="shared" si="22"/>
        <v>7</v>
      </c>
    </row>
    <row r="108" spans="2:19" x14ac:dyDescent="0.2">
      <c r="D108" s="38" t="s">
        <v>36</v>
      </c>
      <c r="E108" s="41">
        <f t="shared" ref="E108:S108" si="23">COUNTIFS($D$3:$D$80,"Evaluation",E$3:E$80,"PA")</f>
        <v>0</v>
      </c>
      <c r="F108" s="41">
        <f t="shared" si="23"/>
        <v>0</v>
      </c>
      <c r="G108" s="41">
        <f t="shared" si="23"/>
        <v>31</v>
      </c>
      <c r="H108" s="41">
        <f t="shared" si="23"/>
        <v>0</v>
      </c>
      <c r="I108" s="41">
        <f t="shared" si="23"/>
        <v>29</v>
      </c>
      <c r="J108" s="41">
        <f t="shared" si="23"/>
        <v>27</v>
      </c>
      <c r="K108" s="41">
        <f t="shared" si="23"/>
        <v>7</v>
      </c>
      <c r="L108" s="41">
        <f t="shared" si="23"/>
        <v>34</v>
      </c>
      <c r="M108" s="41">
        <f t="shared" si="23"/>
        <v>6</v>
      </c>
      <c r="N108" s="41">
        <f t="shared" si="23"/>
        <v>24</v>
      </c>
      <c r="O108" s="41">
        <f t="shared" si="23"/>
        <v>34</v>
      </c>
      <c r="P108" s="41">
        <f t="shared" si="23"/>
        <v>8</v>
      </c>
      <c r="Q108" s="41">
        <f t="shared" si="23"/>
        <v>8</v>
      </c>
      <c r="R108" s="41">
        <f t="shared" si="23"/>
        <v>1</v>
      </c>
      <c r="S108" s="41">
        <f t="shared" si="23"/>
        <v>27</v>
      </c>
    </row>
    <row r="109" spans="2:19" x14ac:dyDescent="0.2">
      <c r="D109" s="38" t="s">
        <v>37</v>
      </c>
      <c r="E109" s="41">
        <f t="shared" ref="E109:S109" si="24">COUNTIFS($D$3:$D$80,"Evaluation",E$3:E$80,"FA")</f>
        <v>27</v>
      </c>
      <c r="F109" s="41">
        <f t="shared" si="24"/>
        <v>0</v>
      </c>
      <c r="G109" s="41">
        <f t="shared" si="24"/>
        <v>0</v>
      </c>
      <c r="H109" s="41">
        <f t="shared" si="24"/>
        <v>2</v>
      </c>
      <c r="I109" s="41">
        <f t="shared" si="24"/>
        <v>4</v>
      </c>
      <c r="J109" s="41">
        <f t="shared" si="24"/>
        <v>4</v>
      </c>
      <c r="K109" s="41">
        <f t="shared" si="24"/>
        <v>25</v>
      </c>
      <c r="L109" s="41">
        <f t="shared" si="24"/>
        <v>0</v>
      </c>
      <c r="M109" s="41">
        <f t="shared" si="24"/>
        <v>28</v>
      </c>
      <c r="N109" s="41">
        <f t="shared" si="24"/>
        <v>0</v>
      </c>
      <c r="O109" s="41">
        <f t="shared" si="24"/>
        <v>0</v>
      </c>
      <c r="P109" s="41">
        <f t="shared" si="24"/>
        <v>17</v>
      </c>
      <c r="Q109" s="41">
        <f t="shared" si="24"/>
        <v>3</v>
      </c>
      <c r="R109" s="41">
        <f t="shared" si="24"/>
        <v>4</v>
      </c>
      <c r="S109" s="41">
        <f t="shared" si="24"/>
        <v>0</v>
      </c>
    </row>
    <row r="110" spans="2:19" x14ac:dyDescent="0.2">
      <c r="D110" s="34"/>
    </row>
    <row r="111" spans="2:19" x14ac:dyDescent="0.2">
      <c r="D111" s="38" t="s">
        <v>39</v>
      </c>
      <c r="E111" s="121">
        <f>E107/$C$105</f>
        <v>0.20588235294117646</v>
      </c>
      <c r="F111" s="121">
        <f t="shared" ref="F111:S111" si="25">F107/$C$105</f>
        <v>1</v>
      </c>
      <c r="G111" s="121">
        <f t="shared" si="25"/>
        <v>8.8235294117647065E-2</v>
      </c>
      <c r="H111" s="121">
        <f t="shared" si="25"/>
        <v>0.94117647058823528</v>
      </c>
      <c r="I111" s="121">
        <f t="shared" si="25"/>
        <v>2.9411764705882353E-2</v>
      </c>
      <c r="J111" s="121">
        <f t="shared" si="25"/>
        <v>8.8235294117647065E-2</v>
      </c>
      <c r="K111" s="121">
        <f t="shared" si="25"/>
        <v>5.8823529411764705E-2</v>
      </c>
      <c r="L111" s="121">
        <f t="shared" si="25"/>
        <v>0</v>
      </c>
      <c r="M111" s="121">
        <f t="shared" si="25"/>
        <v>0</v>
      </c>
      <c r="N111" s="121">
        <f t="shared" si="25"/>
        <v>0.29411764705882354</v>
      </c>
      <c r="O111" s="121">
        <f t="shared" si="25"/>
        <v>0</v>
      </c>
      <c r="P111" s="121">
        <f t="shared" si="25"/>
        <v>0.26470588235294118</v>
      </c>
      <c r="Q111" s="121">
        <f t="shared" si="25"/>
        <v>0.67647058823529416</v>
      </c>
      <c r="R111" s="121">
        <f t="shared" si="25"/>
        <v>0.8529411764705882</v>
      </c>
      <c r="S111" s="121">
        <f t="shared" si="25"/>
        <v>0.20588235294117646</v>
      </c>
    </row>
    <row r="112" spans="2:19" x14ac:dyDescent="0.2">
      <c r="D112" s="38" t="s">
        <v>40</v>
      </c>
      <c r="E112" s="121">
        <f t="shared" ref="E112:S113" si="26">E108/$C$105</f>
        <v>0</v>
      </c>
      <c r="F112" s="121">
        <f t="shared" si="26"/>
        <v>0</v>
      </c>
      <c r="G112" s="121">
        <f t="shared" si="26"/>
        <v>0.91176470588235292</v>
      </c>
      <c r="H112" s="121">
        <f t="shared" si="26"/>
        <v>0</v>
      </c>
      <c r="I112" s="121">
        <f t="shared" si="26"/>
        <v>0.8529411764705882</v>
      </c>
      <c r="J112" s="121">
        <f t="shared" si="26"/>
        <v>0.79411764705882348</v>
      </c>
      <c r="K112" s="121">
        <f t="shared" si="26"/>
        <v>0.20588235294117646</v>
      </c>
      <c r="L112" s="121">
        <f t="shared" si="26"/>
        <v>1</v>
      </c>
      <c r="M112" s="121">
        <f t="shared" si="26"/>
        <v>0.17647058823529413</v>
      </c>
      <c r="N112" s="121">
        <f t="shared" si="26"/>
        <v>0.70588235294117652</v>
      </c>
      <c r="O112" s="121">
        <f t="shared" si="26"/>
        <v>1</v>
      </c>
      <c r="P112" s="121">
        <f t="shared" si="26"/>
        <v>0.23529411764705882</v>
      </c>
      <c r="Q112" s="121">
        <f t="shared" si="26"/>
        <v>0.23529411764705882</v>
      </c>
      <c r="R112" s="121">
        <f t="shared" si="26"/>
        <v>2.9411764705882353E-2</v>
      </c>
      <c r="S112" s="121">
        <f t="shared" si="26"/>
        <v>0.79411764705882348</v>
      </c>
    </row>
    <row r="113" spans="2:19" x14ac:dyDescent="0.2">
      <c r="D113" s="38" t="s">
        <v>41</v>
      </c>
      <c r="E113" s="121">
        <f t="shared" si="26"/>
        <v>0.79411764705882348</v>
      </c>
      <c r="F113" s="121">
        <f t="shared" si="26"/>
        <v>0</v>
      </c>
      <c r="G113" s="121">
        <f t="shared" si="26"/>
        <v>0</v>
      </c>
      <c r="H113" s="121">
        <f t="shared" si="26"/>
        <v>5.8823529411764705E-2</v>
      </c>
      <c r="I113" s="121">
        <f t="shared" si="26"/>
        <v>0.11764705882352941</v>
      </c>
      <c r="J113" s="121">
        <f t="shared" si="26"/>
        <v>0.11764705882352941</v>
      </c>
      <c r="K113" s="121">
        <f t="shared" si="26"/>
        <v>0.73529411764705888</v>
      </c>
      <c r="L113" s="121">
        <f t="shared" si="26"/>
        <v>0</v>
      </c>
      <c r="M113" s="121">
        <f t="shared" si="26"/>
        <v>0.82352941176470584</v>
      </c>
      <c r="N113" s="121">
        <f t="shared" si="26"/>
        <v>0</v>
      </c>
      <c r="O113" s="121">
        <f t="shared" si="26"/>
        <v>0</v>
      </c>
      <c r="P113" s="121">
        <f t="shared" si="26"/>
        <v>0.5</v>
      </c>
      <c r="Q113" s="121">
        <f t="shared" si="26"/>
        <v>8.8235294117647065E-2</v>
      </c>
      <c r="R113" s="121">
        <f t="shared" si="26"/>
        <v>0.11764705882352941</v>
      </c>
      <c r="S113" s="121">
        <f t="shared" si="26"/>
        <v>0</v>
      </c>
    </row>
    <row r="114" spans="2:19" x14ac:dyDescent="0.2">
      <c r="D114" s="38" t="s">
        <v>42</v>
      </c>
      <c r="E114" s="121">
        <f>SUM(E111:E113)</f>
        <v>1</v>
      </c>
      <c r="F114" s="121">
        <f t="shared" ref="F114:S114" si="27">SUM(F111:F113)</f>
        <v>1</v>
      </c>
      <c r="G114" s="121">
        <f t="shared" si="27"/>
        <v>1</v>
      </c>
      <c r="H114" s="121">
        <f t="shared" si="27"/>
        <v>1</v>
      </c>
      <c r="I114" s="121">
        <f t="shared" si="27"/>
        <v>1</v>
      </c>
      <c r="J114" s="121">
        <f t="shared" si="27"/>
        <v>1</v>
      </c>
      <c r="K114" s="121">
        <f t="shared" si="27"/>
        <v>1</v>
      </c>
      <c r="L114" s="121">
        <f t="shared" si="27"/>
        <v>1</v>
      </c>
      <c r="M114" s="121">
        <f t="shared" si="27"/>
        <v>1</v>
      </c>
      <c r="N114" s="121">
        <f t="shared" si="27"/>
        <v>1</v>
      </c>
      <c r="O114" s="121">
        <f t="shared" si="27"/>
        <v>1</v>
      </c>
      <c r="P114" s="121">
        <f t="shared" si="27"/>
        <v>1</v>
      </c>
      <c r="Q114" s="121">
        <f t="shared" si="27"/>
        <v>1</v>
      </c>
      <c r="R114" s="121">
        <f t="shared" si="27"/>
        <v>1</v>
      </c>
      <c r="S114" s="121">
        <f t="shared" si="27"/>
        <v>1</v>
      </c>
    </row>
    <row r="115" spans="2:19" x14ac:dyDescent="0.2">
      <c r="D115" s="129"/>
    </row>
    <row r="116" spans="2:19" x14ac:dyDescent="0.2">
      <c r="B116" s="34" t="s">
        <v>119</v>
      </c>
      <c r="C116" s="34">
        <f>COUNTIF(D$3:D$80,"Generalization")</f>
        <v>10</v>
      </c>
      <c r="D116" s="129"/>
    </row>
    <row r="117" spans="2:19" x14ac:dyDescent="0.2">
      <c r="D117" s="129"/>
    </row>
    <row r="118" spans="2:19" x14ac:dyDescent="0.2">
      <c r="D118" s="38" t="s">
        <v>35</v>
      </c>
      <c r="E118" s="41">
        <f t="shared" ref="E118:S118" si="28">COUNTIFS($D$3:$D$80,"Generalization",E$3:E$80,"M")</f>
        <v>4</v>
      </c>
      <c r="F118" s="41">
        <f t="shared" si="28"/>
        <v>10</v>
      </c>
      <c r="G118" s="41">
        <f t="shared" si="28"/>
        <v>0</v>
      </c>
      <c r="H118" s="41">
        <f t="shared" si="28"/>
        <v>10</v>
      </c>
      <c r="I118" s="41">
        <f t="shared" si="28"/>
        <v>0</v>
      </c>
      <c r="J118" s="41">
        <f t="shared" si="28"/>
        <v>2</v>
      </c>
      <c r="K118" s="41">
        <f t="shared" si="28"/>
        <v>0</v>
      </c>
      <c r="L118" s="41">
        <f t="shared" si="28"/>
        <v>1</v>
      </c>
      <c r="M118" s="41">
        <f t="shared" si="28"/>
        <v>0</v>
      </c>
      <c r="N118" s="41">
        <f t="shared" si="28"/>
        <v>1</v>
      </c>
      <c r="O118" s="41">
        <f t="shared" si="28"/>
        <v>0</v>
      </c>
      <c r="P118" s="41">
        <f t="shared" si="28"/>
        <v>1</v>
      </c>
      <c r="Q118" s="41">
        <f t="shared" si="28"/>
        <v>5</v>
      </c>
      <c r="R118" s="41">
        <f t="shared" si="28"/>
        <v>9</v>
      </c>
      <c r="S118" s="41">
        <f t="shared" si="28"/>
        <v>5</v>
      </c>
    </row>
    <row r="119" spans="2:19" x14ac:dyDescent="0.2">
      <c r="D119" s="38" t="s">
        <v>36</v>
      </c>
      <c r="E119" s="41">
        <f t="shared" ref="E119:S119" si="29">COUNTIFS($D$3:$D$80,"Generalization",E$3:E$80,"PA")</f>
        <v>0</v>
      </c>
      <c r="F119" s="41">
        <f t="shared" si="29"/>
        <v>0</v>
      </c>
      <c r="G119" s="41">
        <f t="shared" si="29"/>
        <v>10</v>
      </c>
      <c r="H119" s="41">
        <f t="shared" si="29"/>
        <v>0</v>
      </c>
      <c r="I119" s="41">
        <f t="shared" si="29"/>
        <v>10</v>
      </c>
      <c r="J119" s="41">
        <f t="shared" si="29"/>
        <v>8</v>
      </c>
      <c r="K119" s="41">
        <f t="shared" si="29"/>
        <v>3</v>
      </c>
      <c r="L119" s="41">
        <f t="shared" si="29"/>
        <v>9</v>
      </c>
      <c r="M119" s="41">
        <f t="shared" si="29"/>
        <v>0</v>
      </c>
      <c r="N119" s="41">
        <f t="shared" si="29"/>
        <v>9</v>
      </c>
      <c r="O119" s="41">
        <f t="shared" si="29"/>
        <v>10</v>
      </c>
      <c r="P119" s="41">
        <f t="shared" si="29"/>
        <v>2</v>
      </c>
      <c r="Q119" s="41">
        <f t="shared" si="29"/>
        <v>2</v>
      </c>
      <c r="R119" s="41">
        <f t="shared" si="29"/>
        <v>0</v>
      </c>
      <c r="S119" s="41">
        <f t="shared" si="29"/>
        <v>5</v>
      </c>
    </row>
    <row r="120" spans="2:19" x14ac:dyDescent="0.2">
      <c r="D120" s="38" t="s">
        <v>37</v>
      </c>
      <c r="E120" s="41">
        <f t="shared" ref="E120:S120" si="30">COUNTIFS($D$3:$D$80,"Generalization",E$3:E$80,"FA")</f>
        <v>6</v>
      </c>
      <c r="F120" s="41">
        <f t="shared" si="30"/>
        <v>0</v>
      </c>
      <c r="G120" s="41">
        <f t="shared" si="30"/>
        <v>0</v>
      </c>
      <c r="H120" s="41">
        <f t="shared" si="30"/>
        <v>0</v>
      </c>
      <c r="I120" s="41">
        <f t="shared" si="30"/>
        <v>0</v>
      </c>
      <c r="J120" s="41">
        <f t="shared" si="30"/>
        <v>0</v>
      </c>
      <c r="K120" s="41">
        <f t="shared" si="30"/>
        <v>7</v>
      </c>
      <c r="L120" s="41">
        <f t="shared" si="30"/>
        <v>0</v>
      </c>
      <c r="M120" s="41">
        <f t="shared" si="30"/>
        <v>10</v>
      </c>
      <c r="N120" s="41">
        <f t="shared" si="30"/>
        <v>0</v>
      </c>
      <c r="O120" s="41">
        <f t="shared" si="30"/>
        <v>0</v>
      </c>
      <c r="P120" s="41">
        <f t="shared" si="30"/>
        <v>7</v>
      </c>
      <c r="Q120" s="41">
        <f t="shared" si="30"/>
        <v>3</v>
      </c>
      <c r="R120" s="41">
        <f t="shared" si="30"/>
        <v>1</v>
      </c>
      <c r="S120" s="41">
        <f t="shared" si="30"/>
        <v>0</v>
      </c>
    </row>
    <row r="121" spans="2:19" x14ac:dyDescent="0.2">
      <c r="D121" s="34"/>
    </row>
    <row r="122" spans="2:19" x14ac:dyDescent="0.2">
      <c r="D122" s="38" t="s">
        <v>39</v>
      </c>
      <c r="E122" s="121">
        <f>E118/$C$116</f>
        <v>0.4</v>
      </c>
      <c r="F122" s="121">
        <f t="shared" ref="F122:S122" si="31">F118/$C$116</f>
        <v>1</v>
      </c>
      <c r="G122" s="121">
        <f t="shared" si="31"/>
        <v>0</v>
      </c>
      <c r="H122" s="121">
        <f t="shared" si="31"/>
        <v>1</v>
      </c>
      <c r="I122" s="121">
        <f t="shared" si="31"/>
        <v>0</v>
      </c>
      <c r="J122" s="121">
        <f t="shared" si="31"/>
        <v>0.2</v>
      </c>
      <c r="K122" s="121">
        <f t="shared" si="31"/>
        <v>0</v>
      </c>
      <c r="L122" s="121">
        <f t="shared" si="31"/>
        <v>0.1</v>
      </c>
      <c r="M122" s="121">
        <f t="shared" si="31"/>
        <v>0</v>
      </c>
      <c r="N122" s="121">
        <f t="shared" si="31"/>
        <v>0.1</v>
      </c>
      <c r="O122" s="121">
        <f t="shared" si="31"/>
        <v>0</v>
      </c>
      <c r="P122" s="121">
        <f t="shared" si="31"/>
        <v>0.1</v>
      </c>
      <c r="Q122" s="121">
        <f t="shared" si="31"/>
        <v>0.5</v>
      </c>
      <c r="R122" s="121">
        <f t="shared" si="31"/>
        <v>0.9</v>
      </c>
      <c r="S122" s="121">
        <f t="shared" si="31"/>
        <v>0.5</v>
      </c>
    </row>
    <row r="123" spans="2:19" x14ac:dyDescent="0.2">
      <c r="D123" s="38" t="s">
        <v>40</v>
      </c>
      <c r="E123" s="121">
        <f t="shared" ref="E123:S124" si="32">E119/$C$116</f>
        <v>0</v>
      </c>
      <c r="F123" s="121">
        <f t="shared" si="32"/>
        <v>0</v>
      </c>
      <c r="G123" s="121">
        <f t="shared" si="32"/>
        <v>1</v>
      </c>
      <c r="H123" s="121">
        <f t="shared" si="32"/>
        <v>0</v>
      </c>
      <c r="I123" s="121">
        <f t="shared" si="32"/>
        <v>1</v>
      </c>
      <c r="J123" s="121">
        <f t="shared" si="32"/>
        <v>0.8</v>
      </c>
      <c r="K123" s="121">
        <f t="shared" si="32"/>
        <v>0.3</v>
      </c>
      <c r="L123" s="121">
        <f t="shared" si="32"/>
        <v>0.9</v>
      </c>
      <c r="M123" s="121">
        <f t="shared" si="32"/>
        <v>0</v>
      </c>
      <c r="N123" s="121">
        <f t="shared" si="32"/>
        <v>0.9</v>
      </c>
      <c r="O123" s="121">
        <f t="shared" si="32"/>
        <v>1</v>
      </c>
      <c r="P123" s="121">
        <f t="shared" si="32"/>
        <v>0.2</v>
      </c>
      <c r="Q123" s="121">
        <f t="shared" si="32"/>
        <v>0.2</v>
      </c>
      <c r="R123" s="121">
        <f t="shared" si="32"/>
        <v>0</v>
      </c>
      <c r="S123" s="121">
        <f t="shared" si="32"/>
        <v>0.5</v>
      </c>
    </row>
    <row r="124" spans="2:19" x14ac:dyDescent="0.2">
      <c r="D124" s="38" t="s">
        <v>41</v>
      </c>
      <c r="E124" s="121">
        <f t="shared" si="32"/>
        <v>0.6</v>
      </c>
      <c r="F124" s="121">
        <f t="shared" si="32"/>
        <v>0</v>
      </c>
      <c r="G124" s="121">
        <f t="shared" si="32"/>
        <v>0</v>
      </c>
      <c r="H124" s="121">
        <f t="shared" si="32"/>
        <v>0</v>
      </c>
      <c r="I124" s="121">
        <f t="shared" si="32"/>
        <v>0</v>
      </c>
      <c r="J124" s="121">
        <f t="shared" si="32"/>
        <v>0</v>
      </c>
      <c r="K124" s="121">
        <f t="shared" si="32"/>
        <v>0.7</v>
      </c>
      <c r="L124" s="121">
        <f t="shared" si="32"/>
        <v>0</v>
      </c>
      <c r="M124" s="121">
        <f t="shared" si="32"/>
        <v>1</v>
      </c>
      <c r="N124" s="121">
        <f t="shared" si="32"/>
        <v>0</v>
      </c>
      <c r="O124" s="121">
        <f t="shared" si="32"/>
        <v>0</v>
      </c>
      <c r="P124" s="121">
        <f t="shared" si="32"/>
        <v>0.7</v>
      </c>
      <c r="Q124" s="121">
        <f t="shared" si="32"/>
        <v>0.3</v>
      </c>
      <c r="R124" s="121">
        <f t="shared" si="32"/>
        <v>0.1</v>
      </c>
      <c r="S124" s="121">
        <f t="shared" si="32"/>
        <v>0</v>
      </c>
    </row>
    <row r="125" spans="2:19" x14ac:dyDescent="0.2">
      <c r="D125" s="38" t="s">
        <v>42</v>
      </c>
      <c r="E125" s="121">
        <f>SUM(E122:E124)</f>
        <v>1</v>
      </c>
      <c r="F125" s="121">
        <f t="shared" ref="F125:S125" si="33">SUM(F122:F124)</f>
        <v>1</v>
      </c>
      <c r="G125" s="121">
        <f t="shared" si="33"/>
        <v>1</v>
      </c>
      <c r="H125" s="121">
        <f t="shared" si="33"/>
        <v>1</v>
      </c>
      <c r="I125" s="121">
        <f t="shared" si="33"/>
        <v>1</v>
      </c>
      <c r="J125" s="121">
        <f t="shared" si="33"/>
        <v>1</v>
      </c>
      <c r="K125" s="121">
        <f t="shared" si="33"/>
        <v>1</v>
      </c>
      <c r="L125" s="121">
        <f t="shared" si="33"/>
        <v>1</v>
      </c>
      <c r="M125" s="121">
        <f t="shared" si="33"/>
        <v>1</v>
      </c>
      <c r="N125" s="121">
        <f t="shared" si="33"/>
        <v>1</v>
      </c>
      <c r="O125" s="121">
        <f t="shared" si="33"/>
        <v>1</v>
      </c>
      <c r="P125" s="121">
        <f t="shared" si="33"/>
        <v>1</v>
      </c>
      <c r="Q125" s="121">
        <f t="shared" si="33"/>
        <v>1</v>
      </c>
      <c r="R125" s="121">
        <f t="shared" si="33"/>
        <v>1</v>
      </c>
      <c r="S125" s="121">
        <f t="shared" si="33"/>
        <v>1</v>
      </c>
    </row>
  </sheetData>
  <mergeCells count="92">
    <mergeCell ref="A77:A80"/>
    <mergeCell ref="T77:T80"/>
    <mergeCell ref="U77:U80"/>
    <mergeCell ref="A62:A64"/>
    <mergeCell ref="T62:T64"/>
    <mergeCell ref="U62:U64"/>
    <mergeCell ref="A66:A70"/>
    <mergeCell ref="A71:A76"/>
    <mergeCell ref="T57:T59"/>
    <mergeCell ref="U57:U59"/>
    <mergeCell ref="B71:B76"/>
    <mergeCell ref="B77:B80"/>
    <mergeCell ref="B49:B51"/>
    <mergeCell ref="B52:B56"/>
    <mergeCell ref="B57:B59"/>
    <mergeCell ref="B62:B64"/>
    <mergeCell ref="B66:B70"/>
    <mergeCell ref="T66:T70"/>
    <mergeCell ref="U66:U70"/>
    <mergeCell ref="T71:T76"/>
    <mergeCell ref="U71:U76"/>
    <mergeCell ref="T29:T30"/>
    <mergeCell ref="T25:T28"/>
    <mergeCell ref="B29:B30"/>
    <mergeCell ref="B31:B34"/>
    <mergeCell ref="B35:B36"/>
    <mergeCell ref="B17:B21"/>
    <mergeCell ref="B22:B24"/>
    <mergeCell ref="B25:B28"/>
    <mergeCell ref="A52:A56"/>
    <mergeCell ref="A49:A51"/>
    <mergeCell ref="B37:B40"/>
    <mergeCell ref="B41:B45"/>
    <mergeCell ref="A57:A59"/>
    <mergeCell ref="A1:A2"/>
    <mergeCell ref="A3:A6"/>
    <mergeCell ref="A8:A10"/>
    <mergeCell ref="A13:A16"/>
    <mergeCell ref="A17:A21"/>
    <mergeCell ref="A11:A12"/>
    <mergeCell ref="A22:A24"/>
    <mergeCell ref="A41:A45"/>
    <mergeCell ref="A46:A48"/>
    <mergeCell ref="A25:A28"/>
    <mergeCell ref="A29:A30"/>
    <mergeCell ref="A31:A34"/>
    <mergeCell ref="A35:A36"/>
    <mergeCell ref="A37:A40"/>
    <mergeCell ref="B11:B12"/>
    <mergeCell ref="B13:B16"/>
    <mergeCell ref="T11:T12"/>
    <mergeCell ref="C1:C2"/>
    <mergeCell ref="D1:D2"/>
    <mergeCell ref="E1:F1"/>
    <mergeCell ref="S1:S2"/>
    <mergeCell ref="U8:U10"/>
    <mergeCell ref="B1:B2"/>
    <mergeCell ref="B3:B6"/>
    <mergeCell ref="B8:B10"/>
    <mergeCell ref="T8:T10"/>
    <mergeCell ref="B46:B48"/>
    <mergeCell ref="U11:U12"/>
    <mergeCell ref="G1:K1"/>
    <mergeCell ref="T3:T6"/>
    <mergeCell ref="U25:U28"/>
    <mergeCell ref="T17:T21"/>
    <mergeCell ref="U17:U21"/>
    <mergeCell ref="T13:T16"/>
    <mergeCell ref="U13:U16"/>
    <mergeCell ref="T22:T24"/>
    <mergeCell ref="U22:U24"/>
    <mergeCell ref="U3:U6"/>
    <mergeCell ref="L1:M1"/>
    <mergeCell ref="Q1:R1"/>
    <mergeCell ref="T1:U1"/>
    <mergeCell ref="N1:O1"/>
    <mergeCell ref="X1:Z1"/>
    <mergeCell ref="U31:U34"/>
    <mergeCell ref="T52:T56"/>
    <mergeCell ref="U52:U56"/>
    <mergeCell ref="T37:T40"/>
    <mergeCell ref="U37:U40"/>
    <mergeCell ref="U29:U30"/>
    <mergeCell ref="T49:T51"/>
    <mergeCell ref="U49:U51"/>
    <mergeCell ref="T41:T45"/>
    <mergeCell ref="U41:U45"/>
    <mergeCell ref="T46:T48"/>
    <mergeCell ref="U46:U48"/>
    <mergeCell ref="T35:T36"/>
    <mergeCell ref="U35:U36"/>
    <mergeCell ref="T31:T34"/>
  </mergeCells>
  <phoneticPr fontId="3" type="noConversion"/>
  <printOptions horizontalCentered="1"/>
  <pageMargins left="0.7" right="0.7" top="0.75" bottom="0.75" header="0.3" footer="0.3"/>
  <pageSetup paperSize="9" scale="49" fitToHeight="3" orientation="landscape" horizontalDpi="0" verticalDpi="0"/>
  <headerFooter>
    <oddHeader>&amp;C&amp;"Calibri Bold,Negrita"&amp;16&amp;K000000Characterization of ICSE papers</oddHeader>
  </headerFooter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8678-FF7D-594C-A9E5-94CC4E135EBC}">
  <sheetPr>
    <pageSetUpPr fitToPage="1"/>
  </sheetPr>
  <dimension ref="A1:AC125"/>
  <sheetViews>
    <sheetView zoomScale="110" zoomScaleNormal="110" zoomScalePageLayoutView="60" workbookViewId="0">
      <pane ySplit="2" topLeftCell="A3" activePane="bottomLeft" state="frozen"/>
      <selection pane="bottomLeft" activeCell="C99" sqref="C99"/>
    </sheetView>
  </sheetViews>
  <sheetFormatPr baseColWidth="10" defaultRowHeight="16" x14ac:dyDescent="0.2"/>
  <cols>
    <col min="2" max="2" width="16.5" bestFit="1" customWidth="1"/>
    <col min="4" max="4" width="23" style="19" customWidth="1"/>
    <col min="5" max="5" width="10.83203125" customWidth="1"/>
    <col min="6" max="6" width="16" style="3" customWidth="1"/>
    <col min="7" max="7" width="11.83203125" style="3" customWidth="1"/>
    <col min="8" max="8" width="14.1640625" style="3" customWidth="1"/>
    <col min="9" max="9" width="16.5" style="3" customWidth="1"/>
    <col min="10" max="13" width="10.83203125" style="3" customWidth="1"/>
    <col min="14" max="14" width="15.33203125" style="3" customWidth="1"/>
    <col min="15" max="18" width="10.83203125" style="3" customWidth="1"/>
    <col min="19" max="19" width="10.83203125" customWidth="1"/>
    <col min="20" max="20" width="9.33203125" customWidth="1"/>
    <col min="21" max="21" width="9.5" hidden="1" customWidth="1"/>
    <col min="22" max="22" width="52" hidden="1" customWidth="1"/>
    <col min="23" max="23" width="10.83203125" style="3" hidden="1" customWidth="1"/>
    <col min="24" max="24" width="10.83203125" hidden="1" customWidth="1"/>
    <col min="25" max="25" width="10.83203125" style="3" hidden="1" customWidth="1"/>
    <col min="26" max="26" width="10.83203125" customWidth="1"/>
    <col min="27" max="29" width="10.83203125" hidden="1" customWidth="1"/>
  </cols>
  <sheetData>
    <row r="1" spans="1:29" s="21" customFormat="1" ht="17" x14ac:dyDescent="0.2">
      <c r="A1" s="157" t="s">
        <v>55</v>
      </c>
      <c r="B1" s="157" t="s">
        <v>50</v>
      </c>
      <c r="C1" s="157" t="s">
        <v>51</v>
      </c>
      <c r="D1" s="157" t="s">
        <v>52</v>
      </c>
      <c r="E1" s="134" t="s">
        <v>7</v>
      </c>
      <c r="F1" s="151" t="s">
        <v>45</v>
      </c>
      <c r="G1" s="152"/>
      <c r="H1" s="152"/>
      <c r="I1" s="152"/>
      <c r="J1" s="153"/>
      <c r="K1" s="151" t="s">
        <v>0</v>
      </c>
      <c r="L1" s="153"/>
      <c r="M1" s="151" t="s">
        <v>1</v>
      </c>
      <c r="N1" s="153"/>
      <c r="O1" s="20" t="s">
        <v>4</v>
      </c>
      <c r="P1" s="151" t="s">
        <v>9</v>
      </c>
      <c r="Q1" s="153"/>
      <c r="R1" s="157" t="s">
        <v>22</v>
      </c>
      <c r="S1" s="151" t="s">
        <v>5</v>
      </c>
      <c r="T1" s="153"/>
      <c r="U1" s="53"/>
      <c r="W1" s="140" t="s">
        <v>87</v>
      </c>
      <c r="X1" s="140"/>
      <c r="Y1" s="140"/>
      <c r="AA1" s="142" t="s">
        <v>88</v>
      </c>
      <c r="AB1" s="142"/>
      <c r="AC1" s="142"/>
    </row>
    <row r="2" spans="1:29" s="2" customFormat="1" ht="34" x14ac:dyDescent="0.2">
      <c r="A2" s="169"/>
      <c r="B2" s="158"/>
      <c r="C2" s="158"/>
      <c r="D2" s="169"/>
      <c r="E2" s="4" t="s">
        <v>43</v>
      </c>
      <c r="F2" s="12" t="s">
        <v>19</v>
      </c>
      <c r="G2" s="12" t="s">
        <v>20</v>
      </c>
      <c r="H2" s="12" t="s">
        <v>2</v>
      </c>
      <c r="I2" s="12" t="s">
        <v>21</v>
      </c>
      <c r="J2" s="12" t="s">
        <v>23</v>
      </c>
      <c r="K2" s="12" t="s">
        <v>8</v>
      </c>
      <c r="L2" s="12" t="s">
        <v>26</v>
      </c>
      <c r="M2" s="20" t="s">
        <v>47</v>
      </c>
      <c r="N2" s="12" t="s">
        <v>3</v>
      </c>
      <c r="O2" s="12" t="s">
        <v>48</v>
      </c>
      <c r="P2" s="12" t="s">
        <v>10</v>
      </c>
      <c r="Q2" s="12" t="s">
        <v>11</v>
      </c>
      <c r="R2" s="158"/>
      <c r="S2" s="13" t="s">
        <v>12</v>
      </c>
      <c r="T2" s="20" t="s">
        <v>25</v>
      </c>
      <c r="U2" s="21"/>
      <c r="V2" s="2" t="s">
        <v>79</v>
      </c>
      <c r="W2" s="12" t="s">
        <v>75</v>
      </c>
      <c r="X2" s="12" t="s">
        <v>76</v>
      </c>
      <c r="Y2" s="12" t="s">
        <v>77</v>
      </c>
      <c r="AA2" s="2" t="s">
        <v>75</v>
      </c>
      <c r="AB2" s="2" t="s">
        <v>76</v>
      </c>
      <c r="AC2" s="2" t="s">
        <v>77</v>
      </c>
    </row>
    <row r="3" spans="1:29" s="2" customFormat="1" ht="17" x14ac:dyDescent="0.2">
      <c r="A3" s="155" t="s">
        <v>56</v>
      </c>
      <c r="B3" s="155" t="s">
        <v>171</v>
      </c>
      <c r="C3" s="33" t="s">
        <v>13</v>
      </c>
      <c r="D3" s="118" t="s">
        <v>24</v>
      </c>
      <c r="E3" s="43" t="s">
        <v>27</v>
      </c>
      <c r="F3" s="46" t="s">
        <v>31</v>
      </c>
      <c r="G3" s="46" t="s">
        <v>27</v>
      </c>
      <c r="H3" s="46" t="s">
        <v>29</v>
      </c>
      <c r="I3" s="46" t="s">
        <v>31</v>
      </c>
      <c r="J3" s="46" t="s">
        <v>29</v>
      </c>
      <c r="K3" s="46" t="s">
        <v>27</v>
      </c>
      <c r="L3" s="46" t="s">
        <v>31</v>
      </c>
      <c r="M3" s="48" t="s">
        <v>31</v>
      </c>
      <c r="N3" s="48" t="s">
        <v>31</v>
      </c>
      <c r="O3" s="46" t="s">
        <v>29</v>
      </c>
      <c r="P3" s="46" t="s">
        <v>27</v>
      </c>
      <c r="Q3" s="46" t="s">
        <v>27</v>
      </c>
      <c r="R3" s="49" t="s">
        <v>27</v>
      </c>
      <c r="S3" s="181" t="s">
        <v>18</v>
      </c>
      <c r="T3" s="181" t="s">
        <v>17</v>
      </c>
      <c r="U3" s="54"/>
      <c r="V3" s="52" t="s">
        <v>78</v>
      </c>
      <c r="W3" s="122" t="s">
        <v>91</v>
      </c>
      <c r="X3" s="122" t="s">
        <v>95</v>
      </c>
      <c r="Y3" s="122" t="s">
        <v>94</v>
      </c>
      <c r="AA3" s="61">
        <f>IF(W3="single",0,IF(W3="means",1,IF(W3="inferential",2,"NULL")))</f>
        <v>0</v>
      </c>
      <c r="AB3" s="61">
        <f>IF(X3="none",0,IF(X3="some",1,IF(X3="all",2,"NULL")))</f>
        <v>1</v>
      </c>
      <c r="AC3" s="61">
        <f>IF(Y3="none",0,IF(Y3="factors",1,IF(Y3="both",2,"NULL")))</f>
        <v>0</v>
      </c>
    </row>
    <row r="4" spans="1:29" s="2" customFormat="1" ht="17" x14ac:dyDescent="0.2">
      <c r="A4" s="179"/>
      <c r="B4" s="179"/>
      <c r="C4" s="33" t="s">
        <v>14</v>
      </c>
      <c r="D4" s="118" t="s">
        <v>53</v>
      </c>
      <c r="E4" s="44" t="s">
        <v>27</v>
      </c>
      <c r="F4" s="46" t="s">
        <v>31</v>
      </c>
      <c r="G4" s="46" t="s">
        <v>27</v>
      </c>
      <c r="H4" s="46" t="s">
        <v>29</v>
      </c>
      <c r="I4" s="46" t="s">
        <v>31</v>
      </c>
      <c r="J4" s="46" t="s">
        <v>29</v>
      </c>
      <c r="K4" s="46" t="s">
        <v>31</v>
      </c>
      <c r="L4" s="46" t="s">
        <v>31</v>
      </c>
      <c r="M4" s="48" t="s">
        <v>31</v>
      </c>
      <c r="N4" s="48" t="s">
        <v>31</v>
      </c>
      <c r="O4" s="46" t="s">
        <v>29</v>
      </c>
      <c r="P4" s="46" t="s">
        <v>31</v>
      </c>
      <c r="Q4" s="46" t="s">
        <v>27</v>
      </c>
      <c r="R4" s="49" t="s">
        <v>27</v>
      </c>
      <c r="S4" s="182"/>
      <c r="T4" s="182"/>
      <c r="U4" s="54"/>
      <c r="W4" s="122" t="s">
        <v>93</v>
      </c>
      <c r="X4" s="122" t="s">
        <v>95</v>
      </c>
      <c r="Y4" s="123" t="s">
        <v>98</v>
      </c>
      <c r="AA4" s="61">
        <f t="shared" ref="AA4:AA63" si="0">IF(W4="single",0,IF(W4="means",1,IF(W4="inferential",2,"NULL")))</f>
        <v>1</v>
      </c>
      <c r="AB4" s="61">
        <f t="shared" ref="AB4:AB63" si="1">IF(X4="none",0,IF(X4="some",1,IF(X4="all",2,"NULL")))</f>
        <v>1</v>
      </c>
      <c r="AC4" s="61">
        <f t="shared" ref="AC4:AC63" si="2">IF(Y4="none",0,IF(Y4="factors",1,IF(Y4="both",2,"NULL")))</f>
        <v>1</v>
      </c>
    </row>
    <row r="5" spans="1:29" s="2" customFormat="1" ht="17" x14ac:dyDescent="0.2">
      <c r="A5" s="180"/>
      <c r="B5" s="180"/>
      <c r="C5" s="14" t="s">
        <v>15</v>
      </c>
      <c r="D5" s="119" t="s">
        <v>53</v>
      </c>
      <c r="E5" s="45" t="s">
        <v>27</v>
      </c>
      <c r="F5" s="47" t="s">
        <v>31</v>
      </c>
      <c r="G5" s="47" t="s">
        <v>27</v>
      </c>
      <c r="H5" s="47" t="s">
        <v>29</v>
      </c>
      <c r="I5" s="47" t="s">
        <v>31</v>
      </c>
      <c r="J5" s="47" t="s">
        <v>29</v>
      </c>
      <c r="K5" s="47" t="s">
        <v>31</v>
      </c>
      <c r="L5" s="47" t="s">
        <v>31</v>
      </c>
      <c r="M5" s="50" t="s">
        <v>31</v>
      </c>
      <c r="N5" s="50" t="s">
        <v>31</v>
      </c>
      <c r="O5" s="47" t="s">
        <v>29</v>
      </c>
      <c r="P5" s="47" t="s">
        <v>31</v>
      </c>
      <c r="Q5" s="47" t="s">
        <v>27</v>
      </c>
      <c r="R5" s="51" t="s">
        <v>27</v>
      </c>
      <c r="S5" s="156"/>
      <c r="T5" s="156"/>
      <c r="U5" s="54"/>
      <c r="W5" s="122" t="s">
        <v>93</v>
      </c>
      <c r="X5" s="122" t="s">
        <v>95</v>
      </c>
      <c r="Y5" s="122" t="s">
        <v>98</v>
      </c>
      <c r="AA5" s="61">
        <f t="shared" si="0"/>
        <v>1</v>
      </c>
      <c r="AB5" s="61">
        <f t="shared" si="1"/>
        <v>1</v>
      </c>
      <c r="AC5" s="61">
        <f t="shared" si="2"/>
        <v>1</v>
      </c>
    </row>
    <row r="6" spans="1:29" ht="17" x14ac:dyDescent="0.2">
      <c r="A6" s="162" t="s">
        <v>56</v>
      </c>
      <c r="B6" s="162" t="s">
        <v>172</v>
      </c>
      <c r="C6" s="6" t="s">
        <v>13</v>
      </c>
      <c r="D6" s="17" t="s">
        <v>24</v>
      </c>
      <c r="E6" s="9" t="s">
        <v>27</v>
      </c>
      <c r="F6" s="22" t="s">
        <v>31</v>
      </c>
      <c r="G6" s="22" t="s">
        <v>27</v>
      </c>
      <c r="H6" s="22" t="s">
        <v>29</v>
      </c>
      <c r="I6" s="22" t="s">
        <v>31</v>
      </c>
      <c r="J6" s="22" t="s">
        <v>31</v>
      </c>
      <c r="K6" s="22" t="s">
        <v>27</v>
      </c>
      <c r="L6" s="22" t="s">
        <v>31</v>
      </c>
      <c r="M6" s="22" t="s">
        <v>27</v>
      </c>
      <c r="N6" s="22" t="s">
        <v>31</v>
      </c>
      <c r="O6" s="22" t="s">
        <v>31</v>
      </c>
      <c r="P6" s="22" t="s">
        <v>27</v>
      </c>
      <c r="Q6" s="22" t="s">
        <v>27</v>
      </c>
      <c r="R6" s="22" t="s">
        <v>27</v>
      </c>
      <c r="S6" s="146" t="s">
        <v>18</v>
      </c>
      <c r="T6" s="146" t="s">
        <v>17</v>
      </c>
      <c r="U6" s="55"/>
      <c r="V6" s="52" t="s">
        <v>78</v>
      </c>
      <c r="W6" s="122" t="s">
        <v>91</v>
      </c>
      <c r="X6" s="40" t="s">
        <v>94</v>
      </c>
      <c r="Y6" s="40" t="s">
        <v>94</v>
      </c>
      <c r="AA6" s="61">
        <f t="shared" si="0"/>
        <v>0</v>
      </c>
      <c r="AB6" s="61">
        <f t="shared" si="1"/>
        <v>0</v>
      </c>
      <c r="AC6" s="61">
        <f t="shared" si="2"/>
        <v>0</v>
      </c>
    </row>
    <row r="7" spans="1:29" ht="17" x14ac:dyDescent="0.2">
      <c r="A7" s="167"/>
      <c r="B7" s="167"/>
      <c r="C7" s="6" t="s">
        <v>14</v>
      </c>
      <c r="D7" s="17" t="s">
        <v>53</v>
      </c>
      <c r="E7" s="8" t="s">
        <v>27</v>
      </c>
      <c r="F7" s="22" t="s">
        <v>31</v>
      </c>
      <c r="G7" s="22" t="s">
        <v>27</v>
      </c>
      <c r="H7" s="22" t="s">
        <v>29</v>
      </c>
      <c r="I7" s="22" t="s">
        <v>31</v>
      </c>
      <c r="J7" s="22" t="s">
        <v>31</v>
      </c>
      <c r="K7" s="22" t="s">
        <v>31</v>
      </c>
      <c r="L7" s="22" t="s">
        <v>29</v>
      </c>
      <c r="M7" s="22" t="s">
        <v>27</v>
      </c>
      <c r="N7" s="22" t="s">
        <v>31</v>
      </c>
      <c r="O7" s="22" t="s">
        <v>31</v>
      </c>
      <c r="P7" s="22" t="s">
        <v>27</v>
      </c>
      <c r="Q7" s="22" t="s">
        <v>27</v>
      </c>
      <c r="R7" s="22" t="s">
        <v>27</v>
      </c>
      <c r="S7" s="147"/>
      <c r="T7" s="147"/>
      <c r="U7" s="55"/>
      <c r="W7" s="122" t="s">
        <v>91</v>
      </c>
      <c r="X7" s="40" t="s">
        <v>94</v>
      </c>
      <c r="Y7" s="40" t="s">
        <v>98</v>
      </c>
      <c r="AA7" s="61">
        <f t="shared" si="0"/>
        <v>0</v>
      </c>
      <c r="AB7" s="61">
        <f t="shared" si="1"/>
        <v>0</v>
      </c>
      <c r="AC7" s="61">
        <f t="shared" si="2"/>
        <v>1</v>
      </c>
    </row>
    <row r="8" spans="1:29" ht="17" x14ac:dyDescent="0.2">
      <c r="A8" s="167"/>
      <c r="B8" s="167"/>
      <c r="C8" s="6" t="s">
        <v>15</v>
      </c>
      <c r="D8" s="17" t="s">
        <v>53</v>
      </c>
      <c r="E8" s="8" t="s">
        <v>27</v>
      </c>
      <c r="F8" s="22" t="s">
        <v>31</v>
      </c>
      <c r="G8" s="22" t="s">
        <v>27</v>
      </c>
      <c r="H8" s="22" t="s">
        <v>29</v>
      </c>
      <c r="I8" s="22" t="s">
        <v>31</v>
      </c>
      <c r="J8" s="22" t="s">
        <v>31</v>
      </c>
      <c r="K8" s="22" t="s">
        <v>31</v>
      </c>
      <c r="L8" s="22" t="s">
        <v>29</v>
      </c>
      <c r="M8" s="22" t="s">
        <v>27</v>
      </c>
      <c r="N8" s="22" t="s">
        <v>31</v>
      </c>
      <c r="O8" s="22" t="s">
        <v>31</v>
      </c>
      <c r="P8" s="22" t="s">
        <v>27</v>
      </c>
      <c r="Q8" s="22" t="s">
        <v>27</v>
      </c>
      <c r="R8" s="22" t="s">
        <v>27</v>
      </c>
      <c r="S8" s="147"/>
      <c r="T8" s="147"/>
      <c r="U8" s="55"/>
      <c r="W8" s="122" t="s">
        <v>91</v>
      </c>
      <c r="X8" s="40" t="s">
        <v>94</v>
      </c>
      <c r="Y8" s="40" t="s">
        <v>98</v>
      </c>
      <c r="AA8" s="61">
        <f t="shared" si="0"/>
        <v>0</v>
      </c>
      <c r="AB8" s="61">
        <f t="shared" si="1"/>
        <v>0</v>
      </c>
      <c r="AC8" s="61">
        <f t="shared" si="2"/>
        <v>1</v>
      </c>
    </row>
    <row r="9" spans="1:29" ht="17" x14ac:dyDescent="0.2">
      <c r="A9" s="168"/>
      <c r="B9" s="168"/>
      <c r="C9" s="7" t="s">
        <v>16</v>
      </c>
      <c r="D9" s="18" t="s">
        <v>53</v>
      </c>
      <c r="E9" s="10" t="s">
        <v>27</v>
      </c>
      <c r="F9" s="23" t="s">
        <v>31</v>
      </c>
      <c r="G9" s="23" t="s">
        <v>27</v>
      </c>
      <c r="H9" s="23" t="s">
        <v>29</v>
      </c>
      <c r="I9" s="23" t="s">
        <v>31</v>
      </c>
      <c r="J9" s="10" t="s">
        <v>31</v>
      </c>
      <c r="K9" s="23" t="s">
        <v>31</v>
      </c>
      <c r="L9" s="23" t="s">
        <v>31</v>
      </c>
      <c r="M9" s="10" t="s">
        <v>27</v>
      </c>
      <c r="N9" s="10" t="s">
        <v>31</v>
      </c>
      <c r="O9" s="23" t="s">
        <v>31</v>
      </c>
      <c r="P9" s="23" t="s">
        <v>27</v>
      </c>
      <c r="Q9" s="23" t="s">
        <v>27</v>
      </c>
      <c r="R9" s="10" t="s">
        <v>27</v>
      </c>
      <c r="S9" s="148"/>
      <c r="T9" s="148"/>
      <c r="U9" s="55"/>
      <c r="W9" s="122" t="s">
        <v>91</v>
      </c>
      <c r="X9" s="40" t="s">
        <v>94</v>
      </c>
      <c r="Y9" s="40" t="s">
        <v>98</v>
      </c>
      <c r="AA9" s="61">
        <f t="shared" si="0"/>
        <v>0</v>
      </c>
      <c r="AB9" s="61">
        <f t="shared" si="1"/>
        <v>0</v>
      </c>
      <c r="AC9" s="61">
        <f t="shared" si="2"/>
        <v>1</v>
      </c>
    </row>
    <row r="10" spans="1:29" ht="17" x14ac:dyDescent="0.2">
      <c r="A10" s="69" t="s">
        <v>56</v>
      </c>
      <c r="B10" s="69" t="s">
        <v>173</v>
      </c>
      <c r="C10" s="39" t="s">
        <v>13</v>
      </c>
      <c r="D10" s="57" t="s">
        <v>53</v>
      </c>
      <c r="E10" s="58" t="s">
        <v>29</v>
      </c>
      <c r="F10" s="58" t="s">
        <v>31</v>
      </c>
      <c r="G10" s="58" t="s">
        <v>27</v>
      </c>
      <c r="H10" s="58" t="s">
        <v>31</v>
      </c>
      <c r="I10" s="58" t="s">
        <v>31</v>
      </c>
      <c r="J10" s="58" t="s">
        <v>31</v>
      </c>
      <c r="K10" s="58" t="s">
        <v>31</v>
      </c>
      <c r="L10" s="58" t="s">
        <v>31</v>
      </c>
      <c r="M10" s="58" t="s">
        <v>27</v>
      </c>
      <c r="N10" s="58" t="s">
        <v>31</v>
      </c>
      <c r="O10" s="58" t="s">
        <v>27</v>
      </c>
      <c r="P10" s="58" t="s">
        <v>27</v>
      </c>
      <c r="Q10" s="58" t="s">
        <v>27</v>
      </c>
      <c r="R10" s="40" t="s">
        <v>31</v>
      </c>
      <c r="S10" s="59" t="s">
        <v>17</v>
      </c>
      <c r="T10" s="42" t="s">
        <v>17</v>
      </c>
      <c r="U10" s="55"/>
      <c r="W10" s="122" t="s">
        <v>91</v>
      </c>
      <c r="X10" s="40" t="s">
        <v>94</v>
      </c>
      <c r="Y10" s="40" t="s">
        <v>98</v>
      </c>
      <c r="AA10" s="61">
        <f t="shared" si="0"/>
        <v>0</v>
      </c>
      <c r="AB10" s="61">
        <f t="shared" si="1"/>
        <v>0</v>
      </c>
      <c r="AC10" s="61">
        <f t="shared" si="2"/>
        <v>1</v>
      </c>
    </row>
    <row r="11" spans="1:29" ht="17" x14ac:dyDescent="0.2">
      <c r="A11" s="162" t="s">
        <v>56</v>
      </c>
      <c r="B11" s="162" t="s">
        <v>174</v>
      </c>
      <c r="C11" s="6" t="s">
        <v>13</v>
      </c>
      <c r="D11" s="17" t="s">
        <v>53</v>
      </c>
      <c r="E11" s="22" t="s">
        <v>29</v>
      </c>
      <c r="F11" s="22" t="s">
        <v>31</v>
      </c>
      <c r="G11" s="22" t="s">
        <v>27</v>
      </c>
      <c r="H11" s="22" t="s">
        <v>31</v>
      </c>
      <c r="I11" s="22" t="s">
        <v>31</v>
      </c>
      <c r="J11" s="22" t="s">
        <v>31</v>
      </c>
      <c r="K11" s="22" t="s">
        <v>31</v>
      </c>
      <c r="L11" s="22" t="s">
        <v>29</v>
      </c>
      <c r="M11" s="22" t="s">
        <v>27</v>
      </c>
      <c r="N11" s="22" t="s">
        <v>31</v>
      </c>
      <c r="O11" s="22" t="s">
        <v>31</v>
      </c>
      <c r="P11" s="22" t="s">
        <v>27</v>
      </c>
      <c r="Q11" s="22" t="s">
        <v>27</v>
      </c>
      <c r="R11" s="22" t="s">
        <v>31</v>
      </c>
      <c r="S11" s="177" t="s">
        <v>17</v>
      </c>
      <c r="T11" s="146" t="s">
        <v>17</v>
      </c>
      <c r="U11" s="55"/>
      <c r="W11" s="122" t="s">
        <v>91</v>
      </c>
      <c r="X11" s="40" t="s">
        <v>94</v>
      </c>
      <c r="Y11" s="40" t="s">
        <v>98</v>
      </c>
      <c r="AA11" s="61">
        <f t="shared" si="0"/>
        <v>0</v>
      </c>
      <c r="AB11" s="61">
        <f t="shared" si="1"/>
        <v>0</v>
      </c>
      <c r="AC11" s="61">
        <f t="shared" si="2"/>
        <v>1</v>
      </c>
    </row>
    <row r="12" spans="1:29" ht="17" x14ac:dyDescent="0.2">
      <c r="A12" s="167"/>
      <c r="B12" s="167"/>
      <c r="C12" s="6" t="s">
        <v>14</v>
      </c>
      <c r="D12" s="17" t="s">
        <v>53</v>
      </c>
      <c r="E12" s="22" t="s">
        <v>29</v>
      </c>
      <c r="F12" s="22" t="s">
        <v>31</v>
      </c>
      <c r="G12" s="22" t="s">
        <v>27</v>
      </c>
      <c r="H12" s="22" t="s">
        <v>31</v>
      </c>
      <c r="I12" s="22" t="s">
        <v>31</v>
      </c>
      <c r="J12" s="22" t="s">
        <v>31</v>
      </c>
      <c r="K12" s="22" t="s">
        <v>31</v>
      </c>
      <c r="L12" s="22" t="s">
        <v>29</v>
      </c>
      <c r="M12" s="22" t="s">
        <v>27</v>
      </c>
      <c r="N12" s="22" t="s">
        <v>31</v>
      </c>
      <c r="O12" s="22" t="s">
        <v>31</v>
      </c>
      <c r="P12" s="22" t="s">
        <v>31</v>
      </c>
      <c r="Q12" s="22" t="s">
        <v>27</v>
      </c>
      <c r="R12" s="22" t="s">
        <v>31</v>
      </c>
      <c r="S12" s="183"/>
      <c r="T12" s="147"/>
      <c r="U12" s="55"/>
      <c r="W12" s="122" t="s">
        <v>93</v>
      </c>
      <c r="X12" s="40" t="s">
        <v>94</v>
      </c>
      <c r="Y12" s="40" t="s">
        <v>98</v>
      </c>
      <c r="AA12" s="61">
        <f t="shared" si="0"/>
        <v>1</v>
      </c>
      <c r="AB12" s="61">
        <f t="shared" si="1"/>
        <v>0</v>
      </c>
      <c r="AC12" s="61">
        <f t="shared" si="2"/>
        <v>1</v>
      </c>
    </row>
    <row r="13" spans="1:29" ht="17" x14ac:dyDescent="0.2">
      <c r="A13" s="168"/>
      <c r="B13" s="168"/>
      <c r="C13" s="7" t="s">
        <v>15</v>
      </c>
      <c r="D13" s="18" t="s">
        <v>53</v>
      </c>
      <c r="E13" s="23" t="s">
        <v>29</v>
      </c>
      <c r="F13" s="23" t="s">
        <v>31</v>
      </c>
      <c r="G13" s="23" t="s">
        <v>27</v>
      </c>
      <c r="H13" s="23" t="s">
        <v>31</v>
      </c>
      <c r="I13" s="23" t="s">
        <v>31</v>
      </c>
      <c r="J13" s="23" t="s">
        <v>31</v>
      </c>
      <c r="K13" s="23" t="s">
        <v>31</v>
      </c>
      <c r="L13" s="23" t="s">
        <v>29</v>
      </c>
      <c r="M13" s="23" t="s">
        <v>27</v>
      </c>
      <c r="N13" s="23" t="s">
        <v>31</v>
      </c>
      <c r="O13" s="23" t="s">
        <v>31</v>
      </c>
      <c r="P13" s="23" t="s">
        <v>27</v>
      </c>
      <c r="Q13" s="23" t="s">
        <v>27</v>
      </c>
      <c r="R13" s="10" t="s">
        <v>31</v>
      </c>
      <c r="S13" s="178"/>
      <c r="T13" s="148"/>
      <c r="U13" s="55"/>
      <c r="W13" s="122" t="s">
        <v>91</v>
      </c>
      <c r="X13" s="40" t="s">
        <v>94</v>
      </c>
      <c r="Y13" s="40" t="s">
        <v>98</v>
      </c>
      <c r="AA13" s="61">
        <f t="shared" si="0"/>
        <v>0</v>
      </c>
      <c r="AB13" s="61">
        <f t="shared" si="1"/>
        <v>0</v>
      </c>
      <c r="AC13" s="61">
        <f t="shared" si="2"/>
        <v>1</v>
      </c>
    </row>
    <row r="14" spans="1:29" ht="17" x14ac:dyDescent="0.2">
      <c r="A14" s="133" t="s">
        <v>82</v>
      </c>
      <c r="B14" s="133" t="s">
        <v>175</v>
      </c>
      <c r="C14" s="107" t="s">
        <v>13</v>
      </c>
      <c r="D14" s="108" t="s">
        <v>53</v>
      </c>
      <c r="E14" s="109" t="s">
        <v>29</v>
      </c>
      <c r="F14" s="109" t="s">
        <v>31</v>
      </c>
      <c r="G14" s="109" t="s">
        <v>27</v>
      </c>
      <c r="H14" s="109" t="s">
        <v>31</v>
      </c>
      <c r="I14" s="109" t="s">
        <v>31</v>
      </c>
      <c r="J14" s="109" t="s">
        <v>29</v>
      </c>
      <c r="K14" s="109" t="s">
        <v>31</v>
      </c>
      <c r="L14" s="109" t="s">
        <v>31</v>
      </c>
      <c r="M14" s="109" t="s">
        <v>31</v>
      </c>
      <c r="N14" s="109" t="s">
        <v>31</v>
      </c>
      <c r="O14" s="109" t="s">
        <v>31</v>
      </c>
      <c r="P14" s="109" t="s">
        <v>31</v>
      </c>
      <c r="Q14" s="109" t="s">
        <v>27</v>
      </c>
      <c r="R14" s="109" t="s">
        <v>31</v>
      </c>
      <c r="S14" s="106" t="s">
        <v>18</v>
      </c>
      <c r="T14" s="106" t="s">
        <v>18</v>
      </c>
      <c r="U14" s="55"/>
      <c r="W14" s="124" t="s">
        <v>93</v>
      </c>
      <c r="X14" s="124" t="s">
        <v>95</v>
      </c>
      <c r="Y14" s="109" t="s">
        <v>98</v>
      </c>
      <c r="AA14" s="61">
        <f t="shared" si="0"/>
        <v>1</v>
      </c>
      <c r="AB14" s="61">
        <f t="shared" si="1"/>
        <v>1</v>
      </c>
      <c r="AC14" s="61">
        <f t="shared" si="2"/>
        <v>1</v>
      </c>
    </row>
    <row r="15" spans="1:29" ht="17" x14ac:dyDescent="0.2">
      <c r="A15" s="162" t="s">
        <v>82</v>
      </c>
      <c r="B15" s="162" t="s">
        <v>176</v>
      </c>
      <c r="C15" s="6" t="s">
        <v>13</v>
      </c>
      <c r="D15" s="73" t="s">
        <v>24</v>
      </c>
      <c r="E15" s="9" t="s">
        <v>27</v>
      </c>
      <c r="F15" s="9" t="s">
        <v>31</v>
      </c>
      <c r="G15" s="9" t="s">
        <v>27</v>
      </c>
      <c r="H15" s="9" t="s">
        <v>31</v>
      </c>
      <c r="I15" s="9" t="s">
        <v>27</v>
      </c>
      <c r="J15" s="9" t="s">
        <v>31</v>
      </c>
      <c r="K15" s="9" t="s">
        <v>31</v>
      </c>
      <c r="L15" s="9" t="s">
        <v>27</v>
      </c>
      <c r="M15" s="9" t="s">
        <v>27</v>
      </c>
      <c r="N15" s="9" t="s">
        <v>31</v>
      </c>
      <c r="O15" s="9" t="s">
        <v>27</v>
      </c>
      <c r="P15" s="9" t="s">
        <v>27</v>
      </c>
      <c r="Q15" s="9" t="s">
        <v>27</v>
      </c>
      <c r="R15" s="9" t="s">
        <v>31</v>
      </c>
      <c r="S15" s="177" t="s">
        <v>17</v>
      </c>
      <c r="T15" s="146" t="s">
        <v>17</v>
      </c>
      <c r="U15" s="55"/>
      <c r="V15" s="52" t="s">
        <v>78</v>
      </c>
      <c r="W15" s="122" t="s">
        <v>91</v>
      </c>
      <c r="X15" s="40" t="s">
        <v>94</v>
      </c>
      <c r="Y15" s="40" t="s">
        <v>94</v>
      </c>
      <c r="AA15" s="61">
        <f t="shared" si="0"/>
        <v>0</v>
      </c>
      <c r="AB15" s="61">
        <f t="shared" si="1"/>
        <v>0</v>
      </c>
      <c r="AC15" s="61">
        <f t="shared" si="2"/>
        <v>0</v>
      </c>
    </row>
    <row r="16" spans="1:29" ht="17" x14ac:dyDescent="0.2">
      <c r="A16" s="167"/>
      <c r="B16" s="167"/>
      <c r="C16" s="6" t="s">
        <v>14</v>
      </c>
      <c r="D16" s="15" t="s">
        <v>53</v>
      </c>
      <c r="E16" s="8" t="s">
        <v>29</v>
      </c>
      <c r="F16" s="8" t="s">
        <v>31</v>
      </c>
      <c r="G16" s="8" t="s">
        <v>27</v>
      </c>
      <c r="H16" s="8" t="s">
        <v>31</v>
      </c>
      <c r="I16" s="8" t="s">
        <v>27</v>
      </c>
      <c r="J16" s="8" t="s">
        <v>31</v>
      </c>
      <c r="K16" s="8" t="s">
        <v>31</v>
      </c>
      <c r="L16" s="8" t="s">
        <v>29</v>
      </c>
      <c r="M16" s="8" t="s">
        <v>31</v>
      </c>
      <c r="N16" s="8" t="s">
        <v>31</v>
      </c>
      <c r="O16" s="8" t="s">
        <v>27</v>
      </c>
      <c r="P16" s="8" t="s">
        <v>29</v>
      </c>
      <c r="Q16" s="8" t="s">
        <v>27</v>
      </c>
      <c r="R16" s="8" t="s">
        <v>31</v>
      </c>
      <c r="S16" s="183"/>
      <c r="T16" s="147"/>
      <c r="U16" s="55"/>
      <c r="W16" s="122" t="s">
        <v>93</v>
      </c>
      <c r="X16" s="122" t="s">
        <v>95</v>
      </c>
      <c r="Y16" s="40" t="s">
        <v>98</v>
      </c>
      <c r="AA16" s="61">
        <f t="shared" si="0"/>
        <v>1</v>
      </c>
      <c r="AB16" s="61">
        <f t="shared" si="1"/>
        <v>1</v>
      </c>
      <c r="AC16" s="61">
        <f t="shared" si="2"/>
        <v>1</v>
      </c>
    </row>
    <row r="17" spans="1:29" ht="17" x14ac:dyDescent="0.2">
      <c r="A17" s="168"/>
      <c r="B17" s="168"/>
      <c r="C17" s="7" t="s">
        <v>15</v>
      </c>
      <c r="D17" s="16" t="s">
        <v>53</v>
      </c>
      <c r="E17" s="10" t="s">
        <v>29</v>
      </c>
      <c r="F17" s="10" t="s">
        <v>31</v>
      </c>
      <c r="G17" s="10" t="s">
        <v>27</v>
      </c>
      <c r="H17" s="10" t="s">
        <v>31</v>
      </c>
      <c r="I17" s="10" t="s">
        <v>27</v>
      </c>
      <c r="J17" s="10" t="s">
        <v>27</v>
      </c>
      <c r="K17" s="10" t="s">
        <v>31</v>
      </c>
      <c r="L17" s="10" t="s">
        <v>29</v>
      </c>
      <c r="M17" s="10" t="s">
        <v>31</v>
      </c>
      <c r="N17" s="10" t="s">
        <v>31</v>
      </c>
      <c r="O17" s="10" t="s">
        <v>27</v>
      </c>
      <c r="P17" s="10" t="s">
        <v>31</v>
      </c>
      <c r="Q17" s="10" t="s">
        <v>27</v>
      </c>
      <c r="R17" s="10" t="s">
        <v>31</v>
      </c>
      <c r="S17" s="178"/>
      <c r="T17" s="148"/>
      <c r="U17" s="55"/>
      <c r="W17" s="122" t="s">
        <v>93</v>
      </c>
      <c r="X17" s="122" t="s">
        <v>95</v>
      </c>
      <c r="Y17" s="40" t="s">
        <v>98</v>
      </c>
      <c r="AA17" s="61">
        <f t="shared" si="0"/>
        <v>1</v>
      </c>
      <c r="AB17" s="61">
        <f t="shared" si="1"/>
        <v>1</v>
      </c>
      <c r="AC17" s="61">
        <f t="shared" si="2"/>
        <v>1</v>
      </c>
    </row>
    <row r="18" spans="1:29" ht="17" x14ac:dyDescent="0.2">
      <c r="A18" s="162" t="s">
        <v>82</v>
      </c>
      <c r="B18" s="162" t="s">
        <v>177</v>
      </c>
      <c r="C18" s="5" t="s">
        <v>13</v>
      </c>
      <c r="D18" s="73" t="s">
        <v>53</v>
      </c>
      <c r="E18" s="9" t="s">
        <v>29</v>
      </c>
      <c r="F18" s="9" t="s">
        <v>31</v>
      </c>
      <c r="G18" s="9" t="s">
        <v>27</v>
      </c>
      <c r="H18" s="9" t="s">
        <v>29</v>
      </c>
      <c r="I18" s="9" t="s">
        <v>31</v>
      </c>
      <c r="J18" s="9" t="s">
        <v>31</v>
      </c>
      <c r="K18" s="9" t="s">
        <v>31</v>
      </c>
      <c r="L18" s="9" t="s">
        <v>29</v>
      </c>
      <c r="M18" s="9" t="s">
        <v>31</v>
      </c>
      <c r="N18" s="9" t="s">
        <v>31</v>
      </c>
      <c r="O18" s="9" t="s">
        <v>29</v>
      </c>
      <c r="P18" s="9" t="s">
        <v>27</v>
      </c>
      <c r="Q18" s="9" t="s">
        <v>27</v>
      </c>
      <c r="R18" s="9" t="s">
        <v>31</v>
      </c>
      <c r="S18" s="177" t="s">
        <v>17</v>
      </c>
      <c r="T18" s="146" t="s">
        <v>17</v>
      </c>
      <c r="U18" s="55"/>
      <c r="V18" s="52"/>
      <c r="W18" s="122" t="s">
        <v>91</v>
      </c>
      <c r="X18" s="122" t="s">
        <v>95</v>
      </c>
      <c r="Y18" s="40" t="s">
        <v>98</v>
      </c>
      <c r="AA18" s="61">
        <f t="shared" si="0"/>
        <v>0</v>
      </c>
      <c r="AB18" s="61">
        <f t="shared" si="1"/>
        <v>1</v>
      </c>
      <c r="AC18" s="61">
        <f t="shared" si="2"/>
        <v>1</v>
      </c>
    </row>
    <row r="19" spans="1:29" ht="17" x14ac:dyDescent="0.2">
      <c r="A19" s="168"/>
      <c r="B19" s="168"/>
      <c r="C19" s="7" t="s">
        <v>14</v>
      </c>
      <c r="D19" s="16" t="s">
        <v>24</v>
      </c>
      <c r="E19" s="10" t="s">
        <v>29</v>
      </c>
      <c r="F19" s="10" t="s">
        <v>31</v>
      </c>
      <c r="G19" s="10" t="s">
        <v>27</v>
      </c>
      <c r="H19" s="10" t="s">
        <v>29</v>
      </c>
      <c r="I19" s="10" t="s">
        <v>31</v>
      </c>
      <c r="J19" s="10" t="s">
        <v>31</v>
      </c>
      <c r="K19" s="10" t="s">
        <v>31</v>
      </c>
      <c r="L19" s="10" t="s">
        <v>29</v>
      </c>
      <c r="M19" s="10" t="s">
        <v>31</v>
      </c>
      <c r="N19" s="10" t="s">
        <v>31</v>
      </c>
      <c r="O19" s="10" t="s">
        <v>29</v>
      </c>
      <c r="P19" s="10" t="s">
        <v>27</v>
      </c>
      <c r="Q19" s="10" t="s">
        <v>27</v>
      </c>
      <c r="R19" s="10" t="s">
        <v>31</v>
      </c>
      <c r="S19" s="178"/>
      <c r="T19" s="148"/>
      <c r="U19" s="55"/>
      <c r="W19" s="122" t="s">
        <v>91</v>
      </c>
      <c r="X19" s="122" t="s">
        <v>95</v>
      </c>
      <c r="Y19" s="40" t="s">
        <v>98</v>
      </c>
      <c r="AA19" s="61">
        <f t="shared" si="0"/>
        <v>0</v>
      </c>
      <c r="AB19" s="61">
        <f t="shared" si="1"/>
        <v>1</v>
      </c>
      <c r="AC19" s="61">
        <f t="shared" si="2"/>
        <v>1</v>
      </c>
    </row>
    <row r="20" spans="1:29" x14ac:dyDescent="0.2">
      <c r="A20" s="162" t="s">
        <v>82</v>
      </c>
      <c r="B20" s="162" t="s">
        <v>178</v>
      </c>
      <c r="C20" s="6" t="s">
        <v>13</v>
      </c>
      <c r="D20" s="73" t="s">
        <v>53</v>
      </c>
      <c r="E20" s="9" t="s">
        <v>29</v>
      </c>
      <c r="F20" s="9" t="s">
        <v>31</v>
      </c>
      <c r="G20" s="9" t="s">
        <v>27</v>
      </c>
      <c r="H20" s="9" t="s">
        <v>27</v>
      </c>
      <c r="I20" s="9" t="s">
        <v>27</v>
      </c>
      <c r="J20" s="9" t="s">
        <v>29</v>
      </c>
      <c r="K20" s="9" t="s">
        <v>31</v>
      </c>
      <c r="L20" s="9" t="s">
        <v>31</v>
      </c>
      <c r="M20" s="9" t="s">
        <v>31</v>
      </c>
      <c r="N20" s="9" t="s">
        <v>31</v>
      </c>
      <c r="O20" s="9" t="s">
        <v>29</v>
      </c>
      <c r="P20" s="9" t="s">
        <v>31</v>
      </c>
      <c r="Q20" s="9" t="s">
        <v>29</v>
      </c>
      <c r="R20" s="9" t="s">
        <v>31</v>
      </c>
      <c r="S20" s="146" t="s">
        <v>18</v>
      </c>
      <c r="T20" s="146" t="s">
        <v>17</v>
      </c>
      <c r="U20" s="55"/>
      <c r="W20" s="40" t="s">
        <v>92</v>
      </c>
      <c r="X20" s="40" t="s">
        <v>95</v>
      </c>
      <c r="Y20" s="40" t="s">
        <v>98</v>
      </c>
      <c r="AA20" s="61">
        <f t="shared" ref="AA20:AA22" si="3">IF(W20="single",0,IF(W20="means",1,IF(W20="inferential",2,"NULL")))</f>
        <v>2</v>
      </c>
      <c r="AB20" s="61">
        <f t="shared" ref="AB20:AB22" si="4">IF(X20="none",0,IF(X20="some",1,IF(X20="all",2,"NULL")))</f>
        <v>1</v>
      </c>
      <c r="AC20" s="61">
        <f t="shared" ref="AC20:AC22" si="5">IF(Y20="none",0,IF(Y20="factors",1,IF(Y20="both",2,"NULL")))</f>
        <v>1</v>
      </c>
    </row>
    <row r="21" spans="1:29" x14ac:dyDescent="0.2">
      <c r="A21" s="167"/>
      <c r="B21" s="167"/>
      <c r="C21" s="6" t="s">
        <v>14</v>
      </c>
      <c r="D21" s="15" t="s">
        <v>24</v>
      </c>
      <c r="E21" s="8" t="s">
        <v>29</v>
      </c>
      <c r="F21" s="8" t="s">
        <v>31</v>
      </c>
      <c r="G21" s="8" t="s">
        <v>27</v>
      </c>
      <c r="H21" s="8" t="s">
        <v>27</v>
      </c>
      <c r="I21" s="8" t="s">
        <v>27</v>
      </c>
      <c r="J21" s="8" t="s">
        <v>29</v>
      </c>
      <c r="K21" s="8" t="s">
        <v>31</v>
      </c>
      <c r="L21" s="8" t="s">
        <v>31</v>
      </c>
      <c r="M21" s="8" t="s">
        <v>31</v>
      </c>
      <c r="N21" s="8" t="s">
        <v>31</v>
      </c>
      <c r="O21" s="8" t="s">
        <v>29</v>
      </c>
      <c r="P21" s="8" t="s">
        <v>31</v>
      </c>
      <c r="Q21" s="8" t="s">
        <v>29</v>
      </c>
      <c r="R21" s="8" t="s">
        <v>31</v>
      </c>
      <c r="S21" s="147"/>
      <c r="T21" s="147"/>
      <c r="U21" s="55"/>
      <c r="W21" s="40" t="s">
        <v>92</v>
      </c>
      <c r="X21" s="40" t="s">
        <v>95</v>
      </c>
      <c r="Y21" s="40" t="s">
        <v>98</v>
      </c>
      <c r="AA21" s="61">
        <f t="shared" si="3"/>
        <v>2</v>
      </c>
      <c r="AB21" s="61">
        <f t="shared" si="4"/>
        <v>1</v>
      </c>
      <c r="AC21" s="61">
        <f t="shared" si="5"/>
        <v>1</v>
      </c>
    </row>
    <row r="22" spans="1:29" x14ac:dyDescent="0.2">
      <c r="A22" s="168"/>
      <c r="B22" s="168"/>
      <c r="C22" s="7" t="s">
        <v>15</v>
      </c>
      <c r="D22" s="16" t="s">
        <v>24</v>
      </c>
      <c r="E22" s="10" t="s">
        <v>29</v>
      </c>
      <c r="F22" s="10" t="s">
        <v>31</v>
      </c>
      <c r="G22" s="10" t="s">
        <v>27</v>
      </c>
      <c r="H22" s="10" t="s">
        <v>27</v>
      </c>
      <c r="I22" s="10" t="s">
        <v>27</v>
      </c>
      <c r="J22" s="10" t="s">
        <v>29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29</v>
      </c>
      <c r="P22" s="10" t="s">
        <v>31</v>
      </c>
      <c r="Q22" s="10" t="s">
        <v>29</v>
      </c>
      <c r="R22" s="10" t="s">
        <v>31</v>
      </c>
      <c r="S22" s="148"/>
      <c r="T22" s="148"/>
      <c r="U22" s="55"/>
      <c r="W22" s="40" t="s">
        <v>92</v>
      </c>
      <c r="X22" s="40" t="s">
        <v>95</v>
      </c>
      <c r="Y22" s="40" t="s">
        <v>98</v>
      </c>
      <c r="AA22" s="61">
        <f t="shared" si="3"/>
        <v>2</v>
      </c>
      <c r="AB22" s="61">
        <f t="shared" si="4"/>
        <v>1</v>
      </c>
      <c r="AC22" s="61">
        <f t="shared" si="5"/>
        <v>1</v>
      </c>
    </row>
    <row r="23" spans="1:29" ht="17" x14ac:dyDescent="0.2">
      <c r="A23" s="162" t="s">
        <v>84</v>
      </c>
      <c r="B23" s="162" t="s">
        <v>179</v>
      </c>
      <c r="C23" s="6" t="s">
        <v>13</v>
      </c>
      <c r="D23" s="17" t="s">
        <v>53</v>
      </c>
      <c r="E23" s="22" t="s">
        <v>29</v>
      </c>
      <c r="F23" s="22" t="s">
        <v>31</v>
      </c>
      <c r="G23" s="22" t="s">
        <v>27</v>
      </c>
      <c r="H23" s="22" t="s">
        <v>31</v>
      </c>
      <c r="I23" s="22" t="s">
        <v>31</v>
      </c>
      <c r="J23" s="22" t="s">
        <v>31</v>
      </c>
      <c r="K23" s="22" t="s">
        <v>31</v>
      </c>
      <c r="L23" s="22" t="s">
        <v>29</v>
      </c>
      <c r="M23" s="22" t="s">
        <v>31</v>
      </c>
      <c r="N23" s="22" t="s">
        <v>31</v>
      </c>
      <c r="O23" s="22" t="s">
        <v>31</v>
      </c>
      <c r="P23" s="22" t="s">
        <v>27</v>
      </c>
      <c r="Q23" s="22" t="s">
        <v>27</v>
      </c>
      <c r="R23" s="22" t="s">
        <v>27</v>
      </c>
      <c r="S23" s="146" t="s">
        <v>18</v>
      </c>
      <c r="T23" s="146" t="s">
        <v>17</v>
      </c>
      <c r="U23" s="55"/>
      <c r="V23" t="s">
        <v>85</v>
      </c>
      <c r="W23" s="122" t="s">
        <v>91</v>
      </c>
      <c r="X23" s="122" t="s">
        <v>95</v>
      </c>
      <c r="Y23" s="40" t="s">
        <v>98</v>
      </c>
      <c r="AA23" s="61">
        <f t="shared" si="0"/>
        <v>0</v>
      </c>
      <c r="AB23" s="61">
        <f t="shared" si="1"/>
        <v>1</v>
      </c>
      <c r="AC23" s="61">
        <f t="shared" si="2"/>
        <v>1</v>
      </c>
    </row>
    <row r="24" spans="1:29" ht="17" x14ac:dyDescent="0.2">
      <c r="A24" s="167"/>
      <c r="B24" s="167"/>
      <c r="C24" s="6" t="s">
        <v>14</v>
      </c>
      <c r="D24" s="17" t="s">
        <v>24</v>
      </c>
      <c r="E24" s="22" t="s">
        <v>29</v>
      </c>
      <c r="F24" s="22" t="s">
        <v>31</v>
      </c>
      <c r="G24" s="22" t="s">
        <v>27</v>
      </c>
      <c r="H24" s="22" t="s">
        <v>31</v>
      </c>
      <c r="I24" s="22" t="s">
        <v>31</v>
      </c>
      <c r="J24" s="22" t="s">
        <v>31</v>
      </c>
      <c r="K24" s="22" t="s">
        <v>31</v>
      </c>
      <c r="L24" s="22" t="s">
        <v>29</v>
      </c>
      <c r="M24" s="22" t="s">
        <v>31</v>
      </c>
      <c r="N24" s="22" t="s">
        <v>31</v>
      </c>
      <c r="O24" s="22" t="s">
        <v>31</v>
      </c>
      <c r="P24" s="22" t="s">
        <v>27</v>
      </c>
      <c r="Q24" s="22" t="s">
        <v>27</v>
      </c>
      <c r="R24" s="22" t="s">
        <v>27</v>
      </c>
      <c r="S24" s="147"/>
      <c r="T24" s="147"/>
      <c r="U24" s="55"/>
      <c r="W24" s="122" t="s">
        <v>91</v>
      </c>
      <c r="X24" s="122" t="s">
        <v>95</v>
      </c>
      <c r="Y24" s="40" t="s">
        <v>98</v>
      </c>
      <c r="AA24" s="61">
        <f t="shared" si="0"/>
        <v>0</v>
      </c>
      <c r="AB24" s="61">
        <f t="shared" si="1"/>
        <v>1</v>
      </c>
      <c r="AC24" s="61">
        <f t="shared" si="2"/>
        <v>1</v>
      </c>
    </row>
    <row r="25" spans="1:29" ht="17" x14ac:dyDescent="0.2">
      <c r="A25" s="168"/>
      <c r="B25" s="168"/>
      <c r="C25" s="7" t="s">
        <v>15</v>
      </c>
      <c r="D25" s="18" t="s">
        <v>53</v>
      </c>
      <c r="E25" s="23" t="s">
        <v>29</v>
      </c>
      <c r="F25" s="23" t="s">
        <v>31</v>
      </c>
      <c r="G25" s="23" t="s">
        <v>27</v>
      </c>
      <c r="H25" s="23" t="s">
        <v>31</v>
      </c>
      <c r="I25" s="23" t="s">
        <v>31</v>
      </c>
      <c r="J25" s="23" t="s">
        <v>27</v>
      </c>
      <c r="K25" s="23" t="s">
        <v>31</v>
      </c>
      <c r="L25" s="23" t="s">
        <v>29</v>
      </c>
      <c r="M25" s="23" t="s">
        <v>27</v>
      </c>
      <c r="N25" s="23" t="s">
        <v>31</v>
      </c>
      <c r="O25" s="23" t="s">
        <v>27</v>
      </c>
      <c r="P25" s="23" t="s">
        <v>27</v>
      </c>
      <c r="Q25" s="23" t="s">
        <v>27</v>
      </c>
      <c r="R25" s="10" t="s">
        <v>27</v>
      </c>
      <c r="S25" s="148"/>
      <c r="T25" s="148"/>
      <c r="U25" s="55"/>
      <c r="V25" t="s">
        <v>86</v>
      </c>
      <c r="W25" s="122" t="s">
        <v>91</v>
      </c>
      <c r="X25" s="40" t="s">
        <v>94</v>
      </c>
      <c r="Y25" s="40" t="s">
        <v>98</v>
      </c>
      <c r="AA25" s="61">
        <f t="shared" si="0"/>
        <v>0</v>
      </c>
      <c r="AB25" s="61">
        <f t="shared" si="1"/>
        <v>0</v>
      </c>
      <c r="AC25" s="61">
        <f t="shared" si="2"/>
        <v>1</v>
      </c>
    </row>
    <row r="26" spans="1:29" ht="17" x14ac:dyDescent="0.2">
      <c r="A26" s="162" t="s">
        <v>84</v>
      </c>
      <c r="B26" s="162" t="s">
        <v>180</v>
      </c>
      <c r="C26" s="5" t="s">
        <v>13</v>
      </c>
      <c r="D26" s="28" t="s">
        <v>54</v>
      </c>
      <c r="E26" s="9" t="s">
        <v>27</v>
      </c>
      <c r="F26" s="9" t="s">
        <v>31</v>
      </c>
      <c r="G26" s="9" t="s">
        <v>27</v>
      </c>
      <c r="H26" s="9" t="s">
        <v>31</v>
      </c>
      <c r="I26" s="9" t="s">
        <v>31</v>
      </c>
      <c r="J26" s="9" t="s">
        <v>27</v>
      </c>
      <c r="K26" s="9" t="s">
        <v>31</v>
      </c>
      <c r="L26" s="9" t="s">
        <v>31</v>
      </c>
      <c r="M26" s="9" t="s">
        <v>31</v>
      </c>
      <c r="N26" s="9" t="s">
        <v>31</v>
      </c>
      <c r="O26" s="9" t="s">
        <v>31</v>
      </c>
      <c r="P26" s="9" t="s">
        <v>27</v>
      </c>
      <c r="Q26" s="9" t="s">
        <v>27</v>
      </c>
      <c r="R26" s="9" t="s">
        <v>27</v>
      </c>
      <c r="S26" s="177" t="s">
        <v>17</v>
      </c>
      <c r="T26" s="146" t="s">
        <v>17</v>
      </c>
      <c r="U26" s="55"/>
      <c r="V26" s="52" t="s">
        <v>89</v>
      </c>
      <c r="W26" s="122" t="s">
        <v>91</v>
      </c>
      <c r="X26" s="122" t="s">
        <v>95</v>
      </c>
      <c r="Y26" s="40" t="s">
        <v>98</v>
      </c>
      <c r="AA26" s="61">
        <f t="shared" si="0"/>
        <v>0</v>
      </c>
      <c r="AB26" s="61">
        <f t="shared" si="1"/>
        <v>1</v>
      </c>
      <c r="AC26" s="61">
        <f t="shared" si="2"/>
        <v>1</v>
      </c>
    </row>
    <row r="27" spans="1:29" ht="17" x14ac:dyDescent="0.2">
      <c r="A27" s="168"/>
      <c r="B27" s="168"/>
      <c r="C27" s="7" t="s">
        <v>14</v>
      </c>
      <c r="D27" s="16" t="s">
        <v>53</v>
      </c>
      <c r="E27" s="10" t="s">
        <v>27</v>
      </c>
      <c r="F27" s="10" t="s">
        <v>31</v>
      </c>
      <c r="G27" s="10" t="s">
        <v>27</v>
      </c>
      <c r="H27" s="10" t="s">
        <v>31</v>
      </c>
      <c r="I27" s="10" t="s">
        <v>31</v>
      </c>
      <c r="J27" s="10" t="s">
        <v>27</v>
      </c>
      <c r="K27" s="10" t="s">
        <v>31</v>
      </c>
      <c r="L27" s="10" t="s">
        <v>31</v>
      </c>
      <c r="M27" s="10" t="s">
        <v>27</v>
      </c>
      <c r="N27" s="10" t="s">
        <v>31</v>
      </c>
      <c r="O27" s="10" t="s">
        <v>31</v>
      </c>
      <c r="P27" s="10" t="s">
        <v>27</v>
      </c>
      <c r="Q27" s="10" t="s">
        <v>27</v>
      </c>
      <c r="R27" s="10" t="s">
        <v>27</v>
      </c>
      <c r="S27" s="178"/>
      <c r="T27" s="148"/>
      <c r="U27" s="55"/>
      <c r="W27" s="122" t="s">
        <v>91</v>
      </c>
      <c r="X27" s="40" t="s">
        <v>94</v>
      </c>
      <c r="Y27" s="40" t="s">
        <v>98</v>
      </c>
      <c r="AA27" s="61">
        <f t="shared" si="0"/>
        <v>0</v>
      </c>
      <c r="AB27" s="61">
        <f t="shared" si="1"/>
        <v>0</v>
      </c>
      <c r="AC27" s="61">
        <f t="shared" si="2"/>
        <v>1</v>
      </c>
    </row>
    <row r="28" spans="1:29" ht="17" x14ac:dyDescent="0.2">
      <c r="A28" s="162" t="s">
        <v>84</v>
      </c>
      <c r="B28" s="162" t="s">
        <v>181</v>
      </c>
      <c r="C28" s="5" t="s">
        <v>13</v>
      </c>
      <c r="D28" s="73" t="s">
        <v>24</v>
      </c>
      <c r="E28" s="9" t="s">
        <v>27</v>
      </c>
      <c r="F28" s="9" t="s">
        <v>31</v>
      </c>
      <c r="G28" s="9" t="s">
        <v>27</v>
      </c>
      <c r="H28" s="9" t="s">
        <v>31</v>
      </c>
      <c r="I28" s="9" t="s">
        <v>31</v>
      </c>
      <c r="J28" s="9" t="s">
        <v>29</v>
      </c>
      <c r="K28" s="9" t="s">
        <v>27</v>
      </c>
      <c r="L28" s="9" t="s">
        <v>27</v>
      </c>
      <c r="M28" s="9" t="s">
        <v>27</v>
      </c>
      <c r="N28" s="9" t="s">
        <v>31</v>
      </c>
      <c r="O28" s="9" t="s">
        <v>27</v>
      </c>
      <c r="P28" s="9" t="s">
        <v>27</v>
      </c>
      <c r="Q28" s="9" t="s">
        <v>27</v>
      </c>
      <c r="R28" s="9" t="s">
        <v>31</v>
      </c>
      <c r="S28" s="146" t="s">
        <v>18</v>
      </c>
      <c r="T28" s="146" t="s">
        <v>17</v>
      </c>
      <c r="U28" s="55"/>
      <c r="V28" s="52" t="s">
        <v>78</v>
      </c>
      <c r="W28" s="122" t="s">
        <v>91</v>
      </c>
      <c r="X28" s="40" t="s">
        <v>94</v>
      </c>
      <c r="Y28" s="40" t="s">
        <v>94</v>
      </c>
      <c r="AA28" s="61">
        <f t="shared" si="0"/>
        <v>0</v>
      </c>
      <c r="AB28" s="61">
        <f t="shared" si="1"/>
        <v>0</v>
      </c>
      <c r="AC28" s="61">
        <f t="shared" si="2"/>
        <v>0</v>
      </c>
    </row>
    <row r="29" spans="1:29" ht="17" x14ac:dyDescent="0.2">
      <c r="A29" s="168"/>
      <c r="B29" s="168"/>
      <c r="C29" s="7" t="s">
        <v>14</v>
      </c>
      <c r="D29" s="27" t="s">
        <v>54</v>
      </c>
      <c r="E29" s="10" t="s">
        <v>27</v>
      </c>
      <c r="F29" s="10" t="s">
        <v>31</v>
      </c>
      <c r="G29" s="10" t="s">
        <v>27</v>
      </c>
      <c r="H29" s="10" t="s">
        <v>31</v>
      </c>
      <c r="I29" s="10" t="s">
        <v>31</v>
      </c>
      <c r="J29" s="10" t="s">
        <v>29</v>
      </c>
      <c r="K29" s="10" t="s">
        <v>31</v>
      </c>
      <c r="L29" s="10" t="s">
        <v>29</v>
      </c>
      <c r="M29" s="10" t="s">
        <v>31</v>
      </c>
      <c r="N29" s="10" t="s">
        <v>31</v>
      </c>
      <c r="O29" s="10" t="s">
        <v>29</v>
      </c>
      <c r="P29" s="10" t="s">
        <v>31</v>
      </c>
      <c r="Q29" s="10" t="s">
        <v>29</v>
      </c>
      <c r="R29" s="10" t="s">
        <v>31</v>
      </c>
      <c r="S29" s="148"/>
      <c r="T29" s="148"/>
      <c r="U29" s="55"/>
      <c r="W29" s="40" t="s">
        <v>92</v>
      </c>
      <c r="X29" s="122" t="s">
        <v>95</v>
      </c>
      <c r="Y29" s="40" t="s">
        <v>98</v>
      </c>
      <c r="AA29" s="61">
        <f t="shared" si="0"/>
        <v>2</v>
      </c>
      <c r="AB29" s="61">
        <f t="shared" si="1"/>
        <v>1</v>
      </c>
      <c r="AC29" s="61">
        <f t="shared" si="2"/>
        <v>1</v>
      </c>
    </row>
    <row r="30" spans="1:29" ht="17" x14ac:dyDescent="0.2">
      <c r="A30" s="170" t="s">
        <v>84</v>
      </c>
      <c r="B30" s="170" t="s">
        <v>182</v>
      </c>
      <c r="C30" s="74" t="s">
        <v>13</v>
      </c>
      <c r="D30" s="104" t="s">
        <v>53</v>
      </c>
      <c r="E30" s="78" t="s">
        <v>29</v>
      </c>
      <c r="F30" s="76" t="s">
        <v>31</v>
      </c>
      <c r="G30" s="76" t="s">
        <v>27</v>
      </c>
      <c r="H30" s="76" t="s">
        <v>31</v>
      </c>
      <c r="I30" s="76" t="s">
        <v>31</v>
      </c>
      <c r="J30" s="76" t="s">
        <v>29</v>
      </c>
      <c r="K30" s="76" t="s">
        <v>31</v>
      </c>
      <c r="L30" s="76" t="s">
        <v>29</v>
      </c>
      <c r="M30" s="76" t="s">
        <v>31</v>
      </c>
      <c r="N30" s="76" t="s">
        <v>29</v>
      </c>
      <c r="O30" s="76" t="s">
        <v>31</v>
      </c>
      <c r="P30" s="76" t="s">
        <v>31</v>
      </c>
      <c r="Q30" s="76" t="s">
        <v>27</v>
      </c>
      <c r="R30" s="76" t="s">
        <v>31</v>
      </c>
      <c r="S30" s="143" t="s">
        <v>18</v>
      </c>
      <c r="T30" s="143" t="s">
        <v>18</v>
      </c>
      <c r="U30" s="55"/>
      <c r="V30" s="52" t="s">
        <v>90</v>
      </c>
      <c r="W30" s="124" t="s">
        <v>93</v>
      </c>
      <c r="X30" s="124" t="s">
        <v>95</v>
      </c>
      <c r="Y30" s="109" t="s">
        <v>98</v>
      </c>
      <c r="AA30" s="61">
        <f t="shared" si="0"/>
        <v>1</v>
      </c>
      <c r="AB30" s="61">
        <f t="shared" si="1"/>
        <v>1</v>
      </c>
      <c r="AC30" s="61">
        <f t="shared" si="2"/>
        <v>1</v>
      </c>
    </row>
    <row r="31" spans="1:29" ht="17" x14ac:dyDescent="0.2">
      <c r="A31" s="171"/>
      <c r="B31" s="171"/>
      <c r="C31" s="74" t="s">
        <v>14</v>
      </c>
      <c r="D31" s="104" t="s">
        <v>24</v>
      </c>
      <c r="E31" s="80" t="s">
        <v>29</v>
      </c>
      <c r="F31" s="76" t="s">
        <v>31</v>
      </c>
      <c r="G31" s="76" t="s">
        <v>27</v>
      </c>
      <c r="H31" s="76" t="s">
        <v>31</v>
      </c>
      <c r="I31" s="76" t="s">
        <v>31</v>
      </c>
      <c r="J31" s="76" t="s">
        <v>29</v>
      </c>
      <c r="K31" s="76" t="s">
        <v>31</v>
      </c>
      <c r="L31" s="76" t="s">
        <v>29</v>
      </c>
      <c r="M31" s="76" t="s">
        <v>27</v>
      </c>
      <c r="N31" s="76" t="s">
        <v>29</v>
      </c>
      <c r="O31" s="76" t="s">
        <v>31</v>
      </c>
      <c r="P31" s="76" t="s">
        <v>27</v>
      </c>
      <c r="Q31" s="76" t="s">
        <v>27</v>
      </c>
      <c r="R31" s="76" t="s">
        <v>31</v>
      </c>
      <c r="S31" s="144"/>
      <c r="T31" s="144"/>
      <c r="U31" s="55"/>
      <c r="W31" s="124" t="s">
        <v>91</v>
      </c>
      <c r="X31" s="109" t="s">
        <v>94</v>
      </c>
      <c r="Y31" s="109" t="s">
        <v>98</v>
      </c>
      <c r="AA31" s="61">
        <f t="shared" si="0"/>
        <v>0</v>
      </c>
      <c r="AB31" s="61">
        <f t="shared" si="1"/>
        <v>0</v>
      </c>
      <c r="AC31" s="61">
        <f t="shared" si="2"/>
        <v>1</v>
      </c>
    </row>
    <row r="32" spans="1:29" ht="17" x14ac:dyDescent="0.2">
      <c r="A32" s="171"/>
      <c r="B32" s="171"/>
      <c r="C32" s="74" t="s">
        <v>15</v>
      </c>
      <c r="D32" s="104" t="s">
        <v>24</v>
      </c>
      <c r="E32" s="80" t="s">
        <v>29</v>
      </c>
      <c r="F32" s="76" t="s">
        <v>31</v>
      </c>
      <c r="G32" s="76" t="s">
        <v>27</v>
      </c>
      <c r="H32" s="76" t="s">
        <v>31</v>
      </c>
      <c r="I32" s="76" t="s">
        <v>31</v>
      </c>
      <c r="J32" s="76" t="s">
        <v>29</v>
      </c>
      <c r="K32" s="76" t="s">
        <v>29</v>
      </c>
      <c r="L32" s="76" t="s">
        <v>27</v>
      </c>
      <c r="M32" s="76" t="s">
        <v>27</v>
      </c>
      <c r="N32" s="76" t="s">
        <v>29</v>
      </c>
      <c r="O32" s="76" t="s">
        <v>31</v>
      </c>
      <c r="P32" s="76" t="s">
        <v>27</v>
      </c>
      <c r="Q32" s="76" t="s">
        <v>27</v>
      </c>
      <c r="R32" s="76" t="s">
        <v>31</v>
      </c>
      <c r="S32" s="144"/>
      <c r="T32" s="144"/>
      <c r="U32" s="55"/>
      <c r="W32" s="124" t="s">
        <v>91</v>
      </c>
      <c r="X32" s="109" t="s">
        <v>94</v>
      </c>
      <c r="Y32" s="109" t="s">
        <v>97</v>
      </c>
      <c r="AA32" s="61">
        <f t="shared" si="0"/>
        <v>0</v>
      </c>
      <c r="AB32" s="61">
        <f t="shared" si="1"/>
        <v>0</v>
      </c>
      <c r="AC32" s="61">
        <f t="shared" si="2"/>
        <v>2</v>
      </c>
    </row>
    <row r="33" spans="1:29" ht="17" x14ac:dyDescent="0.2">
      <c r="A33" s="172"/>
      <c r="B33" s="172"/>
      <c r="C33" s="90" t="s">
        <v>16</v>
      </c>
      <c r="D33" s="105" t="s">
        <v>46</v>
      </c>
      <c r="E33" s="84" t="s">
        <v>29</v>
      </c>
      <c r="F33" s="83" t="s">
        <v>31</v>
      </c>
      <c r="G33" s="83" t="s">
        <v>27</v>
      </c>
      <c r="H33" s="83" t="s">
        <v>31</v>
      </c>
      <c r="I33" s="83" t="s">
        <v>31</v>
      </c>
      <c r="J33" s="84" t="s">
        <v>29</v>
      </c>
      <c r="K33" s="83" t="s">
        <v>31</v>
      </c>
      <c r="L33" s="83" t="s">
        <v>29</v>
      </c>
      <c r="M33" s="84" t="s">
        <v>31</v>
      </c>
      <c r="N33" s="84" t="s">
        <v>31</v>
      </c>
      <c r="O33" s="83" t="s">
        <v>31</v>
      </c>
      <c r="P33" s="83" t="s">
        <v>27</v>
      </c>
      <c r="Q33" s="83" t="s">
        <v>27</v>
      </c>
      <c r="R33" s="84" t="s">
        <v>31</v>
      </c>
      <c r="S33" s="145"/>
      <c r="T33" s="145"/>
      <c r="U33" s="55"/>
      <c r="W33" s="124" t="s">
        <v>91</v>
      </c>
      <c r="X33" s="124" t="s">
        <v>95</v>
      </c>
      <c r="Y33" s="109" t="s">
        <v>98</v>
      </c>
      <c r="AA33" s="61">
        <f t="shared" si="0"/>
        <v>0</v>
      </c>
      <c r="AB33" s="61">
        <f t="shared" si="1"/>
        <v>1</v>
      </c>
      <c r="AC33" s="61">
        <f t="shared" si="2"/>
        <v>1</v>
      </c>
    </row>
    <row r="34" spans="1:29" ht="17" x14ac:dyDescent="0.2">
      <c r="A34" s="162" t="s">
        <v>84</v>
      </c>
      <c r="B34" s="162" t="s">
        <v>183</v>
      </c>
      <c r="C34" s="6" t="s">
        <v>13</v>
      </c>
      <c r="D34" s="120" t="s">
        <v>24</v>
      </c>
      <c r="E34" s="22" t="s">
        <v>27</v>
      </c>
      <c r="F34" s="22" t="s">
        <v>27</v>
      </c>
      <c r="G34" s="22" t="s">
        <v>27</v>
      </c>
      <c r="H34" s="22" t="s">
        <v>29</v>
      </c>
      <c r="I34" s="22" t="s">
        <v>27</v>
      </c>
      <c r="J34" s="22" t="s">
        <v>29</v>
      </c>
      <c r="K34" s="22" t="s">
        <v>27</v>
      </c>
      <c r="L34" s="22" t="s">
        <v>27</v>
      </c>
      <c r="M34" s="22" t="s">
        <v>27</v>
      </c>
      <c r="N34" s="22" t="s">
        <v>31</v>
      </c>
      <c r="O34" s="22" t="s">
        <v>29</v>
      </c>
      <c r="P34" s="22" t="s">
        <v>27</v>
      </c>
      <c r="Q34" s="22" t="s">
        <v>27</v>
      </c>
      <c r="R34" s="22" t="s">
        <v>27</v>
      </c>
      <c r="S34" s="146" t="s">
        <v>18</v>
      </c>
      <c r="T34" s="146" t="s">
        <v>17</v>
      </c>
      <c r="U34" s="55"/>
      <c r="V34" s="52" t="s">
        <v>78</v>
      </c>
      <c r="W34" s="40" t="s">
        <v>91</v>
      </c>
      <c r="X34" s="40" t="s">
        <v>94</v>
      </c>
      <c r="Y34" s="40" t="s">
        <v>94</v>
      </c>
      <c r="AA34" s="61">
        <f t="shared" si="0"/>
        <v>0</v>
      </c>
      <c r="AB34" s="61">
        <f t="shared" si="1"/>
        <v>0</v>
      </c>
      <c r="AC34" s="61">
        <f t="shared" si="2"/>
        <v>0</v>
      </c>
    </row>
    <row r="35" spans="1:29" ht="17" x14ac:dyDescent="0.2">
      <c r="A35" s="167"/>
      <c r="B35" s="167"/>
      <c r="C35" s="6" t="s">
        <v>14</v>
      </c>
      <c r="D35" s="17" t="s">
        <v>24</v>
      </c>
      <c r="E35" s="22" t="s">
        <v>29</v>
      </c>
      <c r="F35" s="22" t="s">
        <v>27</v>
      </c>
      <c r="G35" s="22" t="s">
        <v>27</v>
      </c>
      <c r="H35" s="22" t="s">
        <v>29</v>
      </c>
      <c r="I35" s="22" t="s">
        <v>31</v>
      </c>
      <c r="J35" s="22" t="s">
        <v>29</v>
      </c>
      <c r="K35" s="22" t="s">
        <v>31</v>
      </c>
      <c r="L35" s="22" t="s">
        <v>31</v>
      </c>
      <c r="M35" s="22" t="s">
        <v>31</v>
      </c>
      <c r="N35" s="22" t="s">
        <v>31</v>
      </c>
      <c r="O35" s="22" t="s">
        <v>29</v>
      </c>
      <c r="P35" s="22" t="s">
        <v>31</v>
      </c>
      <c r="Q35" s="22" t="s">
        <v>27</v>
      </c>
      <c r="R35" s="22" t="s">
        <v>27</v>
      </c>
      <c r="S35" s="147"/>
      <c r="T35" s="147"/>
      <c r="U35" s="55"/>
      <c r="W35" s="40" t="s">
        <v>93</v>
      </c>
      <c r="X35" s="122" t="s">
        <v>95</v>
      </c>
      <c r="Y35" s="40" t="s">
        <v>98</v>
      </c>
      <c r="AA35" s="61">
        <f t="shared" si="0"/>
        <v>1</v>
      </c>
      <c r="AB35" s="61">
        <f t="shared" si="1"/>
        <v>1</v>
      </c>
      <c r="AC35" s="61">
        <f t="shared" si="2"/>
        <v>1</v>
      </c>
    </row>
    <row r="36" spans="1:29" x14ac:dyDescent="0.2">
      <c r="A36" s="167"/>
      <c r="B36" s="167"/>
      <c r="C36" s="6" t="s">
        <v>15</v>
      </c>
      <c r="D36" s="17" t="s">
        <v>53</v>
      </c>
      <c r="E36" s="22" t="s">
        <v>29</v>
      </c>
      <c r="F36" s="22" t="s">
        <v>27</v>
      </c>
      <c r="G36" s="22" t="s">
        <v>27</v>
      </c>
      <c r="H36" s="22" t="s">
        <v>29</v>
      </c>
      <c r="I36" s="22" t="s">
        <v>27</v>
      </c>
      <c r="J36" s="22" t="s">
        <v>29</v>
      </c>
      <c r="K36" s="22" t="s">
        <v>31</v>
      </c>
      <c r="L36" s="22" t="s">
        <v>31</v>
      </c>
      <c r="M36" s="22" t="s">
        <v>27</v>
      </c>
      <c r="N36" s="22" t="s">
        <v>31</v>
      </c>
      <c r="O36" s="22" t="s">
        <v>29</v>
      </c>
      <c r="P36" s="22" t="s">
        <v>27</v>
      </c>
      <c r="Q36" s="22" t="s">
        <v>27</v>
      </c>
      <c r="R36" s="22" t="s">
        <v>27</v>
      </c>
      <c r="S36" s="147"/>
      <c r="T36" s="147"/>
      <c r="U36" s="55"/>
      <c r="W36" s="40" t="s">
        <v>91</v>
      </c>
      <c r="X36" s="40" t="s">
        <v>94</v>
      </c>
      <c r="Y36" s="40" t="s">
        <v>98</v>
      </c>
      <c r="AA36" s="61">
        <f t="shared" ref="AA36" si="6">IF(W36="single",0,IF(W36="means",1,IF(W36="inferential",2,"NULL")))</f>
        <v>0</v>
      </c>
      <c r="AB36" s="61">
        <f t="shared" ref="AB36" si="7">IF(X36="none",0,IF(X36="some",1,IF(X36="all",2,"NULL")))</f>
        <v>0</v>
      </c>
      <c r="AC36" s="61">
        <f t="shared" ref="AC36" si="8">IF(Y36="none",0,IF(Y36="factors",1,IF(Y36="both",2,"NULL")))</f>
        <v>1</v>
      </c>
    </row>
    <row r="37" spans="1:29" x14ac:dyDescent="0.2">
      <c r="A37" s="168"/>
      <c r="B37" s="168"/>
      <c r="C37" s="7" t="s">
        <v>16</v>
      </c>
      <c r="D37" s="18" t="s">
        <v>46</v>
      </c>
      <c r="E37" s="23" t="s">
        <v>29</v>
      </c>
      <c r="F37" s="23" t="s">
        <v>27</v>
      </c>
      <c r="G37" s="23" t="s">
        <v>27</v>
      </c>
      <c r="H37" s="23" t="s">
        <v>29</v>
      </c>
      <c r="I37" s="23" t="s">
        <v>27</v>
      </c>
      <c r="J37" s="10" t="s">
        <v>29</v>
      </c>
      <c r="K37" s="23" t="s">
        <v>29</v>
      </c>
      <c r="L37" s="23" t="s">
        <v>31</v>
      </c>
      <c r="M37" s="23" t="s">
        <v>27</v>
      </c>
      <c r="N37" s="23" t="s">
        <v>31</v>
      </c>
      <c r="O37" s="23" t="s">
        <v>29</v>
      </c>
      <c r="P37" s="23" t="s">
        <v>27</v>
      </c>
      <c r="Q37" s="23" t="s">
        <v>27</v>
      </c>
      <c r="R37" s="10" t="s">
        <v>27</v>
      </c>
      <c r="S37" s="148"/>
      <c r="T37" s="148"/>
      <c r="U37" s="55"/>
      <c r="W37" s="40" t="s">
        <v>91</v>
      </c>
      <c r="X37" s="40" t="s">
        <v>94</v>
      </c>
      <c r="Y37" s="40" t="s">
        <v>97</v>
      </c>
      <c r="AA37" s="61">
        <f t="shared" si="0"/>
        <v>0</v>
      </c>
      <c r="AB37" s="61">
        <f t="shared" si="1"/>
        <v>0</v>
      </c>
      <c r="AC37" s="61">
        <f t="shared" si="2"/>
        <v>2</v>
      </c>
    </row>
    <row r="38" spans="1:29" ht="17" x14ac:dyDescent="0.2">
      <c r="A38" s="162" t="s">
        <v>84</v>
      </c>
      <c r="B38" s="162" t="s">
        <v>184</v>
      </c>
      <c r="C38" s="6" t="s">
        <v>13</v>
      </c>
      <c r="D38" s="17" t="s">
        <v>24</v>
      </c>
      <c r="E38" s="22" t="s">
        <v>27</v>
      </c>
      <c r="F38" s="22" t="s">
        <v>27</v>
      </c>
      <c r="G38" s="22" t="s">
        <v>27</v>
      </c>
      <c r="H38" s="22" t="s">
        <v>31</v>
      </c>
      <c r="I38" s="22" t="s">
        <v>31</v>
      </c>
      <c r="J38" s="22" t="s">
        <v>31</v>
      </c>
      <c r="K38" s="22" t="s">
        <v>27</v>
      </c>
      <c r="L38" s="22" t="s">
        <v>27</v>
      </c>
      <c r="M38" s="22" t="s">
        <v>27</v>
      </c>
      <c r="N38" s="22" t="s">
        <v>27</v>
      </c>
      <c r="O38" s="22" t="s">
        <v>27</v>
      </c>
      <c r="P38" s="22" t="s">
        <v>27</v>
      </c>
      <c r="Q38" s="22" t="s">
        <v>27</v>
      </c>
      <c r="R38" s="22" t="s">
        <v>27</v>
      </c>
      <c r="S38" s="146" t="s">
        <v>18</v>
      </c>
      <c r="T38" s="146" t="s">
        <v>17</v>
      </c>
      <c r="U38" s="55"/>
      <c r="V38" s="52" t="s">
        <v>78</v>
      </c>
      <c r="W38" s="40" t="s">
        <v>91</v>
      </c>
      <c r="X38" s="40" t="s">
        <v>94</v>
      </c>
      <c r="Y38" s="40" t="s">
        <v>94</v>
      </c>
      <c r="AA38" s="61">
        <f t="shared" si="0"/>
        <v>0</v>
      </c>
      <c r="AB38" s="61">
        <f t="shared" si="1"/>
        <v>0</v>
      </c>
      <c r="AC38" s="61">
        <f t="shared" si="2"/>
        <v>0</v>
      </c>
    </row>
    <row r="39" spans="1:29" ht="17" x14ac:dyDescent="0.2">
      <c r="A39" s="167"/>
      <c r="B39" s="167"/>
      <c r="C39" s="6" t="s">
        <v>14</v>
      </c>
      <c r="D39" s="17" t="s">
        <v>53</v>
      </c>
      <c r="E39" s="22" t="s">
        <v>29</v>
      </c>
      <c r="F39" s="22" t="s">
        <v>27</v>
      </c>
      <c r="G39" s="22" t="s">
        <v>27</v>
      </c>
      <c r="H39" s="22" t="s">
        <v>31</v>
      </c>
      <c r="I39" s="22" t="s">
        <v>31</v>
      </c>
      <c r="J39" s="22" t="s">
        <v>31</v>
      </c>
      <c r="K39" s="22" t="s">
        <v>31</v>
      </c>
      <c r="L39" s="22" t="s">
        <v>29</v>
      </c>
      <c r="M39" s="22" t="s">
        <v>31</v>
      </c>
      <c r="N39" s="22" t="s">
        <v>31</v>
      </c>
      <c r="O39" s="22" t="s">
        <v>31</v>
      </c>
      <c r="P39" s="22" t="s">
        <v>31</v>
      </c>
      <c r="Q39" s="22" t="s">
        <v>27</v>
      </c>
      <c r="R39" s="22" t="s">
        <v>27</v>
      </c>
      <c r="S39" s="147"/>
      <c r="T39" s="147"/>
      <c r="U39" s="55"/>
      <c r="W39" s="40" t="s">
        <v>93</v>
      </c>
      <c r="X39" s="122" t="s">
        <v>95</v>
      </c>
      <c r="Y39" s="40" t="s">
        <v>98</v>
      </c>
      <c r="AA39" s="61">
        <f t="shared" si="0"/>
        <v>1</v>
      </c>
      <c r="AB39" s="61">
        <f t="shared" si="1"/>
        <v>1</v>
      </c>
      <c r="AC39" s="61">
        <f t="shared" si="2"/>
        <v>1</v>
      </c>
    </row>
    <row r="40" spans="1:29" ht="17" x14ac:dyDescent="0.2">
      <c r="A40" s="167"/>
      <c r="B40" s="167"/>
      <c r="C40" s="6" t="s">
        <v>15</v>
      </c>
      <c r="D40" s="17" t="s">
        <v>53</v>
      </c>
      <c r="E40" s="22" t="s">
        <v>29</v>
      </c>
      <c r="F40" s="22" t="s">
        <v>27</v>
      </c>
      <c r="G40" s="22" t="s">
        <v>27</v>
      </c>
      <c r="H40" s="22" t="s">
        <v>31</v>
      </c>
      <c r="I40" s="22" t="s">
        <v>31</v>
      </c>
      <c r="J40" s="22" t="s">
        <v>31</v>
      </c>
      <c r="K40" s="22" t="s">
        <v>31</v>
      </c>
      <c r="L40" s="22" t="s">
        <v>29</v>
      </c>
      <c r="M40" s="22" t="s">
        <v>31</v>
      </c>
      <c r="N40" s="22" t="s">
        <v>31</v>
      </c>
      <c r="O40" s="22" t="s">
        <v>31</v>
      </c>
      <c r="P40" s="22" t="s">
        <v>31</v>
      </c>
      <c r="Q40" s="22" t="s">
        <v>27</v>
      </c>
      <c r="R40" s="22" t="s">
        <v>27</v>
      </c>
      <c r="S40" s="147"/>
      <c r="T40" s="147"/>
      <c r="U40" s="55"/>
      <c r="W40" s="40" t="s">
        <v>93</v>
      </c>
      <c r="X40" s="122" t="s">
        <v>95</v>
      </c>
      <c r="Y40" s="40" t="s">
        <v>98</v>
      </c>
      <c r="AA40" s="61">
        <f t="shared" si="0"/>
        <v>1</v>
      </c>
      <c r="AB40" s="61">
        <f t="shared" si="1"/>
        <v>1</v>
      </c>
      <c r="AC40" s="61">
        <f t="shared" si="2"/>
        <v>1</v>
      </c>
    </row>
    <row r="41" spans="1:29" ht="17" x14ac:dyDescent="0.2">
      <c r="A41" s="167"/>
      <c r="B41" s="167"/>
      <c r="C41" s="6" t="s">
        <v>16</v>
      </c>
      <c r="D41" s="17" t="s">
        <v>53</v>
      </c>
      <c r="E41" s="22" t="s">
        <v>29</v>
      </c>
      <c r="F41" s="22" t="s">
        <v>27</v>
      </c>
      <c r="G41" s="22" t="s">
        <v>27</v>
      </c>
      <c r="H41" s="22" t="s">
        <v>31</v>
      </c>
      <c r="I41" s="22" t="s">
        <v>31</v>
      </c>
      <c r="J41" s="22" t="s">
        <v>31</v>
      </c>
      <c r="K41" s="22" t="s">
        <v>31</v>
      </c>
      <c r="L41" s="22" t="s">
        <v>29</v>
      </c>
      <c r="M41" s="22" t="s">
        <v>31</v>
      </c>
      <c r="N41" s="22" t="s">
        <v>31</v>
      </c>
      <c r="O41" s="22" t="s">
        <v>31</v>
      </c>
      <c r="P41" s="22" t="s">
        <v>31</v>
      </c>
      <c r="Q41" s="22" t="s">
        <v>27</v>
      </c>
      <c r="R41" s="22" t="s">
        <v>27</v>
      </c>
      <c r="S41" s="147"/>
      <c r="T41" s="147"/>
      <c r="U41" s="55"/>
      <c r="W41" s="40" t="s">
        <v>93</v>
      </c>
      <c r="X41" s="122" t="s">
        <v>95</v>
      </c>
      <c r="Y41" s="40" t="s">
        <v>98</v>
      </c>
      <c r="AA41" s="61">
        <f t="shared" si="0"/>
        <v>1</v>
      </c>
      <c r="AB41" s="61">
        <f t="shared" si="1"/>
        <v>1</v>
      </c>
      <c r="AC41" s="61">
        <f t="shared" si="2"/>
        <v>1</v>
      </c>
    </row>
    <row r="42" spans="1:29" ht="17" x14ac:dyDescent="0.2">
      <c r="A42" s="167"/>
      <c r="B42" s="167"/>
      <c r="C42" s="6" t="s">
        <v>33</v>
      </c>
      <c r="D42" s="17" t="s">
        <v>53</v>
      </c>
      <c r="E42" s="22" t="s">
        <v>29</v>
      </c>
      <c r="F42" s="22" t="s">
        <v>27</v>
      </c>
      <c r="G42" s="22" t="s">
        <v>27</v>
      </c>
      <c r="H42" s="22" t="s">
        <v>31</v>
      </c>
      <c r="I42" s="22" t="s">
        <v>31</v>
      </c>
      <c r="J42" s="22" t="s">
        <v>31</v>
      </c>
      <c r="K42" s="22" t="s">
        <v>31</v>
      </c>
      <c r="L42" s="22" t="s">
        <v>29</v>
      </c>
      <c r="M42" s="22" t="s">
        <v>31</v>
      </c>
      <c r="N42" s="22" t="s">
        <v>31</v>
      </c>
      <c r="O42" s="22" t="s">
        <v>31</v>
      </c>
      <c r="P42" s="22" t="s">
        <v>31</v>
      </c>
      <c r="Q42" s="22" t="s">
        <v>27</v>
      </c>
      <c r="R42" s="22" t="s">
        <v>27</v>
      </c>
      <c r="S42" s="147"/>
      <c r="T42" s="147"/>
      <c r="U42" s="55"/>
      <c r="W42" s="40" t="s">
        <v>93</v>
      </c>
      <c r="X42" s="122" t="s">
        <v>95</v>
      </c>
      <c r="Y42" s="40" t="s">
        <v>98</v>
      </c>
      <c r="AA42" s="61">
        <f t="shared" si="0"/>
        <v>1</v>
      </c>
      <c r="AB42" s="61">
        <f t="shared" si="1"/>
        <v>1</v>
      </c>
      <c r="AC42" s="61">
        <f t="shared" si="2"/>
        <v>1</v>
      </c>
    </row>
    <row r="43" spans="1:29" x14ac:dyDescent="0.2">
      <c r="A43" s="168"/>
      <c r="B43" s="168"/>
      <c r="C43" s="7" t="s">
        <v>96</v>
      </c>
      <c r="D43" s="18" t="s">
        <v>53</v>
      </c>
      <c r="E43" s="23" t="s">
        <v>27</v>
      </c>
      <c r="F43" s="23" t="s">
        <v>27</v>
      </c>
      <c r="G43" s="23" t="s">
        <v>27</v>
      </c>
      <c r="H43" s="23" t="s">
        <v>27</v>
      </c>
      <c r="I43" s="23" t="s">
        <v>27</v>
      </c>
      <c r="J43" s="23" t="s">
        <v>31</v>
      </c>
      <c r="K43" s="23" t="s">
        <v>31</v>
      </c>
      <c r="L43" s="23" t="s">
        <v>29</v>
      </c>
      <c r="M43" s="23" t="s">
        <v>27</v>
      </c>
      <c r="N43" s="23" t="s">
        <v>31</v>
      </c>
      <c r="O43" s="23" t="s">
        <v>31</v>
      </c>
      <c r="P43" s="23" t="s">
        <v>27</v>
      </c>
      <c r="Q43" s="23" t="s">
        <v>27</v>
      </c>
      <c r="R43" s="10" t="s">
        <v>27</v>
      </c>
      <c r="S43" s="148"/>
      <c r="T43" s="148"/>
      <c r="U43" s="55"/>
      <c r="W43" s="40" t="s">
        <v>91</v>
      </c>
      <c r="X43" s="40" t="s">
        <v>94</v>
      </c>
      <c r="Y43" s="40" t="s">
        <v>98</v>
      </c>
      <c r="AA43" s="61">
        <f t="shared" si="0"/>
        <v>0</v>
      </c>
      <c r="AB43" s="61">
        <f t="shared" si="1"/>
        <v>0</v>
      </c>
      <c r="AC43" s="61">
        <f t="shared" si="2"/>
        <v>1</v>
      </c>
    </row>
    <row r="44" spans="1:29" x14ac:dyDescent="0.2">
      <c r="A44" s="162" t="s">
        <v>114</v>
      </c>
      <c r="B44" s="159" t="s">
        <v>185</v>
      </c>
      <c r="C44" s="6" t="s">
        <v>13</v>
      </c>
      <c r="D44" s="17" t="s">
        <v>53</v>
      </c>
      <c r="E44" s="22" t="s">
        <v>29</v>
      </c>
      <c r="F44" s="22" t="s">
        <v>31</v>
      </c>
      <c r="G44" s="22" t="s">
        <v>27</v>
      </c>
      <c r="H44" s="22" t="s">
        <v>29</v>
      </c>
      <c r="I44" s="22" t="s">
        <v>29</v>
      </c>
      <c r="J44" s="22" t="s">
        <v>29</v>
      </c>
      <c r="K44" s="22" t="s">
        <v>31</v>
      </c>
      <c r="L44" s="22" t="s">
        <v>29</v>
      </c>
      <c r="M44" s="22" t="s">
        <v>31</v>
      </c>
      <c r="N44" s="22" t="s">
        <v>31</v>
      </c>
      <c r="O44" s="22" t="s">
        <v>29</v>
      </c>
      <c r="P44" s="22" t="s">
        <v>27</v>
      </c>
      <c r="Q44" s="22" t="s">
        <v>27</v>
      </c>
      <c r="R44" s="8" t="s">
        <v>31</v>
      </c>
      <c r="S44" s="184" t="s">
        <v>18</v>
      </c>
      <c r="T44" s="184" t="s">
        <v>17</v>
      </c>
      <c r="U44" s="55"/>
      <c r="W44" s="40" t="s">
        <v>91</v>
      </c>
      <c r="X44" s="40" t="s">
        <v>95</v>
      </c>
      <c r="Y44" s="40" t="s">
        <v>98</v>
      </c>
      <c r="AA44" s="61">
        <f t="shared" si="0"/>
        <v>0</v>
      </c>
      <c r="AB44" s="61">
        <f t="shared" si="1"/>
        <v>1</v>
      </c>
      <c r="AC44" s="61">
        <f t="shared" si="2"/>
        <v>1</v>
      </c>
    </row>
    <row r="45" spans="1:29" x14ac:dyDescent="0.2">
      <c r="A45" s="167"/>
      <c r="B45" s="160"/>
      <c r="C45" s="6" t="s">
        <v>14</v>
      </c>
      <c r="D45" s="17" t="s">
        <v>24</v>
      </c>
      <c r="E45" s="22" t="s">
        <v>29</v>
      </c>
      <c r="F45" s="22" t="s">
        <v>31</v>
      </c>
      <c r="G45" s="22" t="s">
        <v>27</v>
      </c>
      <c r="H45" s="22" t="s">
        <v>29</v>
      </c>
      <c r="I45" s="22" t="s">
        <v>29</v>
      </c>
      <c r="J45" s="22" t="s">
        <v>29</v>
      </c>
      <c r="K45" s="22" t="s">
        <v>31</v>
      </c>
      <c r="L45" s="22" t="s">
        <v>29</v>
      </c>
      <c r="M45" s="22" t="s">
        <v>31</v>
      </c>
      <c r="N45" s="22" t="s">
        <v>31</v>
      </c>
      <c r="O45" s="22" t="s">
        <v>29</v>
      </c>
      <c r="P45" s="22" t="s">
        <v>27</v>
      </c>
      <c r="Q45" s="22" t="s">
        <v>27</v>
      </c>
      <c r="R45" s="8" t="s">
        <v>31</v>
      </c>
      <c r="S45" s="173"/>
      <c r="T45" s="173"/>
      <c r="U45" s="55"/>
      <c r="W45" s="40" t="s">
        <v>91</v>
      </c>
      <c r="X45" s="40" t="s">
        <v>95</v>
      </c>
      <c r="Y45" s="40" t="s">
        <v>98</v>
      </c>
      <c r="AA45" s="61">
        <f t="shared" si="0"/>
        <v>0</v>
      </c>
      <c r="AB45" s="61">
        <f t="shared" si="1"/>
        <v>1</v>
      </c>
      <c r="AC45" s="61">
        <f t="shared" si="2"/>
        <v>1</v>
      </c>
    </row>
    <row r="46" spans="1:29" x14ac:dyDescent="0.2">
      <c r="A46" s="168"/>
      <c r="B46" s="161"/>
      <c r="C46" s="7" t="s">
        <v>15</v>
      </c>
      <c r="D46" s="18" t="s">
        <v>24</v>
      </c>
      <c r="E46" s="23" t="s">
        <v>29</v>
      </c>
      <c r="F46" s="23" t="s">
        <v>31</v>
      </c>
      <c r="G46" s="23" t="s">
        <v>27</v>
      </c>
      <c r="H46" s="23" t="s">
        <v>29</v>
      </c>
      <c r="I46" s="23" t="s">
        <v>29</v>
      </c>
      <c r="J46" s="23" t="s">
        <v>29</v>
      </c>
      <c r="K46" s="23" t="s">
        <v>31</v>
      </c>
      <c r="L46" s="23" t="s">
        <v>29</v>
      </c>
      <c r="M46" s="23" t="s">
        <v>31</v>
      </c>
      <c r="N46" s="23" t="s">
        <v>31</v>
      </c>
      <c r="O46" s="23" t="s">
        <v>29</v>
      </c>
      <c r="P46" s="23" t="s">
        <v>27</v>
      </c>
      <c r="Q46" s="23" t="s">
        <v>27</v>
      </c>
      <c r="R46" s="10" t="s">
        <v>31</v>
      </c>
      <c r="S46" s="174"/>
      <c r="T46" s="174"/>
      <c r="U46" s="55"/>
      <c r="W46" s="40" t="s">
        <v>91</v>
      </c>
      <c r="X46" s="40" t="s">
        <v>95</v>
      </c>
      <c r="Y46" s="40" t="s">
        <v>98</v>
      </c>
      <c r="AA46" s="61">
        <f t="shared" si="0"/>
        <v>0</v>
      </c>
      <c r="AB46" s="61">
        <f t="shared" si="1"/>
        <v>1</v>
      </c>
      <c r="AC46" s="61">
        <f t="shared" si="2"/>
        <v>1</v>
      </c>
    </row>
    <row r="47" spans="1:29" x14ac:dyDescent="0.2">
      <c r="A47" s="162" t="s">
        <v>114</v>
      </c>
      <c r="B47" s="159" t="s">
        <v>186</v>
      </c>
      <c r="C47" s="6" t="s">
        <v>13</v>
      </c>
      <c r="D47" s="17" t="s">
        <v>53</v>
      </c>
      <c r="E47" s="22" t="s">
        <v>29</v>
      </c>
      <c r="F47" s="22" t="s">
        <v>31</v>
      </c>
      <c r="G47" s="22" t="s">
        <v>27</v>
      </c>
      <c r="H47" s="22" t="s">
        <v>31</v>
      </c>
      <c r="I47" s="22" t="s">
        <v>31</v>
      </c>
      <c r="J47" s="22" t="s">
        <v>31</v>
      </c>
      <c r="K47" s="22" t="s">
        <v>31</v>
      </c>
      <c r="L47" s="22" t="s">
        <v>29</v>
      </c>
      <c r="M47" s="22" t="s">
        <v>31</v>
      </c>
      <c r="N47" s="22" t="s">
        <v>31</v>
      </c>
      <c r="O47" s="22" t="s">
        <v>29</v>
      </c>
      <c r="P47" s="22" t="s">
        <v>27</v>
      </c>
      <c r="Q47" s="22" t="s">
        <v>27</v>
      </c>
      <c r="R47" s="8" t="s">
        <v>31</v>
      </c>
      <c r="S47" s="184" t="s">
        <v>18</v>
      </c>
      <c r="T47" s="184" t="s">
        <v>17</v>
      </c>
      <c r="U47" s="55"/>
      <c r="W47" s="40" t="s">
        <v>91</v>
      </c>
      <c r="X47" s="40" t="s">
        <v>95</v>
      </c>
      <c r="Y47" s="40" t="s">
        <v>98</v>
      </c>
      <c r="AA47" s="61">
        <f t="shared" si="0"/>
        <v>0</v>
      </c>
      <c r="AB47" s="61">
        <f t="shared" si="1"/>
        <v>1</v>
      </c>
      <c r="AC47" s="61">
        <f t="shared" si="2"/>
        <v>1</v>
      </c>
    </row>
    <row r="48" spans="1:29" x14ac:dyDescent="0.2">
      <c r="A48" s="167"/>
      <c r="B48" s="160"/>
      <c r="C48" s="6" t="s">
        <v>14</v>
      </c>
      <c r="D48" s="17" t="s">
        <v>46</v>
      </c>
      <c r="E48" s="22" t="s">
        <v>29</v>
      </c>
      <c r="F48" s="22" t="s">
        <v>31</v>
      </c>
      <c r="G48" s="22" t="s">
        <v>27</v>
      </c>
      <c r="H48" s="22" t="s">
        <v>31</v>
      </c>
      <c r="I48" s="22" t="s">
        <v>31</v>
      </c>
      <c r="J48" s="22" t="s">
        <v>31</v>
      </c>
      <c r="K48" s="22" t="s">
        <v>29</v>
      </c>
      <c r="L48" s="22" t="s">
        <v>29</v>
      </c>
      <c r="M48" s="22" t="s">
        <v>27</v>
      </c>
      <c r="N48" s="22" t="s">
        <v>31</v>
      </c>
      <c r="O48" s="22" t="s">
        <v>29</v>
      </c>
      <c r="P48" s="22" t="s">
        <v>27</v>
      </c>
      <c r="Q48" s="22" t="s">
        <v>27</v>
      </c>
      <c r="R48" s="8" t="s">
        <v>31</v>
      </c>
      <c r="S48" s="173"/>
      <c r="T48" s="173"/>
      <c r="U48" s="55"/>
      <c r="W48" s="40" t="s">
        <v>91</v>
      </c>
      <c r="X48" s="40" t="s">
        <v>94</v>
      </c>
      <c r="Y48" s="40" t="s">
        <v>97</v>
      </c>
      <c r="AA48" s="61">
        <f t="shared" si="0"/>
        <v>0</v>
      </c>
      <c r="AB48" s="61">
        <f t="shared" si="1"/>
        <v>0</v>
      </c>
      <c r="AC48" s="61">
        <f t="shared" si="2"/>
        <v>2</v>
      </c>
    </row>
    <row r="49" spans="1:29" x14ac:dyDescent="0.2">
      <c r="A49" s="167"/>
      <c r="B49" s="160"/>
      <c r="C49" s="6" t="s">
        <v>15</v>
      </c>
      <c r="D49" s="17" t="s">
        <v>24</v>
      </c>
      <c r="E49" s="22" t="s">
        <v>29</v>
      </c>
      <c r="F49" s="22" t="s">
        <v>31</v>
      </c>
      <c r="G49" s="22" t="s">
        <v>27</v>
      </c>
      <c r="H49" s="22" t="s">
        <v>31</v>
      </c>
      <c r="I49" s="22" t="s">
        <v>31</v>
      </c>
      <c r="J49" s="22" t="s">
        <v>31</v>
      </c>
      <c r="K49" s="22" t="s">
        <v>31</v>
      </c>
      <c r="L49" s="22" t="s">
        <v>29</v>
      </c>
      <c r="M49" s="22" t="s">
        <v>27</v>
      </c>
      <c r="N49" s="22" t="s">
        <v>31</v>
      </c>
      <c r="O49" s="22" t="s">
        <v>29</v>
      </c>
      <c r="P49" s="22" t="s">
        <v>27</v>
      </c>
      <c r="Q49" s="22" t="s">
        <v>27</v>
      </c>
      <c r="R49" s="8" t="s">
        <v>31</v>
      </c>
      <c r="S49" s="173"/>
      <c r="T49" s="173"/>
      <c r="U49" s="55"/>
      <c r="W49" s="40" t="s">
        <v>91</v>
      </c>
      <c r="X49" s="40" t="s">
        <v>94</v>
      </c>
      <c r="Y49" s="40" t="s">
        <v>98</v>
      </c>
      <c r="AA49" s="61">
        <f t="shared" si="0"/>
        <v>0</v>
      </c>
      <c r="AB49" s="61">
        <f t="shared" si="1"/>
        <v>0</v>
      </c>
      <c r="AC49" s="61">
        <f t="shared" si="2"/>
        <v>1</v>
      </c>
    </row>
    <row r="50" spans="1:29" x14ac:dyDescent="0.2">
      <c r="A50" s="168"/>
      <c r="B50" s="161"/>
      <c r="C50" s="7" t="s">
        <v>16</v>
      </c>
      <c r="D50" s="17" t="s">
        <v>24</v>
      </c>
      <c r="E50" s="22" t="s">
        <v>29</v>
      </c>
      <c r="F50" s="22" t="s">
        <v>31</v>
      </c>
      <c r="G50" s="22" t="s">
        <v>27</v>
      </c>
      <c r="H50" s="22" t="s">
        <v>31</v>
      </c>
      <c r="I50" s="22" t="s">
        <v>31</v>
      </c>
      <c r="J50" s="22" t="s">
        <v>31</v>
      </c>
      <c r="K50" s="22" t="s">
        <v>29</v>
      </c>
      <c r="L50" s="22" t="s">
        <v>29</v>
      </c>
      <c r="M50" s="22" t="s">
        <v>27</v>
      </c>
      <c r="N50" s="22" t="s">
        <v>31</v>
      </c>
      <c r="O50" s="22" t="s">
        <v>29</v>
      </c>
      <c r="P50" s="22" t="s">
        <v>27</v>
      </c>
      <c r="Q50" s="22" t="s">
        <v>27</v>
      </c>
      <c r="R50" s="8" t="s">
        <v>31</v>
      </c>
      <c r="S50" s="174"/>
      <c r="T50" s="174"/>
      <c r="U50" s="55"/>
      <c r="W50" s="40" t="s">
        <v>91</v>
      </c>
      <c r="X50" s="40" t="s">
        <v>94</v>
      </c>
      <c r="Y50" s="40" t="s">
        <v>97</v>
      </c>
      <c r="AA50" s="61">
        <f t="shared" si="0"/>
        <v>0</v>
      </c>
      <c r="AB50" s="61">
        <f t="shared" si="1"/>
        <v>0</v>
      </c>
      <c r="AC50" s="61">
        <f t="shared" si="2"/>
        <v>2</v>
      </c>
    </row>
    <row r="51" spans="1:29" x14ac:dyDescent="0.2">
      <c r="A51" s="170" t="s">
        <v>114</v>
      </c>
      <c r="B51" s="170" t="s">
        <v>191</v>
      </c>
      <c r="C51" s="85" t="s">
        <v>13</v>
      </c>
      <c r="D51" s="100" t="s">
        <v>53</v>
      </c>
      <c r="E51" s="78" t="s">
        <v>29</v>
      </c>
      <c r="F51" s="78" t="s">
        <v>31</v>
      </c>
      <c r="G51" s="78" t="s">
        <v>27</v>
      </c>
      <c r="H51" s="78" t="s">
        <v>29</v>
      </c>
      <c r="I51" s="78" t="s">
        <v>31</v>
      </c>
      <c r="J51" s="78" t="s">
        <v>31</v>
      </c>
      <c r="K51" s="78" t="s">
        <v>31</v>
      </c>
      <c r="L51" s="78" t="s">
        <v>29</v>
      </c>
      <c r="M51" s="78" t="s">
        <v>31</v>
      </c>
      <c r="N51" s="78" t="s">
        <v>31</v>
      </c>
      <c r="O51" s="78" t="s">
        <v>27</v>
      </c>
      <c r="P51" s="78" t="s">
        <v>27</v>
      </c>
      <c r="Q51" s="78" t="s">
        <v>27</v>
      </c>
      <c r="R51" s="78" t="s">
        <v>31</v>
      </c>
      <c r="S51" s="143" t="s">
        <v>18</v>
      </c>
      <c r="T51" s="143" t="s">
        <v>18</v>
      </c>
      <c r="U51" s="55"/>
      <c r="W51" s="109" t="s">
        <v>91</v>
      </c>
      <c r="X51" s="109" t="s">
        <v>94</v>
      </c>
      <c r="Y51" s="109" t="s">
        <v>98</v>
      </c>
      <c r="AA51" s="61">
        <f t="shared" si="0"/>
        <v>0</v>
      </c>
      <c r="AB51" s="61">
        <f t="shared" si="1"/>
        <v>0</v>
      </c>
      <c r="AC51" s="61">
        <f t="shared" si="2"/>
        <v>1</v>
      </c>
    </row>
    <row r="52" spans="1:29" x14ac:dyDescent="0.2">
      <c r="A52" s="171"/>
      <c r="B52" s="171"/>
      <c r="C52" s="74" t="s">
        <v>14</v>
      </c>
      <c r="D52" s="101" t="s">
        <v>53</v>
      </c>
      <c r="E52" s="80" t="s">
        <v>29</v>
      </c>
      <c r="F52" s="80" t="s">
        <v>31</v>
      </c>
      <c r="G52" s="80" t="s">
        <v>27</v>
      </c>
      <c r="H52" s="80" t="s">
        <v>29</v>
      </c>
      <c r="I52" s="80" t="s">
        <v>31</v>
      </c>
      <c r="J52" s="80" t="s">
        <v>31</v>
      </c>
      <c r="K52" s="80" t="s">
        <v>31</v>
      </c>
      <c r="L52" s="80" t="s">
        <v>29</v>
      </c>
      <c r="M52" s="80" t="s">
        <v>31</v>
      </c>
      <c r="N52" s="80" t="s">
        <v>31</v>
      </c>
      <c r="O52" s="80" t="s">
        <v>27</v>
      </c>
      <c r="P52" s="80" t="s">
        <v>27</v>
      </c>
      <c r="Q52" s="80" t="s">
        <v>27</v>
      </c>
      <c r="R52" s="80" t="s">
        <v>31</v>
      </c>
      <c r="S52" s="144"/>
      <c r="T52" s="144"/>
      <c r="U52" s="55"/>
      <c r="W52" s="109" t="s">
        <v>91</v>
      </c>
      <c r="X52" s="109" t="s">
        <v>94</v>
      </c>
      <c r="Y52" s="109" t="s">
        <v>98</v>
      </c>
      <c r="AA52" s="61">
        <f t="shared" si="0"/>
        <v>0</v>
      </c>
      <c r="AB52" s="61">
        <f t="shared" si="1"/>
        <v>0</v>
      </c>
      <c r="AC52" s="61">
        <f t="shared" si="2"/>
        <v>1</v>
      </c>
    </row>
    <row r="53" spans="1:29" x14ac:dyDescent="0.2">
      <c r="A53" s="171"/>
      <c r="B53" s="171"/>
      <c r="C53" s="74" t="s">
        <v>15</v>
      </c>
      <c r="D53" s="101" t="s">
        <v>24</v>
      </c>
      <c r="E53" s="80" t="s">
        <v>29</v>
      </c>
      <c r="F53" s="80" t="s">
        <v>31</v>
      </c>
      <c r="G53" s="80" t="s">
        <v>27</v>
      </c>
      <c r="H53" s="80" t="s">
        <v>29</v>
      </c>
      <c r="I53" s="80" t="s">
        <v>31</v>
      </c>
      <c r="J53" s="80" t="s">
        <v>31</v>
      </c>
      <c r="K53" s="80" t="s">
        <v>31</v>
      </c>
      <c r="L53" s="80" t="s">
        <v>29</v>
      </c>
      <c r="M53" s="80" t="s">
        <v>31</v>
      </c>
      <c r="N53" s="80" t="s">
        <v>31</v>
      </c>
      <c r="O53" s="80" t="s">
        <v>27</v>
      </c>
      <c r="P53" s="80" t="s">
        <v>27</v>
      </c>
      <c r="Q53" s="80" t="s">
        <v>27</v>
      </c>
      <c r="R53" s="80" t="s">
        <v>31</v>
      </c>
      <c r="S53" s="144"/>
      <c r="T53" s="144"/>
      <c r="U53" s="55"/>
      <c r="W53" s="109" t="s">
        <v>91</v>
      </c>
      <c r="X53" s="109" t="s">
        <v>94</v>
      </c>
      <c r="Y53" s="109" t="s">
        <v>98</v>
      </c>
      <c r="AA53" s="61">
        <f t="shared" si="0"/>
        <v>0</v>
      </c>
      <c r="AB53" s="61">
        <f t="shared" si="1"/>
        <v>0</v>
      </c>
      <c r="AC53" s="61">
        <f t="shared" si="2"/>
        <v>1</v>
      </c>
    </row>
    <row r="54" spans="1:29" x14ac:dyDescent="0.2">
      <c r="A54" s="171"/>
      <c r="B54" s="171"/>
      <c r="C54" s="74" t="s">
        <v>16</v>
      </c>
      <c r="D54" s="101" t="s">
        <v>120</v>
      </c>
      <c r="E54" s="80" t="s">
        <v>29</v>
      </c>
      <c r="F54" s="80" t="s">
        <v>31</v>
      </c>
      <c r="G54" s="80" t="s">
        <v>27</v>
      </c>
      <c r="H54" s="80" t="s">
        <v>29</v>
      </c>
      <c r="I54" s="80" t="s">
        <v>31</v>
      </c>
      <c r="J54" s="80" t="s">
        <v>31</v>
      </c>
      <c r="K54" s="80" t="s">
        <v>31</v>
      </c>
      <c r="L54" s="80" t="s">
        <v>29</v>
      </c>
      <c r="M54" s="80" t="s">
        <v>31</v>
      </c>
      <c r="N54" s="80" t="s">
        <v>31</v>
      </c>
      <c r="O54" s="80" t="s">
        <v>27</v>
      </c>
      <c r="P54" s="80" t="s">
        <v>27</v>
      </c>
      <c r="Q54" s="80" t="s">
        <v>27</v>
      </c>
      <c r="R54" s="80" t="s">
        <v>31</v>
      </c>
      <c r="S54" s="144"/>
      <c r="T54" s="144"/>
      <c r="U54" s="55"/>
      <c r="W54" s="109" t="s">
        <v>91</v>
      </c>
      <c r="X54" s="109" t="s">
        <v>94</v>
      </c>
      <c r="Y54" s="109" t="s">
        <v>98</v>
      </c>
      <c r="AA54" s="61">
        <f t="shared" si="0"/>
        <v>0</v>
      </c>
      <c r="AB54" s="61">
        <f t="shared" si="1"/>
        <v>0</v>
      </c>
      <c r="AC54" s="61">
        <f t="shared" si="2"/>
        <v>1</v>
      </c>
    </row>
    <row r="55" spans="1:29" x14ac:dyDescent="0.2">
      <c r="A55" s="172"/>
      <c r="B55" s="172"/>
      <c r="C55" s="90" t="s">
        <v>33</v>
      </c>
      <c r="D55" s="102" t="s">
        <v>24</v>
      </c>
      <c r="E55" s="84" t="s">
        <v>27</v>
      </c>
      <c r="F55" s="84" t="s">
        <v>31</v>
      </c>
      <c r="G55" s="84" t="s">
        <v>27</v>
      </c>
      <c r="H55" s="84" t="s">
        <v>29</v>
      </c>
      <c r="I55" s="84" t="s">
        <v>31</v>
      </c>
      <c r="J55" s="84" t="s">
        <v>31</v>
      </c>
      <c r="K55" s="84" t="s">
        <v>29</v>
      </c>
      <c r="L55" s="84" t="s">
        <v>29</v>
      </c>
      <c r="M55" s="84" t="s">
        <v>31</v>
      </c>
      <c r="N55" s="84" t="s">
        <v>31</v>
      </c>
      <c r="O55" s="84" t="s">
        <v>27</v>
      </c>
      <c r="P55" s="84" t="s">
        <v>29</v>
      </c>
      <c r="Q55" s="84" t="s">
        <v>27</v>
      </c>
      <c r="R55" s="84" t="s">
        <v>31</v>
      </c>
      <c r="S55" s="145"/>
      <c r="T55" s="145"/>
      <c r="U55" s="55"/>
      <c r="W55" s="109" t="s">
        <v>93</v>
      </c>
      <c r="X55" s="109" t="s">
        <v>94</v>
      </c>
      <c r="Y55" s="109" t="s">
        <v>97</v>
      </c>
      <c r="AA55" s="61">
        <f t="shared" si="0"/>
        <v>1</v>
      </c>
      <c r="AB55" s="61">
        <f t="shared" si="1"/>
        <v>0</v>
      </c>
      <c r="AC55" s="61">
        <f t="shared" si="2"/>
        <v>2</v>
      </c>
    </row>
    <row r="56" spans="1:29" x14ac:dyDescent="0.2">
      <c r="A56" s="170" t="s">
        <v>114</v>
      </c>
      <c r="B56" s="170" t="s">
        <v>187</v>
      </c>
      <c r="C56" s="74" t="s">
        <v>13</v>
      </c>
      <c r="D56" s="100" t="s">
        <v>24</v>
      </c>
      <c r="E56" s="78" t="s">
        <v>27</v>
      </c>
      <c r="F56" s="78" t="s">
        <v>31</v>
      </c>
      <c r="G56" s="78" t="s">
        <v>27</v>
      </c>
      <c r="H56" s="78" t="s">
        <v>31</v>
      </c>
      <c r="I56" s="78" t="s">
        <v>31</v>
      </c>
      <c r="J56" s="78" t="s">
        <v>27</v>
      </c>
      <c r="K56" s="78" t="s">
        <v>29</v>
      </c>
      <c r="L56" s="78" t="s">
        <v>27</v>
      </c>
      <c r="M56" s="78" t="s">
        <v>27</v>
      </c>
      <c r="N56" s="78" t="s">
        <v>27</v>
      </c>
      <c r="O56" s="78" t="s">
        <v>27</v>
      </c>
      <c r="P56" s="78" t="s">
        <v>27</v>
      </c>
      <c r="Q56" s="78" t="s">
        <v>27</v>
      </c>
      <c r="R56" s="78" t="s">
        <v>31</v>
      </c>
      <c r="S56" s="143" t="s">
        <v>18</v>
      </c>
      <c r="T56" s="143" t="s">
        <v>18</v>
      </c>
      <c r="U56" s="55"/>
      <c r="W56" s="109" t="s">
        <v>91</v>
      </c>
      <c r="X56" s="109" t="s">
        <v>94</v>
      </c>
      <c r="Y56" s="109" t="s">
        <v>97</v>
      </c>
      <c r="AA56" s="61">
        <f t="shared" si="0"/>
        <v>0</v>
      </c>
      <c r="AB56" s="61">
        <f t="shared" si="1"/>
        <v>0</v>
      </c>
      <c r="AC56" s="61">
        <f t="shared" si="2"/>
        <v>2</v>
      </c>
    </row>
    <row r="57" spans="1:29" x14ac:dyDescent="0.2">
      <c r="A57" s="171"/>
      <c r="B57" s="171"/>
      <c r="C57" s="74" t="s">
        <v>14</v>
      </c>
      <c r="D57" s="101" t="s">
        <v>53</v>
      </c>
      <c r="E57" s="80" t="s">
        <v>29</v>
      </c>
      <c r="F57" s="80" t="s">
        <v>31</v>
      </c>
      <c r="G57" s="80" t="s">
        <v>27</v>
      </c>
      <c r="H57" s="80" t="s">
        <v>31</v>
      </c>
      <c r="I57" s="80" t="s">
        <v>31</v>
      </c>
      <c r="J57" s="80" t="s">
        <v>29</v>
      </c>
      <c r="K57" s="80" t="s">
        <v>31</v>
      </c>
      <c r="L57" s="80" t="s">
        <v>29</v>
      </c>
      <c r="M57" s="80" t="s">
        <v>31</v>
      </c>
      <c r="N57" s="80" t="s">
        <v>31</v>
      </c>
      <c r="O57" s="80" t="s">
        <v>27</v>
      </c>
      <c r="P57" s="80" t="s">
        <v>27</v>
      </c>
      <c r="Q57" s="80" t="s">
        <v>27</v>
      </c>
      <c r="R57" s="80" t="s">
        <v>31</v>
      </c>
      <c r="S57" s="144"/>
      <c r="T57" s="144"/>
      <c r="U57" s="55"/>
      <c r="W57" s="109" t="s">
        <v>91</v>
      </c>
      <c r="X57" s="109" t="s">
        <v>95</v>
      </c>
      <c r="Y57" s="109" t="s">
        <v>98</v>
      </c>
      <c r="AA57" s="61">
        <f t="shared" si="0"/>
        <v>0</v>
      </c>
      <c r="AB57" s="61">
        <f t="shared" si="1"/>
        <v>1</v>
      </c>
      <c r="AC57" s="61">
        <f t="shared" si="2"/>
        <v>1</v>
      </c>
    </row>
    <row r="58" spans="1:29" x14ac:dyDescent="0.2">
      <c r="A58" s="171"/>
      <c r="B58" s="171"/>
      <c r="C58" s="74" t="s">
        <v>15</v>
      </c>
      <c r="D58" s="101" t="s">
        <v>120</v>
      </c>
      <c r="E58" s="80" t="s">
        <v>29</v>
      </c>
      <c r="F58" s="80" t="s">
        <v>31</v>
      </c>
      <c r="G58" s="80" t="s">
        <v>27</v>
      </c>
      <c r="H58" s="80" t="s">
        <v>31</v>
      </c>
      <c r="I58" s="80" t="s">
        <v>31</v>
      </c>
      <c r="J58" s="80" t="s">
        <v>29</v>
      </c>
      <c r="K58" s="80" t="s">
        <v>31</v>
      </c>
      <c r="L58" s="80" t="s">
        <v>29</v>
      </c>
      <c r="M58" s="80" t="s">
        <v>27</v>
      </c>
      <c r="N58" s="80" t="s">
        <v>31</v>
      </c>
      <c r="O58" s="80" t="s">
        <v>27</v>
      </c>
      <c r="P58" s="80" t="s">
        <v>27</v>
      </c>
      <c r="Q58" s="80" t="s">
        <v>27</v>
      </c>
      <c r="R58" s="80" t="s">
        <v>31</v>
      </c>
      <c r="S58" s="144"/>
      <c r="T58" s="144"/>
      <c r="U58" s="55"/>
      <c r="W58" s="109" t="s">
        <v>91</v>
      </c>
      <c r="X58" s="109" t="s">
        <v>94</v>
      </c>
      <c r="Y58" s="109" t="s">
        <v>98</v>
      </c>
      <c r="AA58" s="61">
        <f t="shared" si="0"/>
        <v>0</v>
      </c>
      <c r="AB58" s="61">
        <f t="shared" si="1"/>
        <v>0</v>
      </c>
      <c r="AC58" s="61">
        <f t="shared" si="2"/>
        <v>1</v>
      </c>
    </row>
    <row r="59" spans="1:29" x14ac:dyDescent="0.2">
      <c r="A59" s="171"/>
      <c r="B59" s="171"/>
      <c r="C59" s="74" t="s">
        <v>16</v>
      </c>
      <c r="D59" s="101" t="s">
        <v>24</v>
      </c>
      <c r="E59" s="80" t="s">
        <v>29</v>
      </c>
      <c r="F59" s="80" t="s">
        <v>31</v>
      </c>
      <c r="G59" s="80" t="s">
        <v>27</v>
      </c>
      <c r="H59" s="80" t="s">
        <v>31</v>
      </c>
      <c r="I59" s="80" t="s">
        <v>31</v>
      </c>
      <c r="J59" s="80" t="s">
        <v>29</v>
      </c>
      <c r="K59" s="80" t="s">
        <v>31</v>
      </c>
      <c r="L59" s="80" t="s">
        <v>29</v>
      </c>
      <c r="M59" s="80" t="s">
        <v>31</v>
      </c>
      <c r="N59" s="80" t="s">
        <v>31</v>
      </c>
      <c r="O59" s="80" t="s">
        <v>27</v>
      </c>
      <c r="P59" s="80" t="s">
        <v>27</v>
      </c>
      <c r="Q59" s="80" t="s">
        <v>27</v>
      </c>
      <c r="R59" s="80" t="s">
        <v>31</v>
      </c>
      <c r="S59" s="144"/>
      <c r="T59" s="144"/>
      <c r="U59" s="55"/>
      <c r="W59" s="109" t="s">
        <v>91</v>
      </c>
      <c r="X59" s="109" t="s">
        <v>95</v>
      </c>
      <c r="Y59" s="109" t="s">
        <v>98</v>
      </c>
      <c r="AA59" s="61">
        <f t="shared" si="0"/>
        <v>0</v>
      </c>
      <c r="AB59" s="61">
        <f t="shared" si="1"/>
        <v>1</v>
      </c>
      <c r="AC59" s="61">
        <f t="shared" si="2"/>
        <v>1</v>
      </c>
    </row>
    <row r="60" spans="1:29" x14ac:dyDescent="0.2">
      <c r="A60" s="171"/>
      <c r="B60" s="171"/>
      <c r="C60" s="74" t="s">
        <v>33</v>
      </c>
      <c r="D60" s="101" t="s">
        <v>24</v>
      </c>
      <c r="E60" s="80" t="s">
        <v>29</v>
      </c>
      <c r="F60" s="80" t="s">
        <v>31</v>
      </c>
      <c r="G60" s="80" t="s">
        <v>27</v>
      </c>
      <c r="H60" s="80" t="s">
        <v>31</v>
      </c>
      <c r="I60" s="80" t="s">
        <v>31</v>
      </c>
      <c r="J60" s="80" t="s">
        <v>29</v>
      </c>
      <c r="K60" s="80" t="s">
        <v>31</v>
      </c>
      <c r="L60" s="80" t="s">
        <v>29</v>
      </c>
      <c r="M60" s="80" t="s">
        <v>27</v>
      </c>
      <c r="N60" s="80" t="s">
        <v>31</v>
      </c>
      <c r="O60" s="80" t="s">
        <v>27</v>
      </c>
      <c r="P60" s="80" t="s">
        <v>27</v>
      </c>
      <c r="Q60" s="80" t="s">
        <v>27</v>
      </c>
      <c r="R60" s="80" t="s">
        <v>31</v>
      </c>
      <c r="S60" s="144"/>
      <c r="T60" s="144"/>
      <c r="U60" s="55"/>
      <c r="W60" s="109" t="s">
        <v>91</v>
      </c>
      <c r="X60" s="109" t="s">
        <v>94</v>
      </c>
      <c r="Y60" s="109" t="s">
        <v>98</v>
      </c>
      <c r="AA60" s="61">
        <f t="shared" si="0"/>
        <v>0</v>
      </c>
      <c r="AB60" s="61">
        <f t="shared" si="1"/>
        <v>0</v>
      </c>
      <c r="AC60" s="61">
        <f t="shared" si="2"/>
        <v>1</v>
      </c>
    </row>
    <row r="61" spans="1:29" x14ac:dyDescent="0.2">
      <c r="A61" s="171"/>
      <c r="B61" s="171"/>
      <c r="C61" s="74" t="s">
        <v>96</v>
      </c>
      <c r="D61" s="101" t="s">
        <v>24</v>
      </c>
      <c r="E61" s="80" t="s">
        <v>27</v>
      </c>
      <c r="F61" s="80" t="s">
        <v>31</v>
      </c>
      <c r="G61" s="80" t="s">
        <v>27</v>
      </c>
      <c r="H61" s="80" t="s">
        <v>31</v>
      </c>
      <c r="I61" s="80" t="s">
        <v>31</v>
      </c>
      <c r="J61" s="80" t="s">
        <v>29</v>
      </c>
      <c r="K61" s="80" t="s">
        <v>31</v>
      </c>
      <c r="L61" s="80" t="s">
        <v>29</v>
      </c>
      <c r="M61" s="80" t="s">
        <v>27</v>
      </c>
      <c r="N61" s="80" t="s">
        <v>31</v>
      </c>
      <c r="O61" s="80" t="s">
        <v>27</v>
      </c>
      <c r="P61" s="80" t="s">
        <v>27</v>
      </c>
      <c r="Q61" s="80" t="s">
        <v>27</v>
      </c>
      <c r="R61" s="80" t="s">
        <v>31</v>
      </c>
      <c r="S61" s="144"/>
      <c r="T61" s="144"/>
      <c r="U61" s="55"/>
      <c r="W61" s="109" t="s">
        <v>91</v>
      </c>
      <c r="X61" s="109" t="s">
        <v>94</v>
      </c>
      <c r="Y61" s="109" t="s">
        <v>98</v>
      </c>
      <c r="AA61" s="61">
        <f t="shared" si="0"/>
        <v>0</v>
      </c>
      <c r="AB61" s="61">
        <f t="shared" si="1"/>
        <v>0</v>
      </c>
      <c r="AC61" s="61">
        <f t="shared" si="2"/>
        <v>1</v>
      </c>
    </row>
    <row r="62" spans="1:29" x14ac:dyDescent="0.2">
      <c r="A62" s="172"/>
      <c r="B62" s="172"/>
      <c r="C62" s="90" t="s">
        <v>115</v>
      </c>
      <c r="D62" s="102" t="s">
        <v>24</v>
      </c>
      <c r="E62" s="84" t="s">
        <v>27</v>
      </c>
      <c r="F62" s="84" t="s">
        <v>31</v>
      </c>
      <c r="G62" s="84" t="s">
        <v>27</v>
      </c>
      <c r="H62" s="84" t="s">
        <v>31</v>
      </c>
      <c r="I62" s="84" t="s">
        <v>31</v>
      </c>
      <c r="J62" s="84" t="s">
        <v>29</v>
      </c>
      <c r="K62" s="84" t="s">
        <v>29</v>
      </c>
      <c r="L62" s="84" t="s">
        <v>29</v>
      </c>
      <c r="M62" s="84" t="s">
        <v>31</v>
      </c>
      <c r="N62" s="84" t="s">
        <v>31</v>
      </c>
      <c r="O62" s="84" t="s">
        <v>27</v>
      </c>
      <c r="P62" s="84" t="s">
        <v>27</v>
      </c>
      <c r="Q62" s="84" t="s">
        <v>27</v>
      </c>
      <c r="R62" s="84" t="s">
        <v>31</v>
      </c>
      <c r="S62" s="145"/>
      <c r="T62" s="145"/>
      <c r="U62" s="55"/>
      <c r="W62" s="109" t="s">
        <v>91</v>
      </c>
      <c r="X62" s="109" t="s">
        <v>95</v>
      </c>
      <c r="Y62" s="109" t="s">
        <v>97</v>
      </c>
      <c r="AA62" s="61">
        <f t="shared" si="0"/>
        <v>0</v>
      </c>
      <c r="AB62" s="61">
        <f t="shared" si="1"/>
        <v>1</v>
      </c>
      <c r="AC62" s="61">
        <f t="shared" si="2"/>
        <v>2</v>
      </c>
    </row>
    <row r="63" spans="1:29" x14ac:dyDescent="0.2">
      <c r="A63" s="125" t="s">
        <v>114</v>
      </c>
      <c r="B63" s="125" t="s">
        <v>188</v>
      </c>
      <c r="C63" s="39" t="s">
        <v>13</v>
      </c>
      <c r="D63" s="110" t="s">
        <v>53</v>
      </c>
      <c r="E63" s="40" t="s">
        <v>29</v>
      </c>
      <c r="F63" s="40" t="s">
        <v>29</v>
      </c>
      <c r="G63" s="40" t="s">
        <v>27</v>
      </c>
      <c r="H63" s="40" t="s">
        <v>29</v>
      </c>
      <c r="I63" s="40" t="s">
        <v>29</v>
      </c>
      <c r="J63" s="40" t="s">
        <v>29</v>
      </c>
      <c r="K63" s="40" t="s">
        <v>31</v>
      </c>
      <c r="L63" s="40" t="s">
        <v>31</v>
      </c>
      <c r="M63" s="40" t="s">
        <v>31</v>
      </c>
      <c r="N63" s="40" t="s">
        <v>31</v>
      </c>
      <c r="O63" s="40" t="s">
        <v>29</v>
      </c>
      <c r="P63" s="40" t="s">
        <v>31</v>
      </c>
      <c r="Q63" s="40" t="s">
        <v>27</v>
      </c>
      <c r="R63" s="40" t="s">
        <v>31</v>
      </c>
      <c r="S63" s="99" t="s">
        <v>18</v>
      </c>
      <c r="T63" s="99" t="s">
        <v>17</v>
      </c>
      <c r="U63" s="55"/>
      <c r="W63" s="40" t="s">
        <v>93</v>
      </c>
      <c r="X63" s="40" t="s">
        <v>95</v>
      </c>
      <c r="Y63" s="40" t="s">
        <v>98</v>
      </c>
      <c r="AA63" s="61">
        <f t="shared" si="0"/>
        <v>1</v>
      </c>
      <c r="AB63" s="61">
        <f t="shared" si="1"/>
        <v>1</v>
      </c>
      <c r="AC63" s="61">
        <f t="shared" si="2"/>
        <v>1</v>
      </c>
    </row>
    <row r="64" spans="1:29" x14ac:dyDescent="0.2">
      <c r="A64" s="162" t="s">
        <v>114</v>
      </c>
      <c r="B64" s="162" t="s">
        <v>189</v>
      </c>
      <c r="C64" s="5" t="s">
        <v>13</v>
      </c>
      <c r="D64" s="73" t="s">
        <v>53</v>
      </c>
      <c r="E64" s="9" t="s">
        <v>29</v>
      </c>
      <c r="F64" s="9" t="s">
        <v>31</v>
      </c>
      <c r="G64" s="9" t="s">
        <v>27</v>
      </c>
      <c r="H64" s="9" t="s">
        <v>31</v>
      </c>
      <c r="I64" s="9" t="s">
        <v>29</v>
      </c>
      <c r="J64" s="9" t="s">
        <v>29</v>
      </c>
      <c r="K64" s="9" t="s">
        <v>31</v>
      </c>
      <c r="L64" s="9" t="s">
        <v>29</v>
      </c>
      <c r="M64" s="9" t="s">
        <v>31</v>
      </c>
      <c r="N64" s="9" t="s">
        <v>31</v>
      </c>
      <c r="O64" s="9" t="s">
        <v>29</v>
      </c>
      <c r="P64" s="9" t="s">
        <v>31</v>
      </c>
      <c r="Q64" s="9" t="s">
        <v>29</v>
      </c>
      <c r="R64" s="9" t="s">
        <v>31</v>
      </c>
      <c r="S64" s="146" t="s">
        <v>18</v>
      </c>
      <c r="T64" s="146" t="s">
        <v>17</v>
      </c>
      <c r="U64" s="55"/>
      <c r="W64" s="40" t="s">
        <v>92</v>
      </c>
      <c r="X64" s="40" t="s">
        <v>95</v>
      </c>
      <c r="Y64" s="40" t="s">
        <v>98</v>
      </c>
      <c r="AA64" s="61">
        <f t="shared" ref="AA64:AA75" si="9">IF(W64="single",0,IF(W64="means",1,IF(W64="inferential",2,"NULL")))</f>
        <v>2</v>
      </c>
      <c r="AB64" s="61">
        <f t="shared" ref="AB64:AB75" si="10">IF(X64="none",0,IF(X64="some",1,IF(X64="all",2,"NULL")))</f>
        <v>1</v>
      </c>
      <c r="AC64" s="61">
        <f t="shared" ref="AC64:AC75" si="11">IF(Y64="none",0,IF(Y64="factors",1,IF(Y64="both",2,"NULL")))</f>
        <v>1</v>
      </c>
    </row>
    <row r="65" spans="1:29" x14ac:dyDescent="0.2">
      <c r="A65" s="167"/>
      <c r="B65" s="167"/>
      <c r="C65" s="6" t="s">
        <v>14</v>
      </c>
      <c r="D65" s="15" t="s">
        <v>24</v>
      </c>
      <c r="E65" s="8" t="s">
        <v>29</v>
      </c>
      <c r="F65" s="8" t="s">
        <v>31</v>
      </c>
      <c r="G65" s="8" t="s">
        <v>27</v>
      </c>
      <c r="H65" s="8" t="s">
        <v>31</v>
      </c>
      <c r="I65" s="8" t="s">
        <v>29</v>
      </c>
      <c r="J65" s="8" t="s">
        <v>29</v>
      </c>
      <c r="K65" s="8" t="s">
        <v>29</v>
      </c>
      <c r="L65" s="8" t="s">
        <v>29</v>
      </c>
      <c r="M65" s="8" t="s">
        <v>31</v>
      </c>
      <c r="N65" s="8" t="s">
        <v>31</v>
      </c>
      <c r="O65" s="8" t="s">
        <v>29</v>
      </c>
      <c r="P65" s="8" t="s">
        <v>31</v>
      </c>
      <c r="Q65" s="8" t="s">
        <v>27</v>
      </c>
      <c r="R65" s="8" t="s">
        <v>31</v>
      </c>
      <c r="S65" s="147"/>
      <c r="T65" s="147"/>
      <c r="U65" s="55"/>
      <c r="W65" s="40" t="s">
        <v>93</v>
      </c>
      <c r="X65" s="40" t="s">
        <v>95</v>
      </c>
      <c r="Y65" s="40" t="s">
        <v>97</v>
      </c>
      <c r="AA65" s="61">
        <f t="shared" si="9"/>
        <v>1</v>
      </c>
      <c r="AB65" s="61">
        <f t="shared" si="10"/>
        <v>1</v>
      </c>
      <c r="AC65" s="61">
        <f t="shared" si="11"/>
        <v>2</v>
      </c>
    </row>
    <row r="66" spans="1:29" x14ac:dyDescent="0.2">
      <c r="A66" s="167"/>
      <c r="B66" s="167"/>
      <c r="C66" s="6" t="s">
        <v>15</v>
      </c>
      <c r="D66" s="15" t="s">
        <v>46</v>
      </c>
      <c r="E66" s="8" t="s">
        <v>29</v>
      </c>
      <c r="F66" s="8" t="s">
        <v>31</v>
      </c>
      <c r="G66" s="8" t="s">
        <v>27</v>
      </c>
      <c r="H66" s="8" t="s">
        <v>31</v>
      </c>
      <c r="I66" s="8" t="s">
        <v>29</v>
      </c>
      <c r="J66" s="8" t="s">
        <v>29</v>
      </c>
      <c r="K66" s="8" t="s">
        <v>31</v>
      </c>
      <c r="L66" s="8" t="s">
        <v>29</v>
      </c>
      <c r="M66" s="8" t="s">
        <v>31</v>
      </c>
      <c r="N66" s="8" t="s">
        <v>31</v>
      </c>
      <c r="O66" s="8" t="s">
        <v>29</v>
      </c>
      <c r="P66" s="8" t="s">
        <v>31</v>
      </c>
      <c r="Q66" s="8" t="s">
        <v>29</v>
      </c>
      <c r="R66" s="8" t="s">
        <v>31</v>
      </c>
      <c r="S66" s="147"/>
      <c r="T66" s="147"/>
      <c r="U66" s="55"/>
      <c r="W66" s="40" t="s">
        <v>92</v>
      </c>
      <c r="X66" s="40" t="s">
        <v>95</v>
      </c>
      <c r="Y66" s="40" t="s">
        <v>98</v>
      </c>
      <c r="AA66" s="61">
        <f t="shared" si="9"/>
        <v>2</v>
      </c>
      <c r="AB66" s="61">
        <f t="shared" si="10"/>
        <v>1</v>
      </c>
      <c r="AC66" s="61">
        <f t="shared" si="11"/>
        <v>1</v>
      </c>
    </row>
    <row r="67" spans="1:29" x14ac:dyDescent="0.2">
      <c r="A67" s="168"/>
      <c r="B67" s="168"/>
      <c r="C67" s="7" t="s">
        <v>16</v>
      </c>
      <c r="D67" s="16" t="s">
        <v>46</v>
      </c>
      <c r="E67" s="10" t="s">
        <v>29</v>
      </c>
      <c r="F67" s="10" t="s">
        <v>31</v>
      </c>
      <c r="G67" s="10" t="s">
        <v>27</v>
      </c>
      <c r="H67" s="10" t="s">
        <v>31</v>
      </c>
      <c r="I67" s="10" t="s">
        <v>29</v>
      </c>
      <c r="J67" s="10" t="s">
        <v>29</v>
      </c>
      <c r="K67" s="10" t="s">
        <v>31</v>
      </c>
      <c r="L67" s="10" t="s">
        <v>29</v>
      </c>
      <c r="M67" s="10" t="s">
        <v>31</v>
      </c>
      <c r="N67" s="10" t="s">
        <v>31</v>
      </c>
      <c r="O67" s="10" t="s">
        <v>29</v>
      </c>
      <c r="P67" s="10" t="s">
        <v>31</v>
      </c>
      <c r="Q67" s="10" t="s">
        <v>27</v>
      </c>
      <c r="R67" s="10" t="s">
        <v>31</v>
      </c>
      <c r="S67" s="148"/>
      <c r="T67" s="148"/>
      <c r="U67" s="55"/>
      <c r="W67" s="40" t="s">
        <v>93</v>
      </c>
      <c r="X67" s="40" t="s">
        <v>95</v>
      </c>
      <c r="Y67" s="40" t="s">
        <v>98</v>
      </c>
      <c r="AA67" s="61">
        <f t="shared" si="9"/>
        <v>1</v>
      </c>
      <c r="AB67" s="61">
        <f t="shared" si="10"/>
        <v>1</v>
      </c>
      <c r="AC67" s="61">
        <f t="shared" si="11"/>
        <v>1</v>
      </c>
    </row>
    <row r="68" spans="1:29" x14ac:dyDescent="0.2">
      <c r="A68" s="170" t="s">
        <v>114</v>
      </c>
      <c r="B68" s="170" t="s">
        <v>190</v>
      </c>
      <c r="C68" s="74" t="s">
        <v>13</v>
      </c>
      <c r="D68" s="100" t="s">
        <v>53</v>
      </c>
      <c r="E68" s="78" t="s">
        <v>29</v>
      </c>
      <c r="F68" s="78" t="s">
        <v>29</v>
      </c>
      <c r="G68" s="78" t="s">
        <v>27</v>
      </c>
      <c r="H68" s="78" t="s">
        <v>29</v>
      </c>
      <c r="I68" s="78" t="s">
        <v>29</v>
      </c>
      <c r="J68" s="78" t="s">
        <v>29</v>
      </c>
      <c r="K68" s="78" t="s">
        <v>31</v>
      </c>
      <c r="L68" s="78" t="s">
        <v>29</v>
      </c>
      <c r="M68" s="78" t="s">
        <v>31</v>
      </c>
      <c r="N68" s="78" t="s">
        <v>31</v>
      </c>
      <c r="O68" s="78" t="s">
        <v>29</v>
      </c>
      <c r="P68" s="78" t="s">
        <v>27</v>
      </c>
      <c r="Q68" s="78" t="s">
        <v>27</v>
      </c>
      <c r="R68" s="78" t="s">
        <v>31</v>
      </c>
      <c r="S68" s="143" t="s">
        <v>18</v>
      </c>
      <c r="T68" s="143" t="s">
        <v>18</v>
      </c>
      <c r="U68" s="55"/>
      <c r="W68" s="109" t="s">
        <v>91</v>
      </c>
      <c r="X68" s="109" t="s">
        <v>95</v>
      </c>
      <c r="Y68" s="109" t="s">
        <v>98</v>
      </c>
      <c r="AA68" s="103">
        <f t="shared" si="9"/>
        <v>0</v>
      </c>
      <c r="AB68" s="103">
        <f t="shared" si="10"/>
        <v>1</v>
      </c>
      <c r="AC68" s="103">
        <f t="shared" si="11"/>
        <v>1</v>
      </c>
    </row>
    <row r="69" spans="1:29" x14ac:dyDescent="0.2">
      <c r="A69" s="171"/>
      <c r="B69" s="171"/>
      <c r="C69" s="74" t="s">
        <v>14</v>
      </c>
      <c r="D69" s="101" t="s">
        <v>53</v>
      </c>
      <c r="E69" s="80" t="s">
        <v>29</v>
      </c>
      <c r="F69" s="80" t="s">
        <v>29</v>
      </c>
      <c r="G69" s="80" t="s">
        <v>27</v>
      </c>
      <c r="H69" s="80" t="s">
        <v>29</v>
      </c>
      <c r="I69" s="80" t="s">
        <v>29</v>
      </c>
      <c r="J69" s="80" t="s">
        <v>29</v>
      </c>
      <c r="K69" s="80" t="s">
        <v>31</v>
      </c>
      <c r="L69" s="80" t="s">
        <v>29</v>
      </c>
      <c r="M69" s="80" t="s">
        <v>31</v>
      </c>
      <c r="N69" s="80" t="s">
        <v>31</v>
      </c>
      <c r="O69" s="80" t="s">
        <v>29</v>
      </c>
      <c r="P69" s="80" t="s">
        <v>31</v>
      </c>
      <c r="Q69" s="80" t="s">
        <v>27</v>
      </c>
      <c r="R69" s="80" t="s">
        <v>31</v>
      </c>
      <c r="S69" s="144"/>
      <c r="T69" s="144"/>
      <c r="U69" s="55"/>
      <c r="W69" s="109" t="s">
        <v>93</v>
      </c>
      <c r="X69" s="109" t="s">
        <v>95</v>
      </c>
      <c r="Y69" s="109" t="s">
        <v>98</v>
      </c>
      <c r="AA69" s="103">
        <f t="shared" si="9"/>
        <v>1</v>
      </c>
      <c r="AB69" s="103">
        <f t="shared" si="10"/>
        <v>1</v>
      </c>
      <c r="AC69" s="103">
        <f t="shared" si="11"/>
        <v>1</v>
      </c>
    </row>
    <row r="70" spans="1:29" x14ac:dyDescent="0.2">
      <c r="A70" s="171"/>
      <c r="B70" s="171"/>
      <c r="C70" s="74" t="s">
        <v>15</v>
      </c>
      <c r="D70" s="101" t="s">
        <v>53</v>
      </c>
      <c r="E70" s="80" t="s">
        <v>29</v>
      </c>
      <c r="F70" s="80" t="s">
        <v>29</v>
      </c>
      <c r="G70" s="80" t="s">
        <v>27</v>
      </c>
      <c r="H70" s="80" t="s">
        <v>29</v>
      </c>
      <c r="I70" s="80" t="s">
        <v>29</v>
      </c>
      <c r="J70" s="80" t="s">
        <v>29</v>
      </c>
      <c r="K70" s="80" t="s">
        <v>31</v>
      </c>
      <c r="L70" s="80" t="s">
        <v>29</v>
      </c>
      <c r="M70" s="80" t="s">
        <v>31</v>
      </c>
      <c r="N70" s="80" t="s">
        <v>31</v>
      </c>
      <c r="O70" s="80" t="s">
        <v>29</v>
      </c>
      <c r="P70" s="80" t="s">
        <v>31</v>
      </c>
      <c r="Q70" s="80" t="s">
        <v>27</v>
      </c>
      <c r="R70" s="80" t="s">
        <v>31</v>
      </c>
      <c r="S70" s="144"/>
      <c r="T70" s="144"/>
      <c r="U70" s="55"/>
      <c r="W70" s="109" t="s">
        <v>93</v>
      </c>
      <c r="X70" s="109" t="s">
        <v>95</v>
      </c>
      <c r="Y70" s="109" t="s">
        <v>98</v>
      </c>
      <c r="AA70" s="103">
        <f t="shared" si="9"/>
        <v>1</v>
      </c>
      <c r="AB70" s="103">
        <f t="shared" si="10"/>
        <v>1</v>
      </c>
      <c r="AC70" s="103">
        <f t="shared" si="11"/>
        <v>1</v>
      </c>
    </row>
    <row r="71" spans="1:29" x14ac:dyDescent="0.2">
      <c r="A71" s="171"/>
      <c r="B71" s="171"/>
      <c r="C71" s="74" t="s">
        <v>16</v>
      </c>
      <c r="D71" s="101" t="s">
        <v>53</v>
      </c>
      <c r="E71" s="80" t="s">
        <v>29</v>
      </c>
      <c r="F71" s="80" t="s">
        <v>29</v>
      </c>
      <c r="G71" s="80" t="s">
        <v>27</v>
      </c>
      <c r="H71" s="80" t="s">
        <v>29</v>
      </c>
      <c r="I71" s="80" t="s">
        <v>29</v>
      </c>
      <c r="J71" s="80" t="s">
        <v>29</v>
      </c>
      <c r="K71" s="80" t="s">
        <v>31</v>
      </c>
      <c r="L71" s="80" t="s">
        <v>29</v>
      </c>
      <c r="M71" s="80" t="s">
        <v>31</v>
      </c>
      <c r="N71" s="80" t="s">
        <v>31</v>
      </c>
      <c r="O71" s="80" t="s">
        <v>29</v>
      </c>
      <c r="P71" s="80" t="s">
        <v>31</v>
      </c>
      <c r="Q71" s="80" t="s">
        <v>27</v>
      </c>
      <c r="R71" s="80" t="s">
        <v>31</v>
      </c>
      <c r="S71" s="144"/>
      <c r="T71" s="144"/>
      <c r="U71" s="55"/>
      <c r="W71" s="109" t="s">
        <v>93</v>
      </c>
      <c r="X71" s="109" t="s">
        <v>95</v>
      </c>
      <c r="Y71" s="109" t="s">
        <v>98</v>
      </c>
      <c r="AA71" s="103">
        <f t="shared" si="9"/>
        <v>1</v>
      </c>
      <c r="AB71" s="103">
        <f t="shared" si="10"/>
        <v>1</v>
      </c>
      <c r="AC71" s="103">
        <f t="shared" si="11"/>
        <v>1</v>
      </c>
    </row>
    <row r="72" spans="1:29" x14ac:dyDescent="0.2">
      <c r="A72" s="171"/>
      <c r="B72" s="171"/>
      <c r="C72" s="74" t="s">
        <v>33</v>
      </c>
      <c r="D72" s="101" t="s">
        <v>53</v>
      </c>
      <c r="E72" s="80" t="s">
        <v>29</v>
      </c>
      <c r="F72" s="80" t="s">
        <v>29</v>
      </c>
      <c r="G72" s="80" t="s">
        <v>27</v>
      </c>
      <c r="H72" s="80" t="s">
        <v>29</v>
      </c>
      <c r="I72" s="80" t="s">
        <v>29</v>
      </c>
      <c r="J72" s="80" t="s">
        <v>29</v>
      </c>
      <c r="K72" s="80" t="s">
        <v>31</v>
      </c>
      <c r="L72" s="80" t="s">
        <v>29</v>
      </c>
      <c r="M72" s="80" t="s">
        <v>31</v>
      </c>
      <c r="N72" s="80" t="s">
        <v>31</v>
      </c>
      <c r="O72" s="80" t="s">
        <v>29</v>
      </c>
      <c r="P72" s="80" t="s">
        <v>31</v>
      </c>
      <c r="Q72" s="80" t="s">
        <v>27</v>
      </c>
      <c r="R72" s="80" t="s">
        <v>31</v>
      </c>
      <c r="S72" s="144"/>
      <c r="T72" s="144"/>
      <c r="U72" s="55"/>
      <c r="W72" s="109" t="s">
        <v>93</v>
      </c>
      <c r="X72" s="109" t="s">
        <v>95</v>
      </c>
      <c r="Y72" s="109" t="s">
        <v>98</v>
      </c>
      <c r="AA72" s="103">
        <f t="shared" si="9"/>
        <v>1</v>
      </c>
      <c r="AB72" s="103">
        <f t="shared" si="10"/>
        <v>1</v>
      </c>
      <c r="AC72" s="103">
        <f t="shared" si="11"/>
        <v>1</v>
      </c>
    </row>
    <row r="73" spans="1:29" x14ac:dyDescent="0.2">
      <c r="A73" s="171"/>
      <c r="B73" s="171"/>
      <c r="C73" s="74" t="s">
        <v>96</v>
      </c>
      <c r="D73" s="101" t="s">
        <v>24</v>
      </c>
      <c r="E73" s="80" t="s">
        <v>29</v>
      </c>
      <c r="F73" s="80" t="s">
        <v>29</v>
      </c>
      <c r="G73" s="80" t="s">
        <v>27</v>
      </c>
      <c r="H73" s="80" t="s">
        <v>29</v>
      </c>
      <c r="I73" s="80" t="s">
        <v>29</v>
      </c>
      <c r="J73" s="80" t="s">
        <v>29</v>
      </c>
      <c r="K73" s="80" t="s">
        <v>29</v>
      </c>
      <c r="L73" s="80" t="s">
        <v>29</v>
      </c>
      <c r="M73" s="80" t="s">
        <v>27</v>
      </c>
      <c r="N73" s="80" t="s">
        <v>31</v>
      </c>
      <c r="O73" s="80" t="s">
        <v>29</v>
      </c>
      <c r="P73" s="80" t="s">
        <v>27</v>
      </c>
      <c r="Q73" s="80" t="s">
        <v>27</v>
      </c>
      <c r="R73" s="80" t="s">
        <v>31</v>
      </c>
      <c r="S73" s="144"/>
      <c r="T73" s="144"/>
      <c r="U73" s="55"/>
      <c r="W73" s="109" t="s">
        <v>91</v>
      </c>
      <c r="X73" s="109" t="s">
        <v>94</v>
      </c>
      <c r="Y73" s="109" t="s">
        <v>97</v>
      </c>
      <c r="AA73" s="103">
        <f t="shared" si="9"/>
        <v>0</v>
      </c>
      <c r="AB73" s="103">
        <f t="shared" si="10"/>
        <v>0</v>
      </c>
      <c r="AC73" s="103">
        <f t="shared" si="11"/>
        <v>2</v>
      </c>
    </row>
    <row r="74" spans="1:29" x14ac:dyDescent="0.2">
      <c r="A74" s="171"/>
      <c r="B74" s="171"/>
      <c r="C74" s="74" t="s">
        <v>115</v>
      </c>
      <c r="D74" s="101" t="s">
        <v>53</v>
      </c>
      <c r="E74" s="80" t="s">
        <v>29</v>
      </c>
      <c r="F74" s="80" t="s">
        <v>29</v>
      </c>
      <c r="G74" s="80" t="s">
        <v>27</v>
      </c>
      <c r="H74" s="80" t="s">
        <v>29</v>
      </c>
      <c r="I74" s="80" t="s">
        <v>29</v>
      </c>
      <c r="J74" s="80" t="s">
        <v>29</v>
      </c>
      <c r="K74" s="80" t="s">
        <v>31</v>
      </c>
      <c r="L74" s="80" t="s">
        <v>29</v>
      </c>
      <c r="M74" s="80" t="s">
        <v>27</v>
      </c>
      <c r="N74" s="80" t="s">
        <v>31</v>
      </c>
      <c r="O74" s="80" t="s">
        <v>29</v>
      </c>
      <c r="P74" s="80" t="s">
        <v>27</v>
      </c>
      <c r="Q74" s="80" t="s">
        <v>27</v>
      </c>
      <c r="R74" s="80" t="s">
        <v>31</v>
      </c>
      <c r="S74" s="144"/>
      <c r="T74" s="144"/>
      <c r="U74" s="55"/>
      <c r="W74" s="109" t="s">
        <v>91</v>
      </c>
      <c r="X74" s="109" t="s">
        <v>94</v>
      </c>
      <c r="Y74" s="109" t="s">
        <v>98</v>
      </c>
      <c r="AA74" s="103">
        <f t="shared" si="9"/>
        <v>0</v>
      </c>
      <c r="AB74" s="103">
        <f t="shared" si="10"/>
        <v>0</v>
      </c>
      <c r="AC74" s="103">
        <f t="shared" si="11"/>
        <v>1</v>
      </c>
    </row>
    <row r="75" spans="1:29" x14ac:dyDescent="0.2">
      <c r="A75" s="172"/>
      <c r="B75" s="172"/>
      <c r="C75" s="90" t="s">
        <v>116</v>
      </c>
      <c r="D75" s="102" t="s">
        <v>53</v>
      </c>
      <c r="E75" s="84" t="s">
        <v>29</v>
      </c>
      <c r="F75" s="84" t="s">
        <v>29</v>
      </c>
      <c r="G75" s="84" t="s">
        <v>27</v>
      </c>
      <c r="H75" s="84" t="s">
        <v>29</v>
      </c>
      <c r="I75" s="84" t="s">
        <v>29</v>
      </c>
      <c r="J75" s="84" t="s">
        <v>29</v>
      </c>
      <c r="K75" s="84" t="s">
        <v>31</v>
      </c>
      <c r="L75" s="84" t="s">
        <v>29</v>
      </c>
      <c r="M75" s="84" t="s">
        <v>27</v>
      </c>
      <c r="N75" s="84" t="s">
        <v>31</v>
      </c>
      <c r="O75" s="84" t="s">
        <v>29</v>
      </c>
      <c r="P75" s="84" t="s">
        <v>31</v>
      </c>
      <c r="Q75" s="84" t="s">
        <v>27</v>
      </c>
      <c r="R75" s="84" t="s">
        <v>31</v>
      </c>
      <c r="S75" s="145"/>
      <c r="T75" s="145"/>
      <c r="U75" s="55"/>
      <c r="W75" s="109" t="s">
        <v>93</v>
      </c>
      <c r="X75" s="109" t="s">
        <v>94</v>
      </c>
      <c r="Y75" s="109" t="s">
        <v>98</v>
      </c>
      <c r="AA75" s="103">
        <f t="shared" si="9"/>
        <v>1</v>
      </c>
      <c r="AB75" s="103">
        <f t="shared" si="10"/>
        <v>0</v>
      </c>
      <c r="AC75" s="103">
        <f t="shared" si="11"/>
        <v>1</v>
      </c>
    </row>
    <row r="76" spans="1:29" hidden="1" x14ac:dyDescent="0.2">
      <c r="A76" s="55"/>
      <c r="B76" s="55"/>
      <c r="C76" s="65"/>
      <c r="E76" s="3"/>
      <c r="S76" s="55"/>
      <c r="T76" s="55"/>
      <c r="U76" s="55"/>
      <c r="X76" s="3"/>
      <c r="AA76" s="61"/>
      <c r="AB76" s="61"/>
      <c r="AC76" s="61"/>
    </row>
    <row r="77" spans="1:29" hidden="1" x14ac:dyDescent="0.2">
      <c r="A77" s="55"/>
      <c r="B77" s="55"/>
      <c r="C77" s="65"/>
      <c r="E77" s="3"/>
      <c r="F77" s="56" t="s">
        <v>83</v>
      </c>
      <c r="H77" s="56" t="s">
        <v>81</v>
      </c>
      <c r="I77" s="56" t="s">
        <v>80</v>
      </c>
      <c r="S77" s="55"/>
      <c r="T77" s="55"/>
      <c r="U77" s="55"/>
      <c r="X77" s="3"/>
      <c r="AA77" s="61"/>
      <c r="AB77" s="61"/>
      <c r="AC77" s="61"/>
    </row>
    <row r="78" spans="1:29" hidden="1" x14ac:dyDescent="0.2">
      <c r="A78" s="55"/>
      <c r="B78" s="55"/>
      <c r="C78" s="65"/>
      <c r="E78" s="3"/>
      <c r="S78" s="55"/>
      <c r="T78" s="55"/>
      <c r="U78" s="55"/>
      <c r="X78" s="3"/>
      <c r="AA78" s="61"/>
      <c r="AB78" s="61"/>
      <c r="AC78" s="61"/>
    </row>
    <row r="79" spans="1:29" hidden="1" x14ac:dyDescent="0.2">
      <c r="A79" s="55"/>
      <c r="B79" s="55"/>
      <c r="C79" s="65"/>
      <c r="E79" s="3"/>
      <c r="S79" s="55"/>
      <c r="T79" s="55"/>
      <c r="U79" s="55"/>
      <c r="X79" s="3"/>
      <c r="AA79" s="61"/>
      <c r="AB79" s="61"/>
      <c r="AC79" s="61"/>
    </row>
    <row r="80" spans="1:29" hidden="1" x14ac:dyDescent="0.2">
      <c r="A80" s="55"/>
      <c r="B80" s="55"/>
      <c r="C80" s="65"/>
      <c r="E80" s="3"/>
      <c r="S80" s="55"/>
      <c r="T80" s="55"/>
      <c r="U80" s="55"/>
      <c r="X80" s="3"/>
      <c r="AA80" s="61"/>
      <c r="AB80" s="61"/>
      <c r="AC80" s="61"/>
    </row>
    <row r="82" spans="2:20" x14ac:dyDescent="0.2">
      <c r="B82" s="34" t="s">
        <v>38</v>
      </c>
      <c r="C82" s="34">
        <f>COUNTA(C3:C75)</f>
        <v>73</v>
      </c>
    </row>
    <row r="84" spans="2:20" x14ac:dyDescent="0.2">
      <c r="D84" s="38" t="s">
        <v>35</v>
      </c>
      <c r="E84" s="41">
        <f t="shared" ref="E84:R84" si="12">COUNTIF(E3:E75,"M")</f>
        <v>19</v>
      </c>
      <c r="F84" s="41">
        <f t="shared" si="12"/>
        <v>10</v>
      </c>
      <c r="G84" s="41">
        <f t="shared" si="12"/>
        <v>73</v>
      </c>
      <c r="H84" s="41">
        <f t="shared" si="12"/>
        <v>4</v>
      </c>
      <c r="I84" s="41">
        <f t="shared" si="12"/>
        <v>10</v>
      </c>
      <c r="J84" s="41">
        <f t="shared" si="12"/>
        <v>5</v>
      </c>
      <c r="K84" s="41">
        <f t="shared" si="12"/>
        <v>5</v>
      </c>
      <c r="L84" s="41">
        <f t="shared" si="12"/>
        <v>6</v>
      </c>
      <c r="M84" s="41">
        <f t="shared" si="12"/>
        <v>29</v>
      </c>
      <c r="N84" s="41">
        <f t="shared" si="12"/>
        <v>2</v>
      </c>
      <c r="O84" s="41">
        <f t="shared" si="12"/>
        <v>19</v>
      </c>
      <c r="P84" s="41">
        <f t="shared" si="12"/>
        <v>46</v>
      </c>
      <c r="Q84" s="41">
        <f t="shared" si="12"/>
        <v>67</v>
      </c>
      <c r="R84" s="41">
        <f t="shared" si="12"/>
        <v>22</v>
      </c>
    </row>
    <row r="85" spans="2:20" x14ac:dyDescent="0.2">
      <c r="D85" s="38" t="s">
        <v>36</v>
      </c>
      <c r="E85" s="41">
        <f t="shared" ref="E85:R85" si="13">COUNTIF(E3:E75,"PA")</f>
        <v>0</v>
      </c>
      <c r="F85" s="41">
        <f t="shared" si="13"/>
        <v>54</v>
      </c>
      <c r="G85" s="41">
        <f t="shared" si="13"/>
        <v>0</v>
      </c>
      <c r="H85" s="41">
        <f t="shared" si="13"/>
        <v>39</v>
      </c>
      <c r="I85" s="41">
        <f t="shared" si="13"/>
        <v>47</v>
      </c>
      <c r="J85" s="41">
        <f t="shared" si="13"/>
        <v>29</v>
      </c>
      <c r="K85" s="41">
        <f t="shared" si="13"/>
        <v>59</v>
      </c>
      <c r="L85" s="41">
        <f t="shared" si="13"/>
        <v>16</v>
      </c>
      <c r="M85" s="41">
        <f t="shared" si="13"/>
        <v>44</v>
      </c>
      <c r="N85" s="41">
        <f t="shared" si="13"/>
        <v>68</v>
      </c>
      <c r="O85" s="41">
        <f t="shared" si="13"/>
        <v>21</v>
      </c>
      <c r="P85" s="41">
        <f t="shared" si="13"/>
        <v>25</v>
      </c>
      <c r="Q85" s="41">
        <f t="shared" si="13"/>
        <v>0</v>
      </c>
      <c r="R85" s="41">
        <f t="shared" si="13"/>
        <v>51</v>
      </c>
    </row>
    <row r="86" spans="2:20" x14ac:dyDescent="0.2">
      <c r="D86" s="38" t="s">
        <v>37</v>
      </c>
      <c r="E86" s="41">
        <f t="shared" ref="E86:R86" si="14">COUNTIF(E3:E75,"FA")</f>
        <v>54</v>
      </c>
      <c r="F86" s="41">
        <f t="shared" si="14"/>
        <v>9</v>
      </c>
      <c r="G86" s="41">
        <f t="shared" si="14"/>
        <v>0</v>
      </c>
      <c r="H86" s="41">
        <f t="shared" si="14"/>
        <v>30</v>
      </c>
      <c r="I86" s="41">
        <f t="shared" si="14"/>
        <v>16</v>
      </c>
      <c r="J86" s="41">
        <f t="shared" si="14"/>
        <v>39</v>
      </c>
      <c r="K86" s="41">
        <f t="shared" si="14"/>
        <v>9</v>
      </c>
      <c r="L86" s="41">
        <f t="shared" si="14"/>
        <v>51</v>
      </c>
      <c r="M86" s="41">
        <f t="shared" si="14"/>
        <v>0</v>
      </c>
      <c r="N86" s="41">
        <f t="shared" si="14"/>
        <v>3</v>
      </c>
      <c r="O86" s="41">
        <f t="shared" si="14"/>
        <v>33</v>
      </c>
      <c r="P86" s="41">
        <f t="shared" si="14"/>
        <v>2</v>
      </c>
      <c r="Q86" s="41">
        <f t="shared" si="14"/>
        <v>6</v>
      </c>
      <c r="R86" s="41">
        <f t="shared" si="14"/>
        <v>0</v>
      </c>
    </row>
    <row r="88" spans="2:20" x14ac:dyDescent="0.2">
      <c r="D88" s="38" t="s">
        <v>39</v>
      </c>
      <c r="E88" s="117">
        <f t="shared" ref="E88:R88" si="15">E84/$C$82</f>
        <v>0.26027397260273971</v>
      </c>
      <c r="F88" s="117">
        <f t="shared" si="15"/>
        <v>0.13698630136986301</v>
      </c>
      <c r="G88" s="117">
        <f t="shared" si="15"/>
        <v>1</v>
      </c>
      <c r="H88" s="117">
        <f t="shared" si="15"/>
        <v>5.4794520547945202E-2</v>
      </c>
      <c r="I88" s="117">
        <f t="shared" si="15"/>
        <v>0.13698630136986301</v>
      </c>
      <c r="J88" s="117">
        <f t="shared" si="15"/>
        <v>6.8493150684931503E-2</v>
      </c>
      <c r="K88" s="117">
        <f t="shared" si="15"/>
        <v>6.8493150684931503E-2</v>
      </c>
      <c r="L88" s="117">
        <f t="shared" si="15"/>
        <v>8.2191780821917804E-2</v>
      </c>
      <c r="M88" s="117">
        <f t="shared" si="15"/>
        <v>0.39726027397260272</v>
      </c>
      <c r="N88" s="117">
        <f t="shared" si="15"/>
        <v>2.7397260273972601E-2</v>
      </c>
      <c r="O88" s="117">
        <f t="shared" si="15"/>
        <v>0.26027397260273971</v>
      </c>
      <c r="P88" s="117">
        <f t="shared" si="15"/>
        <v>0.63013698630136983</v>
      </c>
      <c r="Q88" s="117">
        <f t="shared" si="15"/>
        <v>0.9178082191780822</v>
      </c>
      <c r="R88" s="117">
        <f t="shared" si="15"/>
        <v>0.30136986301369861</v>
      </c>
    </row>
    <row r="89" spans="2:20" x14ac:dyDescent="0.2">
      <c r="D89" s="38" t="s">
        <v>40</v>
      </c>
      <c r="E89" s="117">
        <f t="shared" ref="E89:R89" si="16">E85/$C$82</f>
        <v>0</v>
      </c>
      <c r="F89" s="117">
        <f t="shared" si="16"/>
        <v>0.73972602739726023</v>
      </c>
      <c r="G89" s="117">
        <f t="shared" si="16"/>
        <v>0</v>
      </c>
      <c r="H89" s="117">
        <f t="shared" si="16"/>
        <v>0.53424657534246578</v>
      </c>
      <c r="I89" s="117">
        <f t="shared" si="16"/>
        <v>0.64383561643835618</v>
      </c>
      <c r="J89" s="117">
        <f t="shared" si="16"/>
        <v>0.39726027397260272</v>
      </c>
      <c r="K89" s="117">
        <f t="shared" si="16"/>
        <v>0.80821917808219179</v>
      </c>
      <c r="L89" s="117">
        <f t="shared" si="16"/>
        <v>0.21917808219178081</v>
      </c>
      <c r="M89" s="117">
        <f t="shared" si="16"/>
        <v>0.60273972602739723</v>
      </c>
      <c r="N89" s="117">
        <f t="shared" si="16"/>
        <v>0.93150684931506844</v>
      </c>
      <c r="O89" s="117">
        <f t="shared" si="16"/>
        <v>0.28767123287671231</v>
      </c>
      <c r="P89" s="117">
        <f t="shared" si="16"/>
        <v>0.34246575342465752</v>
      </c>
      <c r="Q89" s="117">
        <f t="shared" si="16"/>
        <v>0</v>
      </c>
      <c r="R89" s="117">
        <f t="shared" si="16"/>
        <v>0.69863013698630139</v>
      </c>
    </row>
    <row r="90" spans="2:20" x14ac:dyDescent="0.2">
      <c r="D90" s="38" t="s">
        <v>41</v>
      </c>
      <c r="E90" s="117">
        <f t="shared" ref="E90:R90" si="17">E86/$C$82</f>
        <v>0.73972602739726023</v>
      </c>
      <c r="F90" s="117">
        <f t="shared" si="17"/>
        <v>0.12328767123287671</v>
      </c>
      <c r="G90" s="117">
        <f t="shared" si="17"/>
        <v>0</v>
      </c>
      <c r="H90" s="117">
        <f t="shared" si="17"/>
        <v>0.41095890410958902</v>
      </c>
      <c r="I90" s="117">
        <f t="shared" si="17"/>
        <v>0.21917808219178081</v>
      </c>
      <c r="J90" s="117">
        <f t="shared" si="17"/>
        <v>0.53424657534246578</v>
      </c>
      <c r="K90" s="117">
        <f t="shared" si="17"/>
        <v>0.12328767123287671</v>
      </c>
      <c r="L90" s="117">
        <f t="shared" si="17"/>
        <v>0.69863013698630139</v>
      </c>
      <c r="M90" s="117">
        <f t="shared" si="17"/>
        <v>0</v>
      </c>
      <c r="N90" s="117">
        <f t="shared" si="17"/>
        <v>4.1095890410958902E-2</v>
      </c>
      <c r="O90" s="117">
        <f t="shared" si="17"/>
        <v>0.45205479452054792</v>
      </c>
      <c r="P90" s="117">
        <f t="shared" si="17"/>
        <v>2.7397260273972601E-2</v>
      </c>
      <c r="Q90" s="117">
        <f t="shared" si="17"/>
        <v>8.2191780821917804E-2</v>
      </c>
      <c r="R90" s="117">
        <f t="shared" si="17"/>
        <v>0</v>
      </c>
    </row>
    <row r="91" spans="2:20" x14ac:dyDescent="0.2">
      <c r="D91" s="38" t="s">
        <v>42</v>
      </c>
      <c r="E91" s="117">
        <f>SUM(E88:E90)</f>
        <v>1</v>
      </c>
      <c r="F91" s="117">
        <f t="shared" ref="F91:R91" si="18">SUM(F88:F90)</f>
        <v>1</v>
      </c>
      <c r="G91" s="117">
        <f t="shared" si="18"/>
        <v>1</v>
      </c>
      <c r="H91" s="117">
        <f t="shared" si="18"/>
        <v>1</v>
      </c>
      <c r="I91" s="117">
        <f t="shared" si="18"/>
        <v>1</v>
      </c>
      <c r="J91" s="117">
        <f t="shared" si="18"/>
        <v>1</v>
      </c>
      <c r="K91" s="117">
        <f t="shared" si="18"/>
        <v>1</v>
      </c>
      <c r="L91" s="117">
        <f t="shared" si="18"/>
        <v>1</v>
      </c>
      <c r="M91" s="117">
        <f t="shared" si="18"/>
        <v>1</v>
      </c>
      <c r="N91" s="117">
        <f t="shared" si="18"/>
        <v>1</v>
      </c>
      <c r="O91" s="117">
        <f t="shared" si="18"/>
        <v>1</v>
      </c>
      <c r="P91" s="117">
        <f t="shared" si="18"/>
        <v>0.99999999999999989</v>
      </c>
      <c r="Q91" s="117">
        <f t="shared" si="18"/>
        <v>1</v>
      </c>
      <c r="R91" s="117">
        <f t="shared" si="18"/>
        <v>1</v>
      </c>
    </row>
    <row r="92" spans="2:20" x14ac:dyDescent="0.2">
      <c r="C92" s="34"/>
    </row>
    <row r="93" spans="2:20" x14ac:dyDescent="0.2">
      <c r="C93" s="34"/>
      <c r="T93" s="60"/>
    </row>
    <row r="94" spans="2:20" x14ac:dyDescent="0.2">
      <c r="B94" s="34" t="s">
        <v>117</v>
      </c>
      <c r="C94" s="34">
        <f>COUNTIF(D$3:D$75,"Optimization")</f>
        <v>26</v>
      </c>
    </row>
    <row r="95" spans="2:20" x14ac:dyDescent="0.2">
      <c r="C95" s="34"/>
    </row>
    <row r="96" spans="2:20" x14ac:dyDescent="0.2">
      <c r="D96" s="38" t="s">
        <v>35</v>
      </c>
      <c r="E96" s="41">
        <f t="shared" ref="E96:R96" si="19">COUNTIFS($D$3:$D$75,"Optimization",E$3:E$75,"M")</f>
        <v>10</v>
      </c>
      <c r="F96" s="41">
        <f t="shared" si="19"/>
        <v>3</v>
      </c>
      <c r="G96" s="41">
        <f t="shared" si="19"/>
        <v>26</v>
      </c>
      <c r="H96" s="41">
        <f t="shared" si="19"/>
        <v>2</v>
      </c>
      <c r="I96" s="41">
        <f t="shared" si="19"/>
        <v>4</v>
      </c>
      <c r="J96" s="41">
        <f t="shared" si="19"/>
        <v>1</v>
      </c>
      <c r="K96" s="41">
        <f t="shared" si="19"/>
        <v>5</v>
      </c>
      <c r="L96" s="41">
        <f t="shared" si="19"/>
        <v>6</v>
      </c>
      <c r="M96" s="41">
        <f t="shared" si="19"/>
        <v>13</v>
      </c>
      <c r="N96" s="41">
        <f t="shared" si="19"/>
        <v>2</v>
      </c>
      <c r="O96" s="41">
        <f t="shared" si="19"/>
        <v>10</v>
      </c>
      <c r="P96" s="41">
        <f t="shared" si="19"/>
        <v>21</v>
      </c>
      <c r="Q96" s="41">
        <f t="shared" si="19"/>
        <v>24</v>
      </c>
      <c r="R96" s="41">
        <f t="shared" si="19"/>
        <v>6</v>
      </c>
    </row>
    <row r="97" spans="2:18" x14ac:dyDescent="0.2">
      <c r="D97" s="38" t="s">
        <v>36</v>
      </c>
      <c r="E97" s="41">
        <f t="shared" ref="E97:R97" si="20">COUNTIFS($D$3:$D$75,"Optimization",E$3:E$75,"PA")</f>
        <v>0</v>
      </c>
      <c r="F97" s="41">
        <f t="shared" si="20"/>
        <v>22</v>
      </c>
      <c r="G97" s="41">
        <f t="shared" si="20"/>
        <v>0</v>
      </c>
      <c r="H97" s="41">
        <f t="shared" si="20"/>
        <v>14</v>
      </c>
      <c r="I97" s="41">
        <f t="shared" si="20"/>
        <v>18</v>
      </c>
      <c r="J97" s="41">
        <f t="shared" si="20"/>
        <v>9</v>
      </c>
      <c r="K97" s="41">
        <f t="shared" si="20"/>
        <v>14</v>
      </c>
      <c r="L97" s="41">
        <f t="shared" si="20"/>
        <v>5</v>
      </c>
      <c r="M97" s="41">
        <f t="shared" si="20"/>
        <v>13</v>
      </c>
      <c r="N97" s="41">
        <f t="shared" si="20"/>
        <v>22</v>
      </c>
      <c r="O97" s="41">
        <f t="shared" si="20"/>
        <v>4</v>
      </c>
      <c r="P97" s="41">
        <f t="shared" si="20"/>
        <v>4</v>
      </c>
      <c r="Q97" s="41">
        <f t="shared" si="20"/>
        <v>0</v>
      </c>
      <c r="R97" s="41">
        <f t="shared" si="20"/>
        <v>20</v>
      </c>
    </row>
    <row r="98" spans="2:18" x14ac:dyDescent="0.2">
      <c r="D98" s="38" t="s">
        <v>37</v>
      </c>
      <c r="E98" s="41">
        <f t="shared" ref="E98:R98" si="21">COUNTIFS($D$3:$D$75,"Optimization",E$3:E$75,"FA")</f>
        <v>16</v>
      </c>
      <c r="F98" s="41">
        <f t="shared" si="21"/>
        <v>1</v>
      </c>
      <c r="G98" s="41">
        <f t="shared" si="21"/>
        <v>0</v>
      </c>
      <c r="H98" s="41">
        <f t="shared" si="21"/>
        <v>10</v>
      </c>
      <c r="I98" s="41">
        <f t="shared" si="21"/>
        <v>4</v>
      </c>
      <c r="J98" s="41">
        <f t="shared" si="21"/>
        <v>16</v>
      </c>
      <c r="K98" s="41">
        <f t="shared" si="21"/>
        <v>7</v>
      </c>
      <c r="L98" s="41">
        <f t="shared" si="21"/>
        <v>15</v>
      </c>
      <c r="M98" s="41">
        <f t="shared" si="21"/>
        <v>0</v>
      </c>
      <c r="N98" s="41">
        <f t="shared" si="21"/>
        <v>2</v>
      </c>
      <c r="O98" s="41">
        <f t="shared" si="21"/>
        <v>12</v>
      </c>
      <c r="P98" s="41">
        <f t="shared" si="21"/>
        <v>1</v>
      </c>
      <c r="Q98" s="41">
        <f t="shared" si="21"/>
        <v>2</v>
      </c>
      <c r="R98" s="41">
        <f t="shared" si="21"/>
        <v>0</v>
      </c>
    </row>
    <row r="99" spans="2:18" x14ac:dyDescent="0.2">
      <c r="D99" s="34"/>
    </row>
    <row r="100" spans="2:18" x14ac:dyDescent="0.2">
      <c r="D100" s="38" t="s">
        <v>39</v>
      </c>
      <c r="E100" s="121">
        <f t="shared" ref="E100:R100" si="22">E96/$C$94</f>
        <v>0.38461538461538464</v>
      </c>
      <c r="F100" s="121">
        <f t="shared" si="22"/>
        <v>0.11538461538461539</v>
      </c>
      <c r="G100" s="121">
        <f t="shared" si="22"/>
        <v>1</v>
      </c>
      <c r="H100" s="121">
        <f t="shared" si="22"/>
        <v>7.6923076923076927E-2</v>
      </c>
      <c r="I100" s="121">
        <f t="shared" si="22"/>
        <v>0.15384615384615385</v>
      </c>
      <c r="J100" s="121">
        <f t="shared" si="22"/>
        <v>3.8461538461538464E-2</v>
      </c>
      <c r="K100" s="121">
        <f t="shared" si="22"/>
        <v>0.19230769230769232</v>
      </c>
      <c r="L100" s="121">
        <f t="shared" si="22"/>
        <v>0.23076923076923078</v>
      </c>
      <c r="M100" s="121">
        <f t="shared" si="22"/>
        <v>0.5</v>
      </c>
      <c r="N100" s="121">
        <f t="shared" si="22"/>
        <v>7.6923076923076927E-2</v>
      </c>
      <c r="O100" s="121">
        <f t="shared" si="22"/>
        <v>0.38461538461538464</v>
      </c>
      <c r="P100" s="121">
        <f t="shared" si="22"/>
        <v>0.80769230769230771</v>
      </c>
      <c r="Q100" s="121">
        <f t="shared" si="22"/>
        <v>0.92307692307692313</v>
      </c>
      <c r="R100" s="121">
        <f t="shared" si="22"/>
        <v>0.23076923076923078</v>
      </c>
    </row>
    <row r="101" spans="2:18" x14ac:dyDescent="0.2">
      <c r="D101" s="38" t="s">
        <v>40</v>
      </c>
      <c r="E101" s="121">
        <f t="shared" ref="E101:R101" si="23">E97/$C$94</f>
        <v>0</v>
      </c>
      <c r="F101" s="121">
        <f t="shared" si="23"/>
        <v>0.84615384615384615</v>
      </c>
      <c r="G101" s="121">
        <f t="shared" si="23"/>
        <v>0</v>
      </c>
      <c r="H101" s="121">
        <f t="shared" si="23"/>
        <v>0.53846153846153844</v>
      </c>
      <c r="I101" s="121">
        <f t="shared" si="23"/>
        <v>0.69230769230769229</v>
      </c>
      <c r="J101" s="121">
        <f t="shared" si="23"/>
        <v>0.34615384615384615</v>
      </c>
      <c r="K101" s="121">
        <f t="shared" si="23"/>
        <v>0.53846153846153844</v>
      </c>
      <c r="L101" s="121">
        <f t="shared" si="23"/>
        <v>0.19230769230769232</v>
      </c>
      <c r="M101" s="121">
        <f t="shared" si="23"/>
        <v>0.5</v>
      </c>
      <c r="N101" s="121">
        <f t="shared" si="23"/>
        <v>0.84615384615384615</v>
      </c>
      <c r="O101" s="121">
        <f t="shared" si="23"/>
        <v>0.15384615384615385</v>
      </c>
      <c r="P101" s="121">
        <f t="shared" si="23"/>
        <v>0.15384615384615385</v>
      </c>
      <c r="Q101" s="121">
        <f t="shared" si="23"/>
        <v>0</v>
      </c>
      <c r="R101" s="121">
        <f t="shared" si="23"/>
        <v>0.76923076923076927</v>
      </c>
    </row>
    <row r="102" spans="2:18" x14ac:dyDescent="0.2">
      <c r="D102" s="38" t="s">
        <v>41</v>
      </c>
      <c r="E102" s="121">
        <f t="shared" ref="E102:R102" si="24">E98/$C$94</f>
        <v>0.61538461538461542</v>
      </c>
      <c r="F102" s="121">
        <f t="shared" si="24"/>
        <v>3.8461538461538464E-2</v>
      </c>
      <c r="G102" s="121">
        <f t="shared" si="24"/>
        <v>0</v>
      </c>
      <c r="H102" s="121">
        <f t="shared" si="24"/>
        <v>0.38461538461538464</v>
      </c>
      <c r="I102" s="121">
        <f t="shared" si="24"/>
        <v>0.15384615384615385</v>
      </c>
      <c r="J102" s="121">
        <f t="shared" si="24"/>
        <v>0.61538461538461542</v>
      </c>
      <c r="K102" s="121">
        <f t="shared" si="24"/>
        <v>0.26923076923076922</v>
      </c>
      <c r="L102" s="121">
        <f t="shared" si="24"/>
        <v>0.57692307692307687</v>
      </c>
      <c r="M102" s="121">
        <f t="shared" si="24"/>
        <v>0</v>
      </c>
      <c r="N102" s="121">
        <f t="shared" si="24"/>
        <v>7.6923076923076927E-2</v>
      </c>
      <c r="O102" s="121">
        <f t="shared" si="24"/>
        <v>0.46153846153846156</v>
      </c>
      <c r="P102" s="121">
        <f t="shared" si="24"/>
        <v>3.8461538461538464E-2</v>
      </c>
      <c r="Q102" s="121">
        <f t="shared" si="24"/>
        <v>7.6923076923076927E-2</v>
      </c>
      <c r="R102" s="121">
        <f t="shared" si="24"/>
        <v>0</v>
      </c>
    </row>
    <row r="103" spans="2:18" x14ac:dyDescent="0.2">
      <c r="D103" s="38" t="s">
        <v>42</v>
      </c>
      <c r="E103" s="121">
        <f>SUM(E100:E102)</f>
        <v>1</v>
      </c>
      <c r="F103" s="121">
        <f t="shared" ref="F103:R103" si="25">SUM(F100:F102)</f>
        <v>1</v>
      </c>
      <c r="G103" s="121">
        <f t="shared" si="25"/>
        <v>1</v>
      </c>
      <c r="H103" s="121">
        <f t="shared" si="25"/>
        <v>1</v>
      </c>
      <c r="I103" s="121">
        <f t="shared" si="25"/>
        <v>1</v>
      </c>
      <c r="J103" s="121">
        <f t="shared" si="25"/>
        <v>1</v>
      </c>
      <c r="K103" s="121">
        <f t="shared" si="25"/>
        <v>1</v>
      </c>
      <c r="L103" s="121">
        <f t="shared" si="25"/>
        <v>1</v>
      </c>
      <c r="M103" s="121">
        <f t="shared" si="25"/>
        <v>1</v>
      </c>
      <c r="N103" s="121">
        <f t="shared" si="25"/>
        <v>1</v>
      </c>
      <c r="O103" s="121">
        <f t="shared" si="25"/>
        <v>1</v>
      </c>
      <c r="P103" s="121">
        <f t="shared" si="25"/>
        <v>1</v>
      </c>
      <c r="Q103" s="121">
        <f t="shared" si="25"/>
        <v>1</v>
      </c>
      <c r="R103" s="121">
        <f t="shared" si="25"/>
        <v>1</v>
      </c>
    </row>
    <row r="104" spans="2:18" x14ac:dyDescent="0.2">
      <c r="C104" s="34"/>
    </row>
    <row r="105" spans="2:18" x14ac:dyDescent="0.2">
      <c r="B105" s="34" t="s">
        <v>118</v>
      </c>
      <c r="C105" s="34">
        <f>COUNTIF(D$3:D$75,"Evaluation")</f>
        <v>38</v>
      </c>
    </row>
    <row r="106" spans="2:18" x14ac:dyDescent="0.2">
      <c r="D106" s="34"/>
    </row>
    <row r="107" spans="2:18" x14ac:dyDescent="0.2">
      <c r="D107" s="38" t="s">
        <v>35</v>
      </c>
      <c r="E107" s="41">
        <f t="shared" ref="E107:R107" si="26">COUNTIFS($D$3:$D$75,"Evaluation",E$3:E$75,"M")</f>
        <v>7</v>
      </c>
      <c r="F107" s="41">
        <f t="shared" si="26"/>
        <v>6</v>
      </c>
      <c r="G107" s="41">
        <f t="shared" si="26"/>
        <v>38</v>
      </c>
      <c r="H107" s="41">
        <f t="shared" si="26"/>
        <v>2</v>
      </c>
      <c r="I107" s="41">
        <f t="shared" si="26"/>
        <v>5</v>
      </c>
      <c r="J107" s="41">
        <f t="shared" si="26"/>
        <v>3</v>
      </c>
      <c r="K107" s="41">
        <f t="shared" si="26"/>
        <v>0</v>
      </c>
      <c r="L107" s="41">
        <f t="shared" si="26"/>
        <v>0</v>
      </c>
      <c r="M107" s="41">
        <f t="shared" si="26"/>
        <v>13</v>
      </c>
      <c r="N107" s="41">
        <f t="shared" si="26"/>
        <v>0</v>
      </c>
      <c r="O107" s="41">
        <f t="shared" si="26"/>
        <v>7</v>
      </c>
      <c r="P107" s="41">
        <f t="shared" si="26"/>
        <v>19</v>
      </c>
      <c r="Q107" s="41">
        <f t="shared" si="26"/>
        <v>36</v>
      </c>
      <c r="R107" s="41">
        <f t="shared" si="26"/>
        <v>14</v>
      </c>
    </row>
    <row r="108" spans="2:18" x14ac:dyDescent="0.2">
      <c r="D108" s="38" t="s">
        <v>36</v>
      </c>
      <c r="E108" s="41">
        <f t="shared" ref="E108:R108" si="27">COUNTIFS($D$3:$D$75,"Evaluation",E$3:E$75,"PA")</f>
        <v>0</v>
      </c>
      <c r="F108" s="41">
        <f t="shared" si="27"/>
        <v>24</v>
      </c>
      <c r="G108" s="41">
        <f t="shared" si="27"/>
        <v>0</v>
      </c>
      <c r="H108" s="41">
        <f t="shared" si="27"/>
        <v>18</v>
      </c>
      <c r="I108" s="41">
        <f t="shared" si="27"/>
        <v>23</v>
      </c>
      <c r="J108" s="41">
        <f t="shared" si="27"/>
        <v>18</v>
      </c>
      <c r="K108" s="41">
        <f t="shared" si="27"/>
        <v>38</v>
      </c>
      <c r="L108" s="41">
        <f t="shared" si="27"/>
        <v>9</v>
      </c>
      <c r="M108" s="41">
        <f t="shared" si="27"/>
        <v>25</v>
      </c>
      <c r="N108" s="41">
        <f t="shared" si="27"/>
        <v>37</v>
      </c>
      <c r="O108" s="41">
        <f t="shared" si="27"/>
        <v>15</v>
      </c>
      <c r="P108" s="41">
        <f t="shared" si="27"/>
        <v>18</v>
      </c>
      <c r="Q108" s="41">
        <f t="shared" si="27"/>
        <v>0</v>
      </c>
      <c r="R108" s="41">
        <f t="shared" si="27"/>
        <v>24</v>
      </c>
    </row>
    <row r="109" spans="2:18" x14ac:dyDescent="0.2">
      <c r="D109" s="38" t="s">
        <v>37</v>
      </c>
      <c r="E109" s="41">
        <f t="shared" ref="E109:R109" si="28">COUNTIFS($D$3:$D$75,"Evaluation",E$3:E$75,"FA")</f>
        <v>31</v>
      </c>
      <c r="F109" s="41">
        <f t="shared" si="28"/>
        <v>8</v>
      </c>
      <c r="G109" s="41">
        <f t="shared" si="28"/>
        <v>0</v>
      </c>
      <c r="H109" s="41">
        <f t="shared" si="28"/>
        <v>18</v>
      </c>
      <c r="I109" s="41">
        <f t="shared" si="28"/>
        <v>10</v>
      </c>
      <c r="J109" s="41">
        <f t="shared" si="28"/>
        <v>17</v>
      </c>
      <c r="K109" s="41">
        <f t="shared" si="28"/>
        <v>0</v>
      </c>
      <c r="L109" s="41">
        <f t="shared" si="28"/>
        <v>29</v>
      </c>
      <c r="M109" s="41">
        <f t="shared" si="28"/>
        <v>0</v>
      </c>
      <c r="N109" s="41">
        <f t="shared" si="28"/>
        <v>1</v>
      </c>
      <c r="O109" s="41">
        <f t="shared" si="28"/>
        <v>16</v>
      </c>
      <c r="P109" s="41">
        <f t="shared" si="28"/>
        <v>1</v>
      </c>
      <c r="Q109" s="41">
        <f t="shared" si="28"/>
        <v>2</v>
      </c>
      <c r="R109" s="41">
        <f t="shared" si="28"/>
        <v>0</v>
      </c>
    </row>
    <row r="110" spans="2:18" x14ac:dyDescent="0.2">
      <c r="D110" s="34"/>
    </row>
    <row r="111" spans="2:18" x14ac:dyDescent="0.2">
      <c r="D111" s="38" t="s">
        <v>39</v>
      </c>
      <c r="E111" s="121">
        <f t="shared" ref="E111:R111" si="29">E107/$C$105</f>
        <v>0.18421052631578946</v>
      </c>
      <c r="F111" s="121">
        <f t="shared" si="29"/>
        <v>0.15789473684210525</v>
      </c>
      <c r="G111" s="121">
        <f t="shared" si="29"/>
        <v>1</v>
      </c>
      <c r="H111" s="121">
        <f t="shared" si="29"/>
        <v>5.2631578947368418E-2</v>
      </c>
      <c r="I111" s="121">
        <f t="shared" si="29"/>
        <v>0.13157894736842105</v>
      </c>
      <c r="J111" s="121">
        <f t="shared" si="29"/>
        <v>7.8947368421052627E-2</v>
      </c>
      <c r="K111" s="121">
        <f t="shared" si="29"/>
        <v>0</v>
      </c>
      <c r="L111" s="121">
        <f t="shared" si="29"/>
        <v>0</v>
      </c>
      <c r="M111" s="121">
        <f t="shared" si="29"/>
        <v>0.34210526315789475</v>
      </c>
      <c r="N111" s="121">
        <f t="shared" si="29"/>
        <v>0</v>
      </c>
      <c r="O111" s="121">
        <f t="shared" si="29"/>
        <v>0.18421052631578946</v>
      </c>
      <c r="P111" s="121">
        <f t="shared" si="29"/>
        <v>0.5</v>
      </c>
      <c r="Q111" s="121">
        <f t="shared" si="29"/>
        <v>0.94736842105263153</v>
      </c>
      <c r="R111" s="121">
        <f t="shared" si="29"/>
        <v>0.36842105263157893</v>
      </c>
    </row>
    <row r="112" spans="2:18" x14ac:dyDescent="0.2">
      <c r="D112" s="38" t="s">
        <v>40</v>
      </c>
      <c r="E112" s="121">
        <f t="shared" ref="E112:R112" si="30">E108/$C$105</f>
        <v>0</v>
      </c>
      <c r="F112" s="121">
        <f t="shared" si="30"/>
        <v>0.63157894736842102</v>
      </c>
      <c r="G112" s="121">
        <f t="shared" si="30"/>
        <v>0</v>
      </c>
      <c r="H112" s="121">
        <f t="shared" si="30"/>
        <v>0.47368421052631576</v>
      </c>
      <c r="I112" s="121">
        <f t="shared" si="30"/>
        <v>0.60526315789473684</v>
      </c>
      <c r="J112" s="121">
        <f t="shared" si="30"/>
        <v>0.47368421052631576</v>
      </c>
      <c r="K112" s="121">
        <f t="shared" si="30"/>
        <v>1</v>
      </c>
      <c r="L112" s="121">
        <f t="shared" si="30"/>
        <v>0.23684210526315788</v>
      </c>
      <c r="M112" s="121">
        <f t="shared" si="30"/>
        <v>0.65789473684210531</v>
      </c>
      <c r="N112" s="121">
        <f t="shared" si="30"/>
        <v>0.97368421052631582</v>
      </c>
      <c r="O112" s="121">
        <f t="shared" si="30"/>
        <v>0.39473684210526316</v>
      </c>
      <c r="P112" s="121">
        <f t="shared" si="30"/>
        <v>0.47368421052631576</v>
      </c>
      <c r="Q112" s="121">
        <f t="shared" si="30"/>
        <v>0</v>
      </c>
      <c r="R112" s="121">
        <f t="shared" si="30"/>
        <v>0.63157894736842102</v>
      </c>
    </row>
    <row r="113" spans="2:18" x14ac:dyDescent="0.2">
      <c r="D113" s="38" t="s">
        <v>41</v>
      </c>
      <c r="E113" s="121">
        <f t="shared" ref="E113:R113" si="31">E109/$C$105</f>
        <v>0.81578947368421051</v>
      </c>
      <c r="F113" s="121">
        <f t="shared" si="31"/>
        <v>0.21052631578947367</v>
      </c>
      <c r="G113" s="121">
        <f t="shared" si="31"/>
        <v>0</v>
      </c>
      <c r="H113" s="121">
        <f t="shared" si="31"/>
        <v>0.47368421052631576</v>
      </c>
      <c r="I113" s="121">
        <f t="shared" si="31"/>
        <v>0.26315789473684209</v>
      </c>
      <c r="J113" s="121">
        <f t="shared" si="31"/>
        <v>0.44736842105263158</v>
      </c>
      <c r="K113" s="121">
        <f t="shared" si="31"/>
        <v>0</v>
      </c>
      <c r="L113" s="121">
        <f t="shared" si="31"/>
        <v>0.76315789473684215</v>
      </c>
      <c r="M113" s="121">
        <f t="shared" si="31"/>
        <v>0</v>
      </c>
      <c r="N113" s="121">
        <f t="shared" si="31"/>
        <v>2.6315789473684209E-2</v>
      </c>
      <c r="O113" s="121">
        <f t="shared" si="31"/>
        <v>0.42105263157894735</v>
      </c>
      <c r="P113" s="121">
        <f t="shared" si="31"/>
        <v>2.6315789473684209E-2</v>
      </c>
      <c r="Q113" s="121">
        <f t="shared" si="31"/>
        <v>5.2631578947368418E-2</v>
      </c>
      <c r="R113" s="121">
        <f t="shared" si="31"/>
        <v>0</v>
      </c>
    </row>
    <row r="114" spans="2:18" x14ac:dyDescent="0.2">
      <c r="D114" s="38" t="s">
        <v>42</v>
      </c>
      <c r="E114" s="121">
        <f>SUM(E111:E113)</f>
        <v>1</v>
      </c>
      <c r="F114" s="121">
        <f t="shared" ref="F114:R114" si="32">SUM(F111:F113)</f>
        <v>1</v>
      </c>
      <c r="G114" s="121">
        <f t="shared" si="32"/>
        <v>1</v>
      </c>
      <c r="H114" s="121">
        <f t="shared" si="32"/>
        <v>1</v>
      </c>
      <c r="I114" s="121">
        <f t="shared" si="32"/>
        <v>1</v>
      </c>
      <c r="J114" s="121">
        <f t="shared" si="32"/>
        <v>1</v>
      </c>
      <c r="K114" s="121">
        <f t="shared" si="32"/>
        <v>1</v>
      </c>
      <c r="L114" s="121">
        <f t="shared" si="32"/>
        <v>1</v>
      </c>
      <c r="M114" s="121">
        <f t="shared" si="32"/>
        <v>1</v>
      </c>
      <c r="N114" s="121">
        <f t="shared" si="32"/>
        <v>1</v>
      </c>
      <c r="O114" s="121">
        <f t="shared" si="32"/>
        <v>1</v>
      </c>
      <c r="P114" s="121">
        <f t="shared" si="32"/>
        <v>0.99999999999999989</v>
      </c>
      <c r="Q114" s="121">
        <f t="shared" si="32"/>
        <v>1</v>
      </c>
      <c r="R114" s="121">
        <f t="shared" si="32"/>
        <v>1</v>
      </c>
    </row>
    <row r="115" spans="2:18" x14ac:dyDescent="0.2">
      <c r="C115" s="34"/>
    </row>
    <row r="116" spans="2:18" x14ac:dyDescent="0.2">
      <c r="B116" s="34" t="s">
        <v>119</v>
      </c>
      <c r="C116" s="34">
        <f>COUNTIF(D$3:D$75,"Generalization")</f>
        <v>5</v>
      </c>
    </row>
    <row r="117" spans="2:18" x14ac:dyDescent="0.2">
      <c r="C117" s="34"/>
    </row>
    <row r="118" spans="2:18" x14ac:dyDescent="0.2">
      <c r="D118" s="38" t="s">
        <v>35</v>
      </c>
      <c r="E118" s="41">
        <f t="shared" ref="E118:R118" si="33">COUNTIFS($D$3:$D$75,"Generalization",E$3:E$75,"M")</f>
        <v>0</v>
      </c>
      <c r="F118" s="41">
        <f t="shared" si="33"/>
        <v>1</v>
      </c>
      <c r="G118" s="41">
        <f t="shared" si="33"/>
        <v>5</v>
      </c>
      <c r="H118" s="41">
        <f t="shared" si="33"/>
        <v>0</v>
      </c>
      <c r="I118" s="41">
        <f t="shared" si="33"/>
        <v>1</v>
      </c>
      <c r="J118" s="41">
        <f t="shared" si="33"/>
        <v>0</v>
      </c>
      <c r="K118" s="41">
        <f t="shared" si="33"/>
        <v>0</v>
      </c>
      <c r="L118" s="41">
        <f t="shared" si="33"/>
        <v>0</v>
      </c>
      <c r="M118" s="41">
        <f t="shared" si="33"/>
        <v>2</v>
      </c>
      <c r="N118" s="41">
        <f t="shared" si="33"/>
        <v>0</v>
      </c>
      <c r="O118" s="41">
        <f t="shared" si="33"/>
        <v>0</v>
      </c>
      <c r="P118" s="41">
        <f t="shared" si="33"/>
        <v>3</v>
      </c>
      <c r="Q118" s="41">
        <f t="shared" si="33"/>
        <v>4</v>
      </c>
      <c r="R118" s="41">
        <f t="shared" si="33"/>
        <v>1</v>
      </c>
    </row>
    <row r="119" spans="2:18" x14ac:dyDescent="0.2">
      <c r="D119" s="38" t="s">
        <v>36</v>
      </c>
      <c r="E119" s="41">
        <f t="shared" ref="E119:R119" si="34">COUNTIFS($D$3:$D$75,"Generalization",E$3:E$75,"PA")</f>
        <v>0</v>
      </c>
      <c r="F119" s="41">
        <f t="shared" si="34"/>
        <v>4</v>
      </c>
      <c r="G119" s="41">
        <f t="shared" si="34"/>
        <v>0</v>
      </c>
      <c r="H119" s="41">
        <f t="shared" si="34"/>
        <v>4</v>
      </c>
      <c r="I119" s="41">
        <f t="shared" si="34"/>
        <v>2</v>
      </c>
      <c r="J119" s="41">
        <f t="shared" si="34"/>
        <v>1</v>
      </c>
      <c r="K119" s="41">
        <f t="shared" si="34"/>
        <v>3</v>
      </c>
      <c r="L119" s="41">
        <f t="shared" si="34"/>
        <v>1</v>
      </c>
      <c r="M119" s="41">
        <f t="shared" si="34"/>
        <v>3</v>
      </c>
      <c r="N119" s="41">
        <f t="shared" si="34"/>
        <v>5</v>
      </c>
      <c r="O119" s="41">
        <f t="shared" si="34"/>
        <v>1</v>
      </c>
      <c r="P119" s="41">
        <f t="shared" si="34"/>
        <v>2</v>
      </c>
      <c r="Q119" s="41">
        <f t="shared" si="34"/>
        <v>0</v>
      </c>
      <c r="R119" s="41">
        <f t="shared" si="34"/>
        <v>4</v>
      </c>
    </row>
    <row r="120" spans="2:18" x14ac:dyDescent="0.2">
      <c r="D120" s="38" t="s">
        <v>37</v>
      </c>
      <c r="E120" s="41">
        <f t="shared" ref="E120:R120" si="35">COUNTIFS($D$3:$D$75,"Generalization",E$3:E$75,"FA")</f>
        <v>5</v>
      </c>
      <c r="F120" s="41">
        <f t="shared" si="35"/>
        <v>0</v>
      </c>
      <c r="G120" s="41">
        <f t="shared" si="35"/>
        <v>0</v>
      </c>
      <c r="H120" s="41">
        <f t="shared" si="35"/>
        <v>1</v>
      </c>
      <c r="I120" s="41">
        <f t="shared" si="35"/>
        <v>2</v>
      </c>
      <c r="J120" s="41">
        <f t="shared" si="35"/>
        <v>4</v>
      </c>
      <c r="K120" s="41">
        <f t="shared" si="35"/>
        <v>2</v>
      </c>
      <c r="L120" s="41">
        <f t="shared" si="35"/>
        <v>4</v>
      </c>
      <c r="M120" s="41">
        <f t="shared" si="35"/>
        <v>0</v>
      </c>
      <c r="N120" s="41">
        <f t="shared" si="35"/>
        <v>0</v>
      </c>
      <c r="O120" s="41">
        <f t="shared" si="35"/>
        <v>4</v>
      </c>
      <c r="P120" s="41">
        <f t="shared" si="35"/>
        <v>0</v>
      </c>
      <c r="Q120" s="41">
        <f t="shared" si="35"/>
        <v>1</v>
      </c>
      <c r="R120" s="41">
        <f t="shared" si="35"/>
        <v>0</v>
      </c>
    </row>
    <row r="121" spans="2:18" x14ac:dyDescent="0.2">
      <c r="D121" s="34"/>
    </row>
    <row r="122" spans="2:18" x14ac:dyDescent="0.2">
      <c r="D122" s="38" t="s">
        <v>39</v>
      </c>
      <c r="E122" s="121">
        <f t="shared" ref="E122:R122" si="36">E118/$C$116</f>
        <v>0</v>
      </c>
      <c r="F122" s="121">
        <f t="shared" si="36"/>
        <v>0.2</v>
      </c>
      <c r="G122" s="121">
        <f t="shared" si="36"/>
        <v>1</v>
      </c>
      <c r="H122" s="121">
        <f t="shared" si="36"/>
        <v>0</v>
      </c>
      <c r="I122" s="121">
        <f t="shared" si="36"/>
        <v>0.2</v>
      </c>
      <c r="J122" s="121">
        <f t="shared" si="36"/>
        <v>0</v>
      </c>
      <c r="K122" s="121">
        <f t="shared" si="36"/>
        <v>0</v>
      </c>
      <c r="L122" s="121">
        <f t="shared" si="36"/>
        <v>0</v>
      </c>
      <c r="M122" s="121">
        <f t="shared" si="36"/>
        <v>0.4</v>
      </c>
      <c r="N122" s="121">
        <f t="shared" si="36"/>
        <v>0</v>
      </c>
      <c r="O122" s="121">
        <f t="shared" si="36"/>
        <v>0</v>
      </c>
      <c r="P122" s="121">
        <f t="shared" si="36"/>
        <v>0.6</v>
      </c>
      <c r="Q122" s="121">
        <f t="shared" si="36"/>
        <v>0.8</v>
      </c>
      <c r="R122" s="121">
        <f t="shared" si="36"/>
        <v>0.2</v>
      </c>
    </row>
    <row r="123" spans="2:18" x14ac:dyDescent="0.2">
      <c r="D123" s="38" t="s">
        <v>40</v>
      </c>
      <c r="E123" s="121">
        <f t="shared" ref="E123:R123" si="37">E119/$C$116</f>
        <v>0</v>
      </c>
      <c r="F123" s="121">
        <f t="shared" si="37"/>
        <v>0.8</v>
      </c>
      <c r="G123" s="121">
        <f t="shared" si="37"/>
        <v>0</v>
      </c>
      <c r="H123" s="121">
        <f t="shared" si="37"/>
        <v>0.8</v>
      </c>
      <c r="I123" s="121">
        <f t="shared" si="37"/>
        <v>0.4</v>
      </c>
      <c r="J123" s="121">
        <f t="shared" si="37"/>
        <v>0.2</v>
      </c>
      <c r="K123" s="121">
        <f t="shared" si="37"/>
        <v>0.6</v>
      </c>
      <c r="L123" s="121">
        <f t="shared" si="37"/>
        <v>0.2</v>
      </c>
      <c r="M123" s="121">
        <f t="shared" si="37"/>
        <v>0.6</v>
      </c>
      <c r="N123" s="121">
        <f t="shared" si="37"/>
        <v>1</v>
      </c>
      <c r="O123" s="121">
        <f t="shared" si="37"/>
        <v>0.2</v>
      </c>
      <c r="P123" s="121">
        <f t="shared" si="37"/>
        <v>0.4</v>
      </c>
      <c r="Q123" s="121">
        <f t="shared" si="37"/>
        <v>0</v>
      </c>
      <c r="R123" s="121">
        <f t="shared" si="37"/>
        <v>0.8</v>
      </c>
    </row>
    <row r="124" spans="2:18" x14ac:dyDescent="0.2">
      <c r="D124" s="38" t="s">
        <v>41</v>
      </c>
      <c r="E124" s="121">
        <f t="shared" ref="E124:R124" si="38">E120/$C$116</f>
        <v>1</v>
      </c>
      <c r="F124" s="121">
        <f t="shared" si="38"/>
        <v>0</v>
      </c>
      <c r="G124" s="121">
        <f t="shared" si="38"/>
        <v>0</v>
      </c>
      <c r="H124" s="121">
        <f t="shared" si="38"/>
        <v>0.2</v>
      </c>
      <c r="I124" s="121">
        <f t="shared" si="38"/>
        <v>0.4</v>
      </c>
      <c r="J124" s="121">
        <f t="shared" si="38"/>
        <v>0.8</v>
      </c>
      <c r="K124" s="121">
        <f t="shared" si="38"/>
        <v>0.4</v>
      </c>
      <c r="L124" s="121">
        <f t="shared" si="38"/>
        <v>0.8</v>
      </c>
      <c r="M124" s="121">
        <f t="shared" si="38"/>
        <v>0</v>
      </c>
      <c r="N124" s="121">
        <f t="shared" si="38"/>
        <v>0</v>
      </c>
      <c r="O124" s="121">
        <f t="shared" si="38"/>
        <v>0.8</v>
      </c>
      <c r="P124" s="121">
        <f t="shared" si="38"/>
        <v>0</v>
      </c>
      <c r="Q124" s="121">
        <f t="shared" si="38"/>
        <v>0.2</v>
      </c>
      <c r="R124" s="121">
        <f t="shared" si="38"/>
        <v>0</v>
      </c>
    </row>
    <row r="125" spans="2:18" x14ac:dyDescent="0.2">
      <c r="D125" s="38" t="s">
        <v>42</v>
      </c>
      <c r="E125" s="121">
        <f>SUM(E122:E124)</f>
        <v>1</v>
      </c>
      <c r="F125" s="121">
        <f t="shared" ref="F125:R125" si="39">SUM(F122:F124)</f>
        <v>1</v>
      </c>
      <c r="G125" s="121">
        <f t="shared" si="39"/>
        <v>1</v>
      </c>
      <c r="H125" s="121">
        <f t="shared" si="39"/>
        <v>1</v>
      </c>
      <c r="I125" s="121">
        <f t="shared" si="39"/>
        <v>1</v>
      </c>
      <c r="J125" s="121">
        <f t="shared" si="39"/>
        <v>1</v>
      </c>
      <c r="K125" s="121">
        <f t="shared" si="39"/>
        <v>1</v>
      </c>
      <c r="L125" s="121">
        <f t="shared" si="39"/>
        <v>1</v>
      </c>
      <c r="M125" s="121">
        <f t="shared" si="39"/>
        <v>1</v>
      </c>
      <c r="N125" s="121">
        <f t="shared" si="39"/>
        <v>1</v>
      </c>
      <c r="O125" s="121">
        <f t="shared" si="39"/>
        <v>1</v>
      </c>
      <c r="P125" s="121">
        <f t="shared" si="39"/>
        <v>1</v>
      </c>
      <c r="Q125" s="121">
        <f t="shared" si="39"/>
        <v>1</v>
      </c>
      <c r="R125" s="121">
        <f t="shared" si="39"/>
        <v>1</v>
      </c>
    </row>
  </sheetData>
  <mergeCells count="84">
    <mergeCell ref="B15:B17"/>
    <mergeCell ref="B18:B19"/>
    <mergeCell ref="A51:A55"/>
    <mergeCell ref="S51:S55"/>
    <mergeCell ref="T51:T55"/>
    <mergeCell ref="S20:S22"/>
    <mergeCell ref="T20:T22"/>
    <mergeCell ref="A20:A22"/>
    <mergeCell ref="A47:A50"/>
    <mergeCell ref="S47:S50"/>
    <mergeCell ref="T47:T50"/>
    <mergeCell ref="A44:A46"/>
    <mergeCell ref="S44:S46"/>
    <mergeCell ref="T44:T46"/>
    <mergeCell ref="B38:B43"/>
    <mergeCell ref="B44:B46"/>
    <mergeCell ref="B51:B55"/>
    <mergeCell ref="B20:B22"/>
    <mergeCell ref="B23:B25"/>
    <mergeCell ref="B26:B27"/>
    <mergeCell ref="B28:B29"/>
    <mergeCell ref="B34:B37"/>
    <mergeCell ref="B30:B33"/>
    <mergeCell ref="B47:B50"/>
    <mergeCell ref="S68:S75"/>
    <mergeCell ref="T68:T75"/>
    <mergeCell ref="A56:A62"/>
    <mergeCell ref="S56:S62"/>
    <mergeCell ref="T56:T62"/>
    <mergeCell ref="B64:B67"/>
    <mergeCell ref="B68:B75"/>
    <mergeCell ref="A64:A67"/>
    <mergeCell ref="S64:S67"/>
    <mergeCell ref="T64:T67"/>
    <mergeCell ref="B56:B62"/>
    <mergeCell ref="A68:A75"/>
    <mergeCell ref="T11:T13"/>
    <mergeCell ref="A11:A13"/>
    <mergeCell ref="S11:S13"/>
    <mergeCell ref="R1:R2"/>
    <mergeCell ref="S1:T1"/>
    <mergeCell ref="B3:B5"/>
    <mergeCell ref="B6:B9"/>
    <mergeCell ref="B11:B13"/>
    <mergeCell ref="A18:A19"/>
    <mergeCell ref="A6:A9"/>
    <mergeCell ref="W1:Y1"/>
    <mergeCell ref="A38:A43"/>
    <mergeCell ref="S38:S43"/>
    <mergeCell ref="T38:T43"/>
    <mergeCell ref="S26:S27"/>
    <mergeCell ref="T26:T27"/>
    <mergeCell ref="A28:A29"/>
    <mergeCell ref="S28:S29"/>
    <mergeCell ref="T28:T29"/>
    <mergeCell ref="A30:A33"/>
    <mergeCell ref="S30:S33"/>
    <mergeCell ref="T30:T33"/>
    <mergeCell ref="S6:S9"/>
    <mergeCell ref="T6:T9"/>
    <mergeCell ref="AA1:AC1"/>
    <mergeCell ref="A34:A37"/>
    <mergeCell ref="S34:S37"/>
    <mergeCell ref="T34:T37"/>
    <mergeCell ref="S18:S19"/>
    <mergeCell ref="T18:T19"/>
    <mergeCell ref="A23:A25"/>
    <mergeCell ref="S23:S25"/>
    <mergeCell ref="T23:T25"/>
    <mergeCell ref="A3:A5"/>
    <mergeCell ref="S3:S5"/>
    <mergeCell ref="T3:T5"/>
    <mergeCell ref="A26:A27"/>
    <mergeCell ref="A15:A17"/>
    <mergeCell ref="S15:S17"/>
    <mergeCell ref="T15:T17"/>
    <mergeCell ref="A1:A2"/>
    <mergeCell ref="F1:J1"/>
    <mergeCell ref="K1:L1"/>
    <mergeCell ref="M1:N1"/>
    <mergeCell ref="P1:Q1"/>
    <mergeCell ref="B1:B2"/>
    <mergeCell ref="C1:C2"/>
    <mergeCell ref="D1:D2"/>
  </mergeCells>
  <phoneticPr fontId="3" type="noConversion"/>
  <printOptions horizontalCentered="1"/>
  <pageMargins left="0.7" right="0.7" top="0.75" bottom="0.75" header="0.3" footer="0.3"/>
  <pageSetup paperSize="9" scale="46" fitToHeight="3" orientation="landscape" horizontalDpi="0" verticalDpi="0"/>
  <headerFooter>
    <oddHeader>&amp;C&amp;"Calibri Bold,Negrita"&amp;16&amp;K000000Characterization of ESEC/FSE papers</oddHeader>
  </headerFooter>
  <rowBreaks count="1" manualBreakCount="1">
    <brk id="6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0179-E327-BD49-B99C-ACE7EC04A0B3}">
  <dimension ref="A1:X90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baseColWidth="10" defaultRowHeight="16" x14ac:dyDescent="0.2"/>
  <cols>
    <col min="2" max="2" width="16.5" bestFit="1" customWidth="1"/>
    <col min="3" max="3" width="12.33203125" bestFit="1" customWidth="1"/>
    <col min="4" max="4" width="21.6640625" style="19" bestFit="1" customWidth="1"/>
    <col min="6" max="6" width="16" style="3" customWidth="1"/>
    <col min="7" max="8" width="10.83203125" style="3"/>
    <col min="9" max="9" width="16.5" style="3" customWidth="1"/>
    <col min="10" max="13" width="10.83203125" style="3"/>
    <col min="14" max="14" width="15.33203125" style="3" customWidth="1"/>
    <col min="15" max="18" width="10.83203125" style="3"/>
    <col min="21" max="21" width="5.33203125" hidden="1" customWidth="1"/>
    <col min="22" max="22" width="17" style="3" hidden="1" customWidth="1"/>
    <col min="23" max="24" width="10.83203125" style="3" hidden="1" customWidth="1"/>
    <col min="25" max="25" width="10.83203125" customWidth="1"/>
  </cols>
  <sheetData>
    <row r="1" spans="1:24" s="21" customFormat="1" ht="17" x14ac:dyDescent="0.2">
      <c r="A1" s="157" t="s">
        <v>55</v>
      </c>
      <c r="B1" s="157" t="s">
        <v>50</v>
      </c>
      <c r="C1" s="157" t="s">
        <v>51</v>
      </c>
      <c r="D1" s="157" t="s">
        <v>52</v>
      </c>
      <c r="E1" s="134" t="s">
        <v>7</v>
      </c>
      <c r="F1" s="151" t="s">
        <v>45</v>
      </c>
      <c r="G1" s="152"/>
      <c r="H1" s="152"/>
      <c r="I1" s="152"/>
      <c r="J1" s="153"/>
      <c r="K1" s="151" t="s">
        <v>0</v>
      </c>
      <c r="L1" s="153"/>
      <c r="M1" s="151" t="s">
        <v>1</v>
      </c>
      <c r="N1" s="153"/>
      <c r="O1" s="20" t="s">
        <v>4</v>
      </c>
      <c r="P1" s="151" t="s">
        <v>9</v>
      </c>
      <c r="Q1" s="153"/>
      <c r="R1" s="155" t="s">
        <v>22</v>
      </c>
      <c r="S1" s="151" t="s">
        <v>5</v>
      </c>
      <c r="T1" s="153"/>
      <c r="V1" s="142" t="s">
        <v>87</v>
      </c>
      <c r="W1" s="142"/>
      <c r="X1" s="142"/>
    </row>
    <row r="2" spans="1:24" s="2" customFormat="1" ht="34" x14ac:dyDescent="0.2">
      <c r="A2" s="169"/>
      <c r="B2" s="158"/>
      <c r="C2" s="158"/>
      <c r="D2" s="158"/>
      <c r="E2" s="12" t="s">
        <v>43</v>
      </c>
      <c r="F2" s="12" t="s">
        <v>19</v>
      </c>
      <c r="G2" s="12" t="s">
        <v>20</v>
      </c>
      <c r="H2" s="12" t="s">
        <v>2</v>
      </c>
      <c r="I2" s="12" t="s">
        <v>21</v>
      </c>
      <c r="J2" s="12" t="s">
        <v>23</v>
      </c>
      <c r="K2" s="12" t="s">
        <v>8</v>
      </c>
      <c r="L2" s="12" t="s">
        <v>26</v>
      </c>
      <c r="M2" s="20" t="s">
        <v>47</v>
      </c>
      <c r="N2" s="12" t="s">
        <v>3</v>
      </c>
      <c r="O2" s="12" t="s">
        <v>48</v>
      </c>
      <c r="P2" s="12" t="s">
        <v>10</v>
      </c>
      <c r="Q2" s="12" t="s">
        <v>11</v>
      </c>
      <c r="R2" s="156"/>
      <c r="S2" s="71" t="s">
        <v>12</v>
      </c>
      <c r="T2" s="20" t="s">
        <v>25</v>
      </c>
      <c r="V2" s="2" t="s">
        <v>75</v>
      </c>
      <c r="W2" s="2" t="s">
        <v>76</v>
      </c>
      <c r="X2" s="2" t="s">
        <v>77</v>
      </c>
    </row>
    <row r="3" spans="1:24" s="2" customFormat="1" ht="17" x14ac:dyDescent="0.2">
      <c r="A3" s="155" t="s">
        <v>124</v>
      </c>
      <c r="B3" s="155" t="s">
        <v>192</v>
      </c>
      <c r="C3" s="69" t="s">
        <v>13</v>
      </c>
      <c r="D3" s="31" t="s">
        <v>24</v>
      </c>
      <c r="E3" s="43" t="s">
        <v>27</v>
      </c>
      <c r="F3" s="43" t="s">
        <v>31</v>
      </c>
      <c r="G3" s="43" t="s">
        <v>27</v>
      </c>
      <c r="H3" s="43" t="s">
        <v>29</v>
      </c>
      <c r="I3" s="43" t="s">
        <v>29</v>
      </c>
      <c r="J3" s="43" t="s">
        <v>29</v>
      </c>
      <c r="K3" s="43" t="s">
        <v>29</v>
      </c>
      <c r="L3" s="43" t="s">
        <v>29</v>
      </c>
      <c r="M3" s="113" t="s">
        <v>27</v>
      </c>
      <c r="N3" s="113" t="s">
        <v>31</v>
      </c>
      <c r="O3" s="43" t="s">
        <v>29</v>
      </c>
      <c r="P3" s="43" t="s">
        <v>27</v>
      </c>
      <c r="Q3" s="43" t="s">
        <v>27</v>
      </c>
      <c r="R3" s="111" t="s">
        <v>31</v>
      </c>
      <c r="S3" s="181" t="s">
        <v>18</v>
      </c>
      <c r="T3" s="181" t="s">
        <v>17</v>
      </c>
      <c r="V3" s="61" t="s">
        <v>91</v>
      </c>
      <c r="W3" s="61" t="s">
        <v>94</v>
      </c>
      <c r="X3" s="61" t="s">
        <v>97</v>
      </c>
    </row>
    <row r="4" spans="1:24" s="2" customFormat="1" ht="17" x14ac:dyDescent="0.2">
      <c r="A4" s="179"/>
      <c r="B4" s="179"/>
      <c r="C4" s="69" t="s">
        <v>14</v>
      </c>
      <c r="D4" s="26" t="s">
        <v>53</v>
      </c>
      <c r="E4" s="44" t="s">
        <v>29</v>
      </c>
      <c r="F4" s="44" t="s">
        <v>31</v>
      </c>
      <c r="G4" s="44" t="s">
        <v>27</v>
      </c>
      <c r="H4" s="44" t="s">
        <v>29</v>
      </c>
      <c r="I4" s="44" t="s">
        <v>29</v>
      </c>
      <c r="J4" s="44" t="s">
        <v>29</v>
      </c>
      <c r="K4" s="44" t="s">
        <v>31</v>
      </c>
      <c r="L4" s="44" t="s">
        <v>29</v>
      </c>
      <c r="M4" s="114" t="s">
        <v>31</v>
      </c>
      <c r="N4" s="114" t="s">
        <v>31</v>
      </c>
      <c r="O4" s="44" t="s">
        <v>29</v>
      </c>
      <c r="P4" s="44" t="s">
        <v>29</v>
      </c>
      <c r="Q4" s="44" t="s">
        <v>29</v>
      </c>
      <c r="R4" s="68" t="s">
        <v>31</v>
      </c>
      <c r="S4" s="182"/>
      <c r="T4" s="182"/>
      <c r="V4" s="61" t="s">
        <v>92</v>
      </c>
      <c r="W4" s="61" t="s">
        <v>95</v>
      </c>
      <c r="X4" s="61" t="s">
        <v>98</v>
      </c>
    </row>
    <row r="5" spans="1:24" s="2" customFormat="1" ht="17" x14ac:dyDescent="0.2">
      <c r="A5" s="179"/>
      <c r="B5" s="179"/>
      <c r="C5" s="69" t="s">
        <v>15</v>
      </c>
      <c r="D5" s="29" t="s">
        <v>24</v>
      </c>
      <c r="E5" s="44" t="s">
        <v>29</v>
      </c>
      <c r="F5" s="44" t="s">
        <v>31</v>
      </c>
      <c r="G5" s="44" t="s">
        <v>27</v>
      </c>
      <c r="H5" s="44" t="s">
        <v>29</v>
      </c>
      <c r="I5" s="44" t="s">
        <v>29</v>
      </c>
      <c r="J5" s="44" t="s">
        <v>29</v>
      </c>
      <c r="K5" s="44" t="s">
        <v>31</v>
      </c>
      <c r="L5" s="44" t="s">
        <v>29</v>
      </c>
      <c r="M5" s="114" t="s">
        <v>31</v>
      </c>
      <c r="N5" s="114" t="s">
        <v>31</v>
      </c>
      <c r="O5" s="44" t="s">
        <v>29</v>
      </c>
      <c r="P5" s="44" t="s">
        <v>29</v>
      </c>
      <c r="Q5" s="44" t="s">
        <v>29</v>
      </c>
      <c r="R5" s="68" t="s">
        <v>31</v>
      </c>
      <c r="S5" s="182"/>
      <c r="T5" s="182"/>
      <c r="V5" s="61" t="s">
        <v>92</v>
      </c>
      <c r="W5" s="61" t="s">
        <v>95</v>
      </c>
      <c r="X5" s="61" t="s">
        <v>98</v>
      </c>
    </row>
    <row r="6" spans="1:24" s="2" customFormat="1" ht="17" x14ac:dyDescent="0.2">
      <c r="A6" s="179"/>
      <c r="B6" s="179"/>
      <c r="C6" s="69" t="s">
        <v>16</v>
      </c>
      <c r="D6" s="29" t="s">
        <v>46</v>
      </c>
      <c r="E6" s="44" t="s">
        <v>29</v>
      </c>
      <c r="F6" s="44" t="s">
        <v>31</v>
      </c>
      <c r="G6" s="44" t="s">
        <v>27</v>
      </c>
      <c r="H6" s="44" t="s">
        <v>29</v>
      </c>
      <c r="I6" s="44" t="s">
        <v>29</v>
      </c>
      <c r="J6" s="44" t="s">
        <v>29</v>
      </c>
      <c r="K6" s="44" t="s">
        <v>31</v>
      </c>
      <c r="L6" s="44" t="s">
        <v>29</v>
      </c>
      <c r="M6" s="114" t="s">
        <v>31</v>
      </c>
      <c r="N6" s="114" t="s">
        <v>31</v>
      </c>
      <c r="O6" s="44" t="s">
        <v>29</v>
      </c>
      <c r="P6" s="44" t="s">
        <v>29</v>
      </c>
      <c r="Q6" s="44" t="s">
        <v>29</v>
      </c>
      <c r="R6" s="68" t="s">
        <v>31</v>
      </c>
      <c r="S6" s="182"/>
      <c r="T6" s="182"/>
      <c r="V6" s="61" t="s">
        <v>92</v>
      </c>
      <c r="W6" s="61" t="s">
        <v>95</v>
      </c>
      <c r="X6" s="61" t="s">
        <v>98</v>
      </c>
    </row>
    <row r="7" spans="1:24" s="2" customFormat="1" ht="17" x14ac:dyDescent="0.2">
      <c r="A7" s="179"/>
      <c r="B7" s="179"/>
      <c r="C7" s="70" t="s">
        <v>33</v>
      </c>
      <c r="D7" s="29" t="s">
        <v>46</v>
      </c>
      <c r="E7" s="44" t="s">
        <v>29</v>
      </c>
      <c r="F7" s="44" t="s">
        <v>31</v>
      </c>
      <c r="G7" s="44" t="s">
        <v>27</v>
      </c>
      <c r="H7" s="44" t="s">
        <v>29</v>
      </c>
      <c r="I7" s="44" t="s">
        <v>29</v>
      </c>
      <c r="J7" s="44" t="s">
        <v>29</v>
      </c>
      <c r="K7" s="44" t="s">
        <v>31</v>
      </c>
      <c r="L7" s="44" t="s">
        <v>29</v>
      </c>
      <c r="M7" s="114" t="s">
        <v>31</v>
      </c>
      <c r="N7" s="114" t="s">
        <v>31</v>
      </c>
      <c r="O7" s="44" t="s">
        <v>29</v>
      </c>
      <c r="P7" s="44" t="s">
        <v>29</v>
      </c>
      <c r="Q7" s="44" t="s">
        <v>29</v>
      </c>
      <c r="R7" s="68" t="s">
        <v>31</v>
      </c>
      <c r="S7" s="182"/>
      <c r="T7" s="182"/>
      <c r="V7" s="61" t="s">
        <v>92</v>
      </c>
      <c r="W7" s="61" t="s">
        <v>95</v>
      </c>
      <c r="X7" s="61" t="s">
        <v>98</v>
      </c>
    </row>
    <row r="8" spans="1:24" s="2" customFormat="1" ht="17" x14ac:dyDescent="0.2">
      <c r="A8" s="180"/>
      <c r="B8" s="180"/>
      <c r="C8" s="116" t="s">
        <v>96</v>
      </c>
      <c r="D8" s="112" t="s">
        <v>53</v>
      </c>
      <c r="E8" s="45" t="s">
        <v>29</v>
      </c>
      <c r="F8" s="45" t="s">
        <v>31</v>
      </c>
      <c r="G8" s="45" t="s">
        <v>27</v>
      </c>
      <c r="H8" s="45" t="s">
        <v>29</v>
      </c>
      <c r="I8" s="45" t="s">
        <v>29</v>
      </c>
      <c r="J8" s="45" t="s">
        <v>29</v>
      </c>
      <c r="K8" s="45" t="s">
        <v>31</v>
      </c>
      <c r="L8" s="45" t="s">
        <v>29</v>
      </c>
      <c r="M8" s="115" t="s">
        <v>31</v>
      </c>
      <c r="N8" s="115" t="s">
        <v>31</v>
      </c>
      <c r="O8" s="45" t="s">
        <v>29</v>
      </c>
      <c r="P8" s="45" t="s">
        <v>29</v>
      </c>
      <c r="Q8" s="45" t="s">
        <v>29</v>
      </c>
      <c r="R8" s="51" t="s">
        <v>31</v>
      </c>
      <c r="S8" s="156"/>
      <c r="T8" s="156"/>
      <c r="V8" s="61" t="s">
        <v>92</v>
      </c>
      <c r="W8" s="61" t="s">
        <v>95</v>
      </c>
      <c r="X8" s="61" t="s">
        <v>98</v>
      </c>
    </row>
    <row r="9" spans="1:24" s="2" customFormat="1" ht="17" x14ac:dyDescent="0.2">
      <c r="A9" s="155" t="s">
        <v>125</v>
      </c>
      <c r="B9" s="155" t="s">
        <v>193</v>
      </c>
      <c r="C9" s="69" t="s">
        <v>13</v>
      </c>
      <c r="D9" s="29" t="s">
        <v>24</v>
      </c>
      <c r="E9" s="44" t="s">
        <v>27</v>
      </c>
      <c r="F9" s="44" t="s">
        <v>31</v>
      </c>
      <c r="G9" s="44" t="s">
        <v>27</v>
      </c>
      <c r="H9" s="44" t="s">
        <v>31</v>
      </c>
      <c r="I9" s="44" t="s">
        <v>31</v>
      </c>
      <c r="J9" s="44" t="s">
        <v>29</v>
      </c>
      <c r="K9" s="44" t="s">
        <v>29</v>
      </c>
      <c r="L9" s="44" t="s">
        <v>29</v>
      </c>
      <c r="M9" s="114" t="s">
        <v>27</v>
      </c>
      <c r="N9" s="114" t="s">
        <v>31</v>
      </c>
      <c r="O9" s="44" t="s">
        <v>29</v>
      </c>
      <c r="P9" s="44" t="s">
        <v>27</v>
      </c>
      <c r="Q9" s="44" t="s">
        <v>27</v>
      </c>
      <c r="R9" s="68" t="s">
        <v>31</v>
      </c>
      <c r="S9" s="181" t="s">
        <v>18</v>
      </c>
      <c r="T9" s="181" t="s">
        <v>17</v>
      </c>
      <c r="V9" s="61" t="s">
        <v>91</v>
      </c>
      <c r="W9" s="61" t="s">
        <v>94</v>
      </c>
      <c r="X9" s="61" t="s">
        <v>97</v>
      </c>
    </row>
    <row r="10" spans="1:24" s="2" customFormat="1" ht="17" x14ac:dyDescent="0.2">
      <c r="A10" s="179"/>
      <c r="B10" s="179"/>
      <c r="C10" s="69" t="s">
        <v>14</v>
      </c>
      <c r="D10" s="29" t="s">
        <v>53</v>
      </c>
      <c r="E10" s="44" t="s">
        <v>29</v>
      </c>
      <c r="F10" s="44" t="s">
        <v>31</v>
      </c>
      <c r="G10" s="44" t="s">
        <v>27</v>
      </c>
      <c r="H10" s="44" t="s">
        <v>31</v>
      </c>
      <c r="I10" s="44" t="s">
        <v>31</v>
      </c>
      <c r="J10" s="44" t="s">
        <v>29</v>
      </c>
      <c r="K10" s="44" t="s">
        <v>31</v>
      </c>
      <c r="L10" s="44" t="s">
        <v>29</v>
      </c>
      <c r="M10" s="114" t="s">
        <v>31</v>
      </c>
      <c r="N10" s="114" t="s">
        <v>31</v>
      </c>
      <c r="O10" s="44" t="s">
        <v>29</v>
      </c>
      <c r="P10" s="44" t="s">
        <v>31</v>
      </c>
      <c r="Q10" s="44" t="s">
        <v>27</v>
      </c>
      <c r="R10" s="68" t="s">
        <v>31</v>
      </c>
      <c r="S10" s="182"/>
      <c r="T10" s="182"/>
      <c r="V10" s="61" t="s">
        <v>93</v>
      </c>
      <c r="W10" s="61" t="s">
        <v>95</v>
      </c>
      <c r="X10" s="61" t="s">
        <v>98</v>
      </c>
    </row>
    <row r="11" spans="1:24" s="2" customFormat="1" ht="17" x14ac:dyDescent="0.2">
      <c r="A11" s="179"/>
      <c r="B11" s="179"/>
      <c r="C11" s="69" t="s">
        <v>15</v>
      </c>
      <c r="D11" s="29" t="s">
        <v>53</v>
      </c>
      <c r="E11" s="44" t="s">
        <v>29</v>
      </c>
      <c r="F11" s="44" t="s">
        <v>31</v>
      </c>
      <c r="G11" s="44" t="s">
        <v>27</v>
      </c>
      <c r="H11" s="44" t="s">
        <v>31</v>
      </c>
      <c r="I11" s="44" t="s">
        <v>31</v>
      </c>
      <c r="J11" s="44" t="s">
        <v>29</v>
      </c>
      <c r="K11" s="44" t="s">
        <v>31</v>
      </c>
      <c r="L11" s="44" t="s">
        <v>29</v>
      </c>
      <c r="M11" s="114" t="s">
        <v>31</v>
      </c>
      <c r="N11" s="114" t="s">
        <v>31</v>
      </c>
      <c r="O11" s="44" t="s">
        <v>29</v>
      </c>
      <c r="P11" s="44" t="s">
        <v>31</v>
      </c>
      <c r="Q11" s="44" t="s">
        <v>27</v>
      </c>
      <c r="R11" s="68" t="s">
        <v>31</v>
      </c>
      <c r="S11" s="182"/>
      <c r="T11" s="182"/>
      <c r="V11" s="61" t="s">
        <v>93</v>
      </c>
      <c r="W11" s="61" t="s">
        <v>95</v>
      </c>
      <c r="X11" s="61" t="s">
        <v>98</v>
      </c>
    </row>
    <row r="12" spans="1:24" s="2" customFormat="1" ht="17" x14ac:dyDescent="0.2">
      <c r="A12" s="180"/>
      <c r="B12" s="180"/>
      <c r="C12" s="116" t="s">
        <v>16</v>
      </c>
      <c r="D12" s="112" t="s">
        <v>46</v>
      </c>
      <c r="E12" s="45" t="s">
        <v>29</v>
      </c>
      <c r="F12" s="45" t="s">
        <v>31</v>
      </c>
      <c r="G12" s="45" t="s">
        <v>27</v>
      </c>
      <c r="H12" s="45" t="s">
        <v>31</v>
      </c>
      <c r="I12" s="45" t="s">
        <v>31</v>
      </c>
      <c r="J12" s="45" t="s">
        <v>29</v>
      </c>
      <c r="K12" s="45" t="s">
        <v>31</v>
      </c>
      <c r="L12" s="45" t="s">
        <v>29</v>
      </c>
      <c r="M12" s="115" t="s">
        <v>31</v>
      </c>
      <c r="N12" s="115" t="s">
        <v>31</v>
      </c>
      <c r="O12" s="45" t="s">
        <v>29</v>
      </c>
      <c r="P12" s="45" t="s">
        <v>31</v>
      </c>
      <c r="Q12" s="45" t="s">
        <v>27</v>
      </c>
      <c r="R12" s="51" t="s">
        <v>31</v>
      </c>
      <c r="S12" s="156"/>
      <c r="T12" s="156"/>
      <c r="V12" s="61" t="s">
        <v>93</v>
      </c>
      <c r="W12" s="61" t="s">
        <v>95</v>
      </c>
      <c r="X12" s="61" t="s">
        <v>98</v>
      </c>
    </row>
    <row r="13" spans="1:24" s="2" customFormat="1" ht="17" x14ac:dyDescent="0.2">
      <c r="A13" s="155" t="s">
        <v>125</v>
      </c>
      <c r="B13" s="155" t="s">
        <v>194</v>
      </c>
      <c r="C13" s="70" t="s">
        <v>13</v>
      </c>
      <c r="D13" s="29" t="s">
        <v>24</v>
      </c>
      <c r="E13" s="44" t="s">
        <v>27</v>
      </c>
      <c r="F13" s="44" t="s">
        <v>31</v>
      </c>
      <c r="G13" s="44" t="s">
        <v>27</v>
      </c>
      <c r="H13" s="44" t="s">
        <v>31</v>
      </c>
      <c r="I13" s="44" t="s">
        <v>31</v>
      </c>
      <c r="J13" s="44" t="s">
        <v>29</v>
      </c>
      <c r="K13" s="44" t="s">
        <v>29</v>
      </c>
      <c r="L13" s="44" t="s">
        <v>29</v>
      </c>
      <c r="M13" s="114" t="s">
        <v>27</v>
      </c>
      <c r="N13" s="114" t="s">
        <v>31</v>
      </c>
      <c r="O13" s="44" t="s">
        <v>29</v>
      </c>
      <c r="P13" s="44" t="s">
        <v>27</v>
      </c>
      <c r="Q13" s="44" t="s">
        <v>27</v>
      </c>
      <c r="R13" s="68" t="s">
        <v>31</v>
      </c>
      <c r="S13" s="181" t="s">
        <v>18</v>
      </c>
      <c r="T13" s="181" t="s">
        <v>17</v>
      </c>
      <c r="V13" s="61" t="s">
        <v>91</v>
      </c>
      <c r="W13" s="61" t="s">
        <v>94</v>
      </c>
      <c r="X13" s="61" t="s">
        <v>97</v>
      </c>
    </row>
    <row r="14" spans="1:24" s="2" customFormat="1" ht="17" x14ac:dyDescent="0.2">
      <c r="A14" s="179"/>
      <c r="B14" s="179"/>
      <c r="C14" s="70" t="s">
        <v>14</v>
      </c>
      <c r="D14" s="29" t="s">
        <v>24</v>
      </c>
      <c r="E14" s="44" t="s">
        <v>27</v>
      </c>
      <c r="F14" s="44" t="s">
        <v>31</v>
      </c>
      <c r="G14" s="44" t="s">
        <v>27</v>
      </c>
      <c r="H14" s="44" t="s">
        <v>31</v>
      </c>
      <c r="I14" s="44" t="s">
        <v>31</v>
      </c>
      <c r="J14" s="44" t="s">
        <v>29</v>
      </c>
      <c r="K14" s="44" t="s">
        <v>29</v>
      </c>
      <c r="L14" s="44" t="s">
        <v>29</v>
      </c>
      <c r="M14" s="114" t="s">
        <v>27</v>
      </c>
      <c r="N14" s="114" t="s">
        <v>31</v>
      </c>
      <c r="O14" s="44" t="s">
        <v>29</v>
      </c>
      <c r="P14" s="44" t="s">
        <v>27</v>
      </c>
      <c r="Q14" s="44" t="s">
        <v>27</v>
      </c>
      <c r="R14" s="68" t="s">
        <v>31</v>
      </c>
      <c r="S14" s="182"/>
      <c r="T14" s="182"/>
      <c r="V14" s="61" t="s">
        <v>91</v>
      </c>
      <c r="W14" s="61" t="s">
        <v>94</v>
      </c>
      <c r="X14" s="61" t="s">
        <v>97</v>
      </c>
    </row>
    <row r="15" spans="1:24" s="2" customFormat="1" ht="17" x14ac:dyDescent="0.2">
      <c r="A15" s="179"/>
      <c r="B15" s="179"/>
      <c r="C15" s="70" t="s">
        <v>15</v>
      </c>
      <c r="D15" s="29" t="s">
        <v>53</v>
      </c>
      <c r="E15" s="44" t="s">
        <v>29</v>
      </c>
      <c r="F15" s="44" t="s">
        <v>31</v>
      </c>
      <c r="G15" s="44" t="s">
        <v>27</v>
      </c>
      <c r="H15" s="44" t="s">
        <v>31</v>
      </c>
      <c r="I15" s="44" t="s">
        <v>31</v>
      </c>
      <c r="J15" s="44" t="s">
        <v>29</v>
      </c>
      <c r="K15" s="44" t="s">
        <v>31</v>
      </c>
      <c r="L15" s="44" t="s">
        <v>29</v>
      </c>
      <c r="M15" s="114" t="s">
        <v>31</v>
      </c>
      <c r="N15" s="114" t="s">
        <v>31</v>
      </c>
      <c r="O15" s="44" t="s">
        <v>29</v>
      </c>
      <c r="P15" s="44" t="s">
        <v>29</v>
      </c>
      <c r="Q15" s="44" t="s">
        <v>29</v>
      </c>
      <c r="R15" s="68" t="s">
        <v>31</v>
      </c>
      <c r="S15" s="182"/>
      <c r="T15" s="182"/>
      <c r="V15" s="61" t="s">
        <v>92</v>
      </c>
      <c r="W15" s="61" t="s">
        <v>95</v>
      </c>
      <c r="X15" s="61" t="s">
        <v>98</v>
      </c>
    </row>
    <row r="16" spans="1:24" s="2" customFormat="1" ht="17" x14ac:dyDescent="0.2">
      <c r="A16" s="179"/>
      <c r="B16" s="179"/>
      <c r="C16" s="70" t="s">
        <v>16</v>
      </c>
      <c r="D16" s="29" t="s">
        <v>53</v>
      </c>
      <c r="E16" s="44" t="s">
        <v>29</v>
      </c>
      <c r="F16" s="44" t="s">
        <v>31</v>
      </c>
      <c r="G16" s="44" t="s">
        <v>27</v>
      </c>
      <c r="H16" s="44" t="s">
        <v>31</v>
      </c>
      <c r="I16" s="44" t="s">
        <v>31</v>
      </c>
      <c r="J16" s="44" t="s">
        <v>29</v>
      </c>
      <c r="K16" s="44" t="s">
        <v>31</v>
      </c>
      <c r="L16" s="44" t="s">
        <v>29</v>
      </c>
      <c r="M16" s="114" t="s">
        <v>31</v>
      </c>
      <c r="N16" s="114" t="s">
        <v>31</v>
      </c>
      <c r="O16" s="44" t="s">
        <v>29</v>
      </c>
      <c r="P16" s="44" t="s">
        <v>29</v>
      </c>
      <c r="Q16" s="44" t="s">
        <v>29</v>
      </c>
      <c r="R16" s="68" t="s">
        <v>31</v>
      </c>
      <c r="S16" s="182"/>
      <c r="T16" s="182"/>
      <c r="V16" s="61" t="s">
        <v>92</v>
      </c>
      <c r="W16" s="61" t="s">
        <v>95</v>
      </c>
      <c r="X16" s="61" t="s">
        <v>98</v>
      </c>
    </row>
    <row r="17" spans="1:24" s="2" customFormat="1" ht="17" x14ac:dyDescent="0.2">
      <c r="A17" s="179"/>
      <c r="B17" s="179"/>
      <c r="C17" s="70" t="s">
        <v>33</v>
      </c>
      <c r="D17" s="29" t="s">
        <v>53</v>
      </c>
      <c r="E17" s="44" t="s">
        <v>29</v>
      </c>
      <c r="F17" s="44" t="s">
        <v>31</v>
      </c>
      <c r="G17" s="44" t="s">
        <v>27</v>
      </c>
      <c r="H17" s="44" t="s">
        <v>31</v>
      </c>
      <c r="I17" s="44" t="s">
        <v>31</v>
      </c>
      <c r="J17" s="44" t="s">
        <v>29</v>
      </c>
      <c r="K17" s="44" t="s">
        <v>31</v>
      </c>
      <c r="L17" s="44" t="s">
        <v>29</v>
      </c>
      <c r="M17" s="114" t="s">
        <v>31</v>
      </c>
      <c r="N17" s="114" t="s">
        <v>31</v>
      </c>
      <c r="O17" s="44" t="s">
        <v>29</v>
      </c>
      <c r="P17" s="44" t="s">
        <v>29</v>
      </c>
      <c r="Q17" s="44" t="s">
        <v>29</v>
      </c>
      <c r="R17" s="68" t="s">
        <v>31</v>
      </c>
      <c r="S17" s="182"/>
      <c r="T17" s="182"/>
      <c r="V17" s="61" t="s">
        <v>92</v>
      </c>
      <c r="W17" s="61" t="s">
        <v>95</v>
      </c>
      <c r="X17" s="61" t="s">
        <v>98</v>
      </c>
    </row>
    <row r="18" spans="1:24" s="2" customFormat="1" ht="17" x14ac:dyDescent="0.2">
      <c r="A18" s="180"/>
      <c r="B18" s="180"/>
      <c r="C18" s="116" t="s">
        <v>96</v>
      </c>
      <c r="D18" s="112" t="s">
        <v>53</v>
      </c>
      <c r="E18" s="45" t="s">
        <v>29</v>
      </c>
      <c r="F18" s="45" t="s">
        <v>31</v>
      </c>
      <c r="G18" s="45" t="s">
        <v>27</v>
      </c>
      <c r="H18" s="45" t="s">
        <v>31</v>
      </c>
      <c r="I18" s="45" t="s">
        <v>31</v>
      </c>
      <c r="J18" s="45" t="s">
        <v>29</v>
      </c>
      <c r="K18" s="45" t="s">
        <v>31</v>
      </c>
      <c r="L18" s="45" t="s">
        <v>29</v>
      </c>
      <c r="M18" s="115" t="s">
        <v>31</v>
      </c>
      <c r="N18" s="115" t="s">
        <v>31</v>
      </c>
      <c r="O18" s="45" t="s">
        <v>29</v>
      </c>
      <c r="P18" s="45" t="s">
        <v>29</v>
      </c>
      <c r="Q18" s="45" t="s">
        <v>29</v>
      </c>
      <c r="R18" s="51" t="s">
        <v>31</v>
      </c>
      <c r="S18" s="156"/>
      <c r="T18" s="156"/>
      <c r="V18" s="61" t="s">
        <v>92</v>
      </c>
      <c r="W18" s="61" t="s">
        <v>95</v>
      </c>
      <c r="X18" s="61" t="s">
        <v>98</v>
      </c>
    </row>
    <row r="19" spans="1:24" s="2" customFormat="1" ht="17" x14ac:dyDescent="0.2">
      <c r="A19" s="155" t="s">
        <v>125</v>
      </c>
      <c r="B19" s="155" t="s">
        <v>195</v>
      </c>
      <c r="C19" s="70" t="s">
        <v>13</v>
      </c>
      <c r="D19" s="29" t="s">
        <v>24</v>
      </c>
      <c r="E19" s="44" t="s">
        <v>27</v>
      </c>
      <c r="F19" s="44" t="s">
        <v>29</v>
      </c>
      <c r="G19" s="44" t="s">
        <v>27</v>
      </c>
      <c r="H19" s="44" t="s">
        <v>29</v>
      </c>
      <c r="I19" s="44" t="s">
        <v>31</v>
      </c>
      <c r="J19" s="44" t="s">
        <v>29</v>
      </c>
      <c r="K19" s="44" t="s">
        <v>29</v>
      </c>
      <c r="L19" s="44" t="s">
        <v>29</v>
      </c>
      <c r="M19" s="114" t="s">
        <v>27</v>
      </c>
      <c r="N19" s="114" t="s">
        <v>31</v>
      </c>
      <c r="O19" s="44" t="s">
        <v>29</v>
      </c>
      <c r="P19" s="44" t="s">
        <v>27</v>
      </c>
      <c r="Q19" s="44" t="s">
        <v>27</v>
      </c>
      <c r="R19" s="68" t="s">
        <v>31</v>
      </c>
      <c r="S19" s="181" t="s">
        <v>18</v>
      </c>
      <c r="T19" s="181" t="s">
        <v>17</v>
      </c>
      <c r="V19" s="61" t="s">
        <v>91</v>
      </c>
      <c r="W19" s="61" t="s">
        <v>94</v>
      </c>
      <c r="X19" s="61" t="s">
        <v>97</v>
      </c>
    </row>
    <row r="20" spans="1:24" s="2" customFormat="1" ht="17" x14ac:dyDescent="0.2">
      <c r="A20" s="179"/>
      <c r="B20" s="179"/>
      <c r="C20" s="70" t="s">
        <v>14</v>
      </c>
      <c r="D20" s="29" t="s">
        <v>53</v>
      </c>
      <c r="E20" s="44" t="s">
        <v>29</v>
      </c>
      <c r="F20" s="44" t="s">
        <v>29</v>
      </c>
      <c r="G20" s="44" t="s">
        <v>27</v>
      </c>
      <c r="H20" s="44" t="s">
        <v>29</v>
      </c>
      <c r="I20" s="44" t="s">
        <v>31</v>
      </c>
      <c r="J20" s="44" t="s">
        <v>29</v>
      </c>
      <c r="K20" s="44" t="s">
        <v>31</v>
      </c>
      <c r="L20" s="44" t="s">
        <v>29</v>
      </c>
      <c r="M20" s="114" t="s">
        <v>31</v>
      </c>
      <c r="N20" s="114" t="s">
        <v>31</v>
      </c>
      <c r="O20" s="44" t="s">
        <v>29</v>
      </c>
      <c r="P20" s="44" t="s">
        <v>27</v>
      </c>
      <c r="Q20" s="44" t="s">
        <v>27</v>
      </c>
      <c r="R20" s="68" t="s">
        <v>31</v>
      </c>
      <c r="S20" s="182"/>
      <c r="T20" s="182"/>
      <c r="V20" s="61" t="s">
        <v>91</v>
      </c>
      <c r="W20" s="61" t="s">
        <v>95</v>
      </c>
      <c r="X20" s="61" t="s">
        <v>98</v>
      </c>
    </row>
    <row r="21" spans="1:24" s="2" customFormat="1" ht="17" x14ac:dyDescent="0.2">
      <c r="A21" s="179"/>
      <c r="B21" s="179"/>
      <c r="C21" s="70" t="s">
        <v>15</v>
      </c>
      <c r="D21" s="29" t="s">
        <v>53</v>
      </c>
      <c r="E21" s="44" t="s">
        <v>29</v>
      </c>
      <c r="F21" s="44" t="s">
        <v>29</v>
      </c>
      <c r="G21" s="44" t="s">
        <v>27</v>
      </c>
      <c r="H21" s="44" t="s">
        <v>29</v>
      </c>
      <c r="I21" s="44" t="s">
        <v>31</v>
      </c>
      <c r="J21" s="44" t="s">
        <v>29</v>
      </c>
      <c r="K21" s="44" t="s">
        <v>31</v>
      </c>
      <c r="L21" s="44" t="s">
        <v>29</v>
      </c>
      <c r="M21" s="114" t="s">
        <v>31</v>
      </c>
      <c r="N21" s="114" t="s">
        <v>31</v>
      </c>
      <c r="O21" s="44" t="s">
        <v>29</v>
      </c>
      <c r="P21" s="44" t="s">
        <v>27</v>
      </c>
      <c r="Q21" s="44" t="s">
        <v>27</v>
      </c>
      <c r="R21" s="68" t="s">
        <v>31</v>
      </c>
      <c r="S21" s="182"/>
      <c r="T21" s="182"/>
      <c r="V21" s="61" t="s">
        <v>91</v>
      </c>
      <c r="W21" s="61" t="s">
        <v>95</v>
      </c>
      <c r="X21" s="61" t="s">
        <v>98</v>
      </c>
    </row>
    <row r="22" spans="1:24" s="2" customFormat="1" ht="17" x14ac:dyDescent="0.2">
      <c r="A22" s="180"/>
      <c r="B22" s="180"/>
      <c r="C22" s="70" t="s">
        <v>16</v>
      </c>
      <c r="D22" s="112" t="s">
        <v>53</v>
      </c>
      <c r="E22" s="45" t="s">
        <v>29</v>
      </c>
      <c r="F22" s="45" t="s">
        <v>29</v>
      </c>
      <c r="G22" s="45" t="s">
        <v>27</v>
      </c>
      <c r="H22" s="45" t="s">
        <v>29</v>
      </c>
      <c r="I22" s="45" t="s">
        <v>31</v>
      </c>
      <c r="J22" s="45" t="s">
        <v>29</v>
      </c>
      <c r="K22" s="45" t="s">
        <v>31</v>
      </c>
      <c r="L22" s="45" t="s">
        <v>29</v>
      </c>
      <c r="M22" s="115" t="s">
        <v>31</v>
      </c>
      <c r="N22" s="115" t="s">
        <v>31</v>
      </c>
      <c r="O22" s="45" t="s">
        <v>29</v>
      </c>
      <c r="P22" s="45" t="s">
        <v>29</v>
      </c>
      <c r="Q22" s="45" t="s">
        <v>29</v>
      </c>
      <c r="R22" s="51" t="s">
        <v>31</v>
      </c>
      <c r="S22" s="156"/>
      <c r="T22" s="156"/>
      <c r="V22" s="61" t="s">
        <v>92</v>
      </c>
      <c r="W22" s="61" t="s">
        <v>95</v>
      </c>
      <c r="X22" s="61" t="s">
        <v>98</v>
      </c>
    </row>
    <row r="23" spans="1:24" x14ac:dyDescent="0.2">
      <c r="A23" s="150" t="s">
        <v>123</v>
      </c>
      <c r="B23" s="185" t="s">
        <v>196</v>
      </c>
      <c r="C23" s="5" t="s">
        <v>13</v>
      </c>
      <c r="D23" s="26" t="s">
        <v>53</v>
      </c>
      <c r="E23" s="8" t="s">
        <v>29</v>
      </c>
      <c r="F23" s="8" t="s">
        <v>31</v>
      </c>
      <c r="G23" s="8" t="s">
        <v>27</v>
      </c>
      <c r="H23" s="8" t="s">
        <v>31</v>
      </c>
      <c r="I23" s="8" t="s">
        <v>29</v>
      </c>
      <c r="J23" s="8" t="s">
        <v>29</v>
      </c>
      <c r="K23" s="8" t="s">
        <v>31</v>
      </c>
      <c r="L23" s="8" t="s">
        <v>29</v>
      </c>
      <c r="M23" s="8" t="s">
        <v>31</v>
      </c>
      <c r="N23" s="8" t="s">
        <v>31</v>
      </c>
      <c r="O23" s="8" t="s">
        <v>29</v>
      </c>
      <c r="P23" s="8" t="s">
        <v>31</v>
      </c>
      <c r="Q23" s="8" t="s">
        <v>27</v>
      </c>
      <c r="R23" s="8" t="s">
        <v>31</v>
      </c>
      <c r="S23" s="146" t="s">
        <v>18</v>
      </c>
      <c r="T23" s="146" t="s">
        <v>17</v>
      </c>
      <c r="V23" s="3" t="s">
        <v>93</v>
      </c>
      <c r="W23" s="3" t="s">
        <v>95</v>
      </c>
      <c r="X23" s="3" t="s">
        <v>98</v>
      </c>
    </row>
    <row r="24" spans="1:24" x14ac:dyDescent="0.2">
      <c r="A24" s="150"/>
      <c r="B24" s="185"/>
      <c r="C24" s="6" t="s">
        <v>14</v>
      </c>
      <c r="D24" s="26" t="s">
        <v>53</v>
      </c>
      <c r="E24" s="8" t="s">
        <v>29</v>
      </c>
      <c r="F24" s="8" t="s">
        <v>31</v>
      </c>
      <c r="G24" s="8" t="s">
        <v>27</v>
      </c>
      <c r="H24" s="8" t="s">
        <v>31</v>
      </c>
      <c r="I24" s="8" t="s">
        <v>29</v>
      </c>
      <c r="J24" s="8" t="s">
        <v>29</v>
      </c>
      <c r="K24" s="8" t="s">
        <v>31</v>
      </c>
      <c r="L24" s="8" t="s">
        <v>31</v>
      </c>
      <c r="M24" s="8" t="s">
        <v>31</v>
      </c>
      <c r="N24" s="8" t="s">
        <v>31</v>
      </c>
      <c r="O24" s="8" t="s">
        <v>29</v>
      </c>
      <c r="P24" s="8" t="s">
        <v>31</v>
      </c>
      <c r="Q24" s="8" t="s">
        <v>27</v>
      </c>
      <c r="R24" s="8" t="s">
        <v>31</v>
      </c>
      <c r="S24" s="147"/>
      <c r="T24" s="147"/>
      <c r="V24" s="3" t="s">
        <v>93</v>
      </c>
      <c r="W24" s="3" t="s">
        <v>95</v>
      </c>
      <c r="X24" s="3" t="s">
        <v>98</v>
      </c>
    </row>
    <row r="25" spans="1:24" x14ac:dyDescent="0.2">
      <c r="A25" s="150"/>
      <c r="B25" s="185"/>
      <c r="C25" s="6" t="s">
        <v>15</v>
      </c>
      <c r="D25" s="26" t="s">
        <v>24</v>
      </c>
      <c r="E25" s="8" t="s">
        <v>29</v>
      </c>
      <c r="F25" s="8" t="s">
        <v>31</v>
      </c>
      <c r="G25" s="8" t="s">
        <v>27</v>
      </c>
      <c r="H25" s="8" t="s">
        <v>31</v>
      </c>
      <c r="I25" s="8" t="s">
        <v>29</v>
      </c>
      <c r="J25" s="8" t="s">
        <v>29</v>
      </c>
      <c r="K25" s="8" t="s">
        <v>29</v>
      </c>
      <c r="L25" s="8" t="s">
        <v>31</v>
      </c>
      <c r="M25" s="8" t="s">
        <v>31</v>
      </c>
      <c r="N25" s="8" t="s">
        <v>31</v>
      </c>
      <c r="O25" s="8" t="s">
        <v>29</v>
      </c>
      <c r="P25" s="8" t="s">
        <v>31</v>
      </c>
      <c r="Q25" s="8" t="s">
        <v>27</v>
      </c>
      <c r="R25" s="8" t="s">
        <v>31</v>
      </c>
      <c r="S25" s="147"/>
      <c r="T25" s="147"/>
      <c r="V25" s="3" t="s">
        <v>93</v>
      </c>
      <c r="W25" s="3" t="s">
        <v>95</v>
      </c>
      <c r="X25" s="3" t="s">
        <v>97</v>
      </c>
    </row>
    <row r="26" spans="1:24" x14ac:dyDescent="0.2">
      <c r="A26" s="150"/>
      <c r="B26" s="185"/>
      <c r="C26" s="6" t="s">
        <v>16</v>
      </c>
      <c r="D26" s="26" t="s">
        <v>53</v>
      </c>
      <c r="E26" s="8" t="s">
        <v>29</v>
      </c>
      <c r="F26" s="8" t="s">
        <v>31</v>
      </c>
      <c r="G26" s="8" t="s">
        <v>27</v>
      </c>
      <c r="H26" s="8" t="s">
        <v>31</v>
      </c>
      <c r="I26" s="8" t="s">
        <v>29</v>
      </c>
      <c r="J26" s="8" t="s">
        <v>29</v>
      </c>
      <c r="K26" s="8" t="s">
        <v>31</v>
      </c>
      <c r="L26" s="8" t="s">
        <v>29</v>
      </c>
      <c r="M26" s="8" t="s">
        <v>27</v>
      </c>
      <c r="N26" s="8" t="s">
        <v>31</v>
      </c>
      <c r="O26" s="8" t="s">
        <v>29</v>
      </c>
      <c r="P26" s="8" t="s">
        <v>27</v>
      </c>
      <c r="Q26" s="8" t="s">
        <v>27</v>
      </c>
      <c r="R26" s="8" t="s">
        <v>31</v>
      </c>
      <c r="S26" s="147"/>
      <c r="T26" s="147"/>
      <c r="V26" s="3" t="s">
        <v>91</v>
      </c>
      <c r="W26" s="3" t="s">
        <v>94</v>
      </c>
      <c r="X26" s="3" t="s">
        <v>98</v>
      </c>
    </row>
    <row r="27" spans="1:24" x14ac:dyDescent="0.2">
      <c r="A27" s="150"/>
      <c r="B27" s="185"/>
      <c r="C27" s="7" t="s">
        <v>33</v>
      </c>
      <c r="D27" s="27" t="s">
        <v>24</v>
      </c>
      <c r="E27" s="10" t="s">
        <v>27</v>
      </c>
      <c r="F27" s="10" t="s">
        <v>31</v>
      </c>
      <c r="G27" s="10" t="s">
        <v>27</v>
      </c>
      <c r="H27" s="10" t="s">
        <v>31</v>
      </c>
      <c r="I27" s="10" t="s">
        <v>29</v>
      </c>
      <c r="J27" s="10" t="s">
        <v>29</v>
      </c>
      <c r="K27" s="10" t="s">
        <v>29</v>
      </c>
      <c r="L27" s="10" t="s">
        <v>29</v>
      </c>
      <c r="M27" s="10" t="s">
        <v>27</v>
      </c>
      <c r="N27" s="10" t="s">
        <v>31</v>
      </c>
      <c r="O27" s="10" t="s">
        <v>29</v>
      </c>
      <c r="P27" s="10" t="s">
        <v>31</v>
      </c>
      <c r="Q27" s="10" t="s">
        <v>27</v>
      </c>
      <c r="R27" s="10" t="s">
        <v>31</v>
      </c>
      <c r="S27" s="148"/>
      <c r="T27" s="148"/>
      <c r="V27" s="3" t="s">
        <v>93</v>
      </c>
      <c r="W27" s="3" t="s">
        <v>94</v>
      </c>
      <c r="X27" s="3" t="s">
        <v>97</v>
      </c>
    </row>
    <row r="28" spans="1:24" x14ac:dyDescent="0.2">
      <c r="A28" s="162" t="s">
        <v>123</v>
      </c>
      <c r="B28" s="159" t="s">
        <v>197</v>
      </c>
      <c r="C28" s="5" t="s">
        <v>13</v>
      </c>
      <c r="D28" s="28" t="s">
        <v>24</v>
      </c>
      <c r="E28" s="22" t="s">
        <v>27</v>
      </c>
      <c r="F28" s="22" t="s">
        <v>31</v>
      </c>
      <c r="G28" s="22" t="s">
        <v>27</v>
      </c>
      <c r="H28" s="22" t="s">
        <v>31</v>
      </c>
      <c r="I28" s="22" t="s">
        <v>31</v>
      </c>
      <c r="J28" s="22" t="s">
        <v>29</v>
      </c>
      <c r="K28" s="22" t="s">
        <v>29</v>
      </c>
      <c r="L28" s="22" t="s">
        <v>27</v>
      </c>
      <c r="M28" s="22" t="s">
        <v>31</v>
      </c>
      <c r="N28" s="22" t="s">
        <v>31</v>
      </c>
      <c r="O28" s="22" t="s">
        <v>29</v>
      </c>
      <c r="P28" s="22" t="s">
        <v>27</v>
      </c>
      <c r="Q28" s="22" t="s">
        <v>27</v>
      </c>
      <c r="R28" s="22" t="s">
        <v>31</v>
      </c>
      <c r="S28" s="146" t="s">
        <v>18</v>
      </c>
      <c r="T28" s="146" t="s">
        <v>17</v>
      </c>
      <c r="V28" s="3" t="s">
        <v>91</v>
      </c>
      <c r="W28" s="3" t="s">
        <v>95</v>
      </c>
      <c r="X28" s="3" t="s">
        <v>97</v>
      </c>
    </row>
    <row r="29" spans="1:24" x14ac:dyDescent="0.2">
      <c r="A29" s="167"/>
      <c r="B29" s="160"/>
      <c r="C29" s="66" t="s">
        <v>14</v>
      </c>
      <c r="D29" s="26" t="s">
        <v>53</v>
      </c>
      <c r="E29" s="22" t="s">
        <v>29</v>
      </c>
      <c r="F29" s="22" t="s">
        <v>31</v>
      </c>
      <c r="G29" s="22" t="s">
        <v>27</v>
      </c>
      <c r="H29" s="22" t="s">
        <v>31</v>
      </c>
      <c r="I29" s="22" t="s">
        <v>31</v>
      </c>
      <c r="J29" s="22" t="s">
        <v>29</v>
      </c>
      <c r="K29" s="22" t="s">
        <v>31</v>
      </c>
      <c r="L29" s="22" t="s">
        <v>29</v>
      </c>
      <c r="M29" s="22" t="s">
        <v>31</v>
      </c>
      <c r="N29" s="22" t="s">
        <v>31</v>
      </c>
      <c r="O29" s="22" t="s">
        <v>29</v>
      </c>
      <c r="P29" s="22" t="s">
        <v>27</v>
      </c>
      <c r="Q29" s="22" t="s">
        <v>27</v>
      </c>
      <c r="R29" s="22" t="s">
        <v>31</v>
      </c>
      <c r="S29" s="147"/>
      <c r="T29" s="147"/>
      <c r="V29" s="3" t="s">
        <v>91</v>
      </c>
      <c r="W29" s="3" t="s">
        <v>95</v>
      </c>
      <c r="X29" s="3" t="s">
        <v>98</v>
      </c>
    </row>
    <row r="30" spans="1:24" x14ac:dyDescent="0.2">
      <c r="A30" s="168"/>
      <c r="B30" s="161"/>
      <c r="C30" s="67" t="s">
        <v>15</v>
      </c>
      <c r="D30" s="27" t="s">
        <v>24</v>
      </c>
      <c r="E30" s="23" t="s">
        <v>29</v>
      </c>
      <c r="F30" s="23" t="s">
        <v>31</v>
      </c>
      <c r="G30" s="23" t="s">
        <v>27</v>
      </c>
      <c r="H30" s="23" t="s">
        <v>31</v>
      </c>
      <c r="I30" s="23" t="s">
        <v>31</v>
      </c>
      <c r="J30" s="23" t="s">
        <v>29</v>
      </c>
      <c r="K30" s="23" t="s">
        <v>31</v>
      </c>
      <c r="L30" s="23" t="s">
        <v>29</v>
      </c>
      <c r="M30" s="23" t="s">
        <v>31</v>
      </c>
      <c r="N30" s="23" t="s">
        <v>31</v>
      </c>
      <c r="O30" s="23" t="s">
        <v>29</v>
      </c>
      <c r="P30" s="23" t="s">
        <v>27</v>
      </c>
      <c r="Q30" s="23" t="s">
        <v>27</v>
      </c>
      <c r="R30" s="23" t="s">
        <v>31</v>
      </c>
      <c r="S30" s="148"/>
      <c r="T30" s="148"/>
      <c r="V30" s="3" t="s">
        <v>91</v>
      </c>
      <c r="W30" s="3" t="s">
        <v>95</v>
      </c>
      <c r="X30" s="3" t="s">
        <v>98</v>
      </c>
    </row>
    <row r="31" spans="1:24" x14ac:dyDescent="0.2">
      <c r="A31" s="162" t="s">
        <v>123</v>
      </c>
      <c r="B31" s="159" t="s">
        <v>198</v>
      </c>
      <c r="C31" s="6" t="s">
        <v>13</v>
      </c>
      <c r="D31" s="28" t="s">
        <v>121</v>
      </c>
      <c r="E31" s="9" t="s">
        <v>29</v>
      </c>
      <c r="F31" s="9" t="s">
        <v>31</v>
      </c>
      <c r="G31" s="9" t="s">
        <v>27</v>
      </c>
      <c r="H31" s="9" t="s">
        <v>31</v>
      </c>
      <c r="I31" s="9" t="s">
        <v>31</v>
      </c>
      <c r="J31" s="9" t="s">
        <v>29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29</v>
      </c>
      <c r="P31" s="9" t="s">
        <v>31</v>
      </c>
      <c r="Q31" s="9" t="s">
        <v>27</v>
      </c>
      <c r="R31" s="9" t="s">
        <v>31</v>
      </c>
      <c r="S31" s="184" t="s">
        <v>18</v>
      </c>
      <c r="T31" s="184" t="s">
        <v>17</v>
      </c>
      <c r="V31" s="3" t="s">
        <v>93</v>
      </c>
      <c r="W31" s="3" t="s">
        <v>95</v>
      </c>
      <c r="X31" s="3" t="s">
        <v>98</v>
      </c>
    </row>
    <row r="32" spans="1:24" x14ac:dyDescent="0.2">
      <c r="A32" s="167"/>
      <c r="B32" s="160"/>
      <c r="C32" s="6" t="s">
        <v>14</v>
      </c>
      <c r="D32" s="26" t="s">
        <v>121</v>
      </c>
      <c r="E32" s="8" t="s">
        <v>29</v>
      </c>
      <c r="F32" s="8" t="s">
        <v>31</v>
      </c>
      <c r="G32" s="8" t="s">
        <v>27</v>
      </c>
      <c r="H32" s="8" t="s">
        <v>31</v>
      </c>
      <c r="I32" s="8" t="s">
        <v>31</v>
      </c>
      <c r="J32" s="8" t="s">
        <v>29</v>
      </c>
      <c r="K32" s="8" t="s">
        <v>31</v>
      </c>
      <c r="L32" s="8" t="s">
        <v>31</v>
      </c>
      <c r="M32" s="8" t="s">
        <v>31</v>
      </c>
      <c r="N32" s="8" t="s">
        <v>31</v>
      </c>
      <c r="O32" s="8" t="s">
        <v>29</v>
      </c>
      <c r="P32" s="8" t="s">
        <v>31</v>
      </c>
      <c r="Q32" s="8" t="s">
        <v>27</v>
      </c>
      <c r="R32" s="8" t="s">
        <v>31</v>
      </c>
      <c r="S32" s="173"/>
      <c r="T32" s="173"/>
      <c r="V32" s="3" t="s">
        <v>93</v>
      </c>
      <c r="W32" s="3" t="s">
        <v>95</v>
      </c>
      <c r="X32" s="3" t="s">
        <v>98</v>
      </c>
    </row>
    <row r="33" spans="1:24" x14ac:dyDescent="0.2">
      <c r="A33" s="167"/>
      <c r="B33" s="160"/>
      <c r="C33" s="6" t="s">
        <v>15</v>
      </c>
      <c r="D33" s="26" t="s">
        <v>121</v>
      </c>
      <c r="E33" s="8" t="s">
        <v>29</v>
      </c>
      <c r="F33" s="8" t="s">
        <v>31</v>
      </c>
      <c r="G33" s="8" t="s">
        <v>27</v>
      </c>
      <c r="H33" s="8" t="s">
        <v>31</v>
      </c>
      <c r="I33" s="8" t="s">
        <v>31</v>
      </c>
      <c r="J33" s="8" t="s">
        <v>29</v>
      </c>
      <c r="K33" s="8" t="s">
        <v>31</v>
      </c>
      <c r="L33" s="8" t="s">
        <v>31</v>
      </c>
      <c r="M33" s="8" t="s">
        <v>31</v>
      </c>
      <c r="N33" s="8" t="s">
        <v>31</v>
      </c>
      <c r="O33" s="8" t="s">
        <v>29</v>
      </c>
      <c r="P33" s="8" t="s">
        <v>31</v>
      </c>
      <c r="Q33" s="8" t="s">
        <v>27</v>
      </c>
      <c r="R33" s="8" t="s">
        <v>31</v>
      </c>
      <c r="S33" s="173"/>
      <c r="T33" s="173"/>
      <c r="V33" s="3" t="s">
        <v>93</v>
      </c>
      <c r="W33" s="3" t="s">
        <v>95</v>
      </c>
      <c r="X33" s="3" t="s">
        <v>98</v>
      </c>
    </row>
    <row r="34" spans="1:24" x14ac:dyDescent="0.2">
      <c r="A34" s="167"/>
      <c r="B34" s="160"/>
      <c r="C34" s="6" t="s">
        <v>16</v>
      </c>
      <c r="D34" s="26" t="s">
        <v>46</v>
      </c>
      <c r="E34" s="8" t="s">
        <v>29</v>
      </c>
      <c r="F34" s="8" t="s">
        <v>31</v>
      </c>
      <c r="G34" s="8" t="s">
        <v>27</v>
      </c>
      <c r="H34" s="8" t="s">
        <v>31</v>
      </c>
      <c r="I34" s="8" t="s">
        <v>31</v>
      </c>
      <c r="J34" s="8" t="s">
        <v>29</v>
      </c>
      <c r="K34" s="8" t="s">
        <v>31</v>
      </c>
      <c r="L34" s="8" t="s">
        <v>31</v>
      </c>
      <c r="M34" s="8" t="s">
        <v>31</v>
      </c>
      <c r="N34" s="8" t="s">
        <v>31</v>
      </c>
      <c r="O34" s="8" t="s">
        <v>29</v>
      </c>
      <c r="P34" s="8" t="s">
        <v>31</v>
      </c>
      <c r="Q34" s="8" t="s">
        <v>29</v>
      </c>
      <c r="R34" s="8" t="s">
        <v>31</v>
      </c>
      <c r="S34" s="173"/>
      <c r="T34" s="173"/>
      <c r="V34" s="3" t="s">
        <v>92</v>
      </c>
      <c r="W34" s="3" t="s">
        <v>95</v>
      </c>
      <c r="X34" s="3" t="s">
        <v>98</v>
      </c>
    </row>
    <row r="35" spans="1:24" x14ac:dyDescent="0.2">
      <c r="A35" s="167"/>
      <c r="B35" s="160"/>
      <c r="C35" s="6" t="s">
        <v>33</v>
      </c>
      <c r="D35" s="26" t="s">
        <v>46</v>
      </c>
      <c r="E35" s="8" t="s">
        <v>29</v>
      </c>
      <c r="F35" s="8" t="s">
        <v>31</v>
      </c>
      <c r="G35" s="8" t="s">
        <v>27</v>
      </c>
      <c r="H35" s="8" t="s">
        <v>31</v>
      </c>
      <c r="I35" s="8" t="s">
        <v>31</v>
      </c>
      <c r="J35" s="8" t="s">
        <v>29</v>
      </c>
      <c r="K35" s="8" t="s">
        <v>31</v>
      </c>
      <c r="L35" s="8" t="s">
        <v>31</v>
      </c>
      <c r="M35" s="8" t="s">
        <v>31</v>
      </c>
      <c r="N35" s="8" t="s">
        <v>31</v>
      </c>
      <c r="O35" s="8" t="s">
        <v>29</v>
      </c>
      <c r="P35" s="8" t="s">
        <v>31</v>
      </c>
      <c r="Q35" s="8" t="s">
        <v>27</v>
      </c>
      <c r="R35" s="8" t="s">
        <v>31</v>
      </c>
      <c r="S35" s="173"/>
      <c r="T35" s="173"/>
      <c r="V35" s="3" t="s">
        <v>93</v>
      </c>
      <c r="W35" s="3" t="s">
        <v>95</v>
      </c>
      <c r="X35" s="3" t="s">
        <v>98</v>
      </c>
    </row>
    <row r="36" spans="1:24" x14ac:dyDescent="0.2">
      <c r="A36" s="168"/>
      <c r="B36" s="161"/>
      <c r="C36" s="7" t="s">
        <v>96</v>
      </c>
      <c r="D36" s="27" t="s">
        <v>46</v>
      </c>
      <c r="E36" s="10" t="s">
        <v>29</v>
      </c>
      <c r="F36" s="10" t="s">
        <v>31</v>
      </c>
      <c r="G36" s="10" t="s">
        <v>27</v>
      </c>
      <c r="H36" s="10" t="s">
        <v>31</v>
      </c>
      <c r="I36" s="10" t="s">
        <v>31</v>
      </c>
      <c r="J36" s="10" t="s">
        <v>29</v>
      </c>
      <c r="K36" s="10" t="s">
        <v>31</v>
      </c>
      <c r="L36" s="10" t="s">
        <v>31</v>
      </c>
      <c r="M36" s="10" t="s">
        <v>31</v>
      </c>
      <c r="N36" s="10" t="s">
        <v>31</v>
      </c>
      <c r="O36" s="10" t="s">
        <v>29</v>
      </c>
      <c r="P36" s="10" t="s">
        <v>31</v>
      </c>
      <c r="Q36" s="10" t="s">
        <v>27</v>
      </c>
      <c r="R36" s="10" t="s">
        <v>31</v>
      </c>
      <c r="S36" s="174"/>
      <c r="T36" s="174"/>
      <c r="V36" s="3" t="s">
        <v>93</v>
      </c>
      <c r="W36" s="3" t="s">
        <v>95</v>
      </c>
      <c r="X36" s="3" t="s">
        <v>98</v>
      </c>
    </row>
    <row r="37" spans="1:24" x14ac:dyDescent="0.2">
      <c r="A37" s="162" t="s">
        <v>123</v>
      </c>
      <c r="B37" s="159" t="s">
        <v>199</v>
      </c>
      <c r="C37" s="5" t="s">
        <v>13</v>
      </c>
      <c r="D37" s="28" t="s">
        <v>53</v>
      </c>
      <c r="E37" s="9" t="s">
        <v>29</v>
      </c>
      <c r="F37" s="9" t="s">
        <v>31</v>
      </c>
      <c r="G37" s="9" t="s">
        <v>27</v>
      </c>
      <c r="H37" s="9" t="s">
        <v>29</v>
      </c>
      <c r="I37" s="9" t="s">
        <v>31</v>
      </c>
      <c r="J37" s="9" t="s">
        <v>29</v>
      </c>
      <c r="K37" s="9" t="s">
        <v>31</v>
      </c>
      <c r="L37" s="9" t="s">
        <v>29</v>
      </c>
      <c r="M37" s="9" t="s">
        <v>31</v>
      </c>
      <c r="N37" s="9" t="s">
        <v>31</v>
      </c>
      <c r="O37" s="9" t="s">
        <v>29</v>
      </c>
      <c r="P37" s="9" t="s">
        <v>31</v>
      </c>
      <c r="Q37" s="9" t="s">
        <v>27</v>
      </c>
      <c r="R37" s="9" t="s">
        <v>29</v>
      </c>
      <c r="S37" s="146" t="s">
        <v>18</v>
      </c>
      <c r="T37" s="146" t="s">
        <v>17</v>
      </c>
      <c r="V37" s="3" t="s">
        <v>93</v>
      </c>
      <c r="W37" s="3" t="s">
        <v>95</v>
      </c>
      <c r="X37" s="3" t="s">
        <v>98</v>
      </c>
    </row>
    <row r="38" spans="1:24" x14ac:dyDescent="0.2">
      <c r="A38" s="167"/>
      <c r="B38" s="160"/>
      <c r="C38" s="6" t="s">
        <v>14</v>
      </c>
      <c r="D38" s="26" t="s">
        <v>46</v>
      </c>
      <c r="E38" s="8" t="s">
        <v>29</v>
      </c>
      <c r="F38" s="8" t="s">
        <v>31</v>
      </c>
      <c r="G38" s="8" t="s">
        <v>27</v>
      </c>
      <c r="H38" s="8" t="s">
        <v>29</v>
      </c>
      <c r="I38" s="8" t="s">
        <v>31</v>
      </c>
      <c r="J38" s="8" t="s">
        <v>29</v>
      </c>
      <c r="K38" s="8" t="s">
        <v>31</v>
      </c>
      <c r="L38" s="8" t="s">
        <v>29</v>
      </c>
      <c r="M38" s="8" t="s">
        <v>31</v>
      </c>
      <c r="N38" s="8" t="s">
        <v>31</v>
      </c>
      <c r="O38" s="8" t="s">
        <v>29</v>
      </c>
      <c r="P38" s="8" t="s">
        <v>31</v>
      </c>
      <c r="Q38" s="8" t="s">
        <v>27</v>
      </c>
      <c r="R38" s="8" t="s">
        <v>29</v>
      </c>
      <c r="S38" s="147"/>
      <c r="T38" s="147"/>
      <c r="V38" s="3" t="s">
        <v>93</v>
      </c>
      <c r="W38" s="3" t="s">
        <v>95</v>
      </c>
      <c r="X38" s="3" t="s">
        <v>98</v>
      </c>
    </row>
    <row r="39" spans="1:24" x14ac:dyDescent="0.2">
      <c r="A39" s="168"/>
      <c r="B39" s="161"/>
      <c r="C39" s="7" t="s">
        <v>15</v>
      </c>
      <c r="D39" s="27" t="s">
        <v>46</v>
      </c>
      <c r="E39" s="10" t="s">
        <v>29</v>
      </c>
      <c r="F39" s="10" t="s">
        <v>31</v>
      </c>
      <c r="G39" s="10" t="s">
        <v>27</v>
      </c>
      <c r="H39" s="10" t="s">
        <v>29</v>
      </c>
      <c r="I39" s="10" t="s">
        <v>31</v>
      </c>
      <c r="J39" s="10" t="s">
        <v>29</v>
      </c>
      <c r="K39" s="10" t="s">
        <v>31</v>
      </c>
      <c r="L39" s="10" t="s">
        <v>29</v>
      </c>
      <c r="M39" s="10" t="s">
        <v>31</v>
      </c>
      <c r="N39" s="10" t="s">
        <v>31</v>
      </c>
      <c r="O39" s="10" t="s">
        <v>29</v>
      </c>
      <c r="P39" s="10" t="s">
        <v>31</v>
      </c>
      <c r="Q39" s="10" t="s">
        <v>27</v>
      </c>
      <c r="R39" s="10" t="s">
        <v>29</v>
      </c>
      <c r="S39" s="148"/>
      <c r="T39" s="148"/>
      <c r="V39" s="3" t="s">
        <v>93</v>
      </c>
      <c r="W39" s="3" t="s">
        <v>95</v>
      </c>
      <c r="X39" s="3" t="s">
        <v>98</v>
      </c>
    </row>
    <row r="40" spans="1:24" x14ac:dyDescent="0.2">
      <c r="A40" s="162" t="s">
        <v>123</v>
      </c>
      <c r="B40" s="162" t="s">
        <v>200</v>
      </c>
      <c r="C40" s="5" t="s">
        <v>13</v>
      </c>
      <c r="D40" s="28" t="s">
        <v>53</v>
      </c>
      <c r="E40" s="9" t="s">
        <v>29</v>
      </c>
      <c r="F40" s="9" t="s">
        <v>31</v>
      </c>
      <c r="G40" s="9" t="s">
        <v>27</v>
      </c>
      <c r="H40" s="9" t="s">
        <v>31</v>
      </c>
      <c r="I40" s="9" t="s">
        <v>31</v>
      </c>
      <c r="J40" s="9" t="s">
        <v>29</v>
      </c>
      <c r="K40" s="9" t="s">
        <v>31</v>
      </c>
      <c r="L40" s="9" t="s">
        <v>31</v>
      </c>
      <c r="M40" s="9" t="s">
        <v>31</v>
      </c>
      <c r="N40" s="9" t="s">
        <v>31</v>
      </c>
      <c r="O40" s="9" t="s">
        <v>29</v>
      </c>
      <c r="P40" s="9" t="s">
        <v>27</v>
      </c>
      <c r="Q40" s="9" t="s">
        <v>27</v>
      </c>
      <c r="R40" s="9" t="s">
        <v>31</v>
      </c>
      <c r="S40" s="146" t="s">
        <v>18</v>
      </c>
      <c r="T40" s="146" t="s">
        <v>17</v>
      </c>
      <c r="V40" s="3" t="s">
        <v>91</v>
      </c>
      <c r="W40" s="3" t="s">
        <v>94</v>
      </c>
      <c r="X40" s="3" t="s">
        <v>98</v>
      </c>
    </row>
    <row r="41" spans="1:24" x14ac:dyDescent="0.2">
      <c r="A41" s="168"/>
      <c r="B41" s="168"/>
      <c r="C41" s="7" t="s">
        <v>14</v>
      </c>
      <c r="D41" s="27" t="s">
        <v>46</v>
      </c>
      <c r="E41" s="10" t="s">
        <v>29</v>
      </c>
      <c r="F41" s="10" t="s">
        <v>31</v>
      </c>
      <c r="G41" s="10" t="s">
        <v>27</v>
      </c>
      <c r="H41" s="10" t="s">
        <v>31</v>
      </c>
      <c r="I41" s="10" t="s">
        <v>31</v>
      </c>
      <c r="J41" s="10" t="s">
        <v>29</v>
      </c>
      <c r="K41" s="10" t="s">
        <v>31</v>
      </c>
      <c r="L41" s="10" t="s">
        <v>31</v>
      </c>
      <c r="M41" s="10" t="s">
        <v>27</v>
      </c>
      <c r="N41" s="10" t="s">
        <v>31</v>
      </c>
      <c r="O41" s="10" t="s">
        <v>29</v>
      </c>
      <c r="P41" s="10" t="s">
        <v>27</v>
      </c>
      <c r="Q41" s="10" t="s">
        <v>27</v>
      </c>
      <c r="R41" s="10" t="s">
        <v>31</v>
      </c>
      <c r="S41" s="148"/>
      <c r="T41" s="148"/>
      <c r="V41" s="3" t="s">
        <v>91</v>
      </c>
      <c r="W41" s="3" t="s">
        <v>95</v>
      </c>
      <c r="X41" s="3" t="s">
        <v>98</v>
      </c>
    </row>
    <row r="42" spans="1:24" x14ac:dyDescent="0.2">
      <c r="A42" s="162" t="s">
        <v>123</v>
      </c>
      <c r="B42" s="159" t="s">
        <v>201</v>
      </c>
      <c r="C42" s="5" t="s">
        <v>13</v>
      </c>
      <c r="D42" s="28" t="s">
        <v>53</v>
      </c>
      <c r="E42" s="9" t="s">
        <v>29</v>
      </c>
      <c r="F42" s="9" t="s">
        <v>31</v>
      </c>
      <c r="G42" s="9" t="s">
        <v>27</v>
      </c>
      <c r="H42" s="9" t="s">
        <v>31</v>
      </c>
      <c r="I42" s="9" t="s">
        <v>31</v>
      </c>
      <c r="J42" s="9" t="s">
        <v>31</v>
      </c>
      <c r="K42" s="9" t="s">
        <v>31</v>
      </c>
      <c r="L42" s="9" t="s">
        <v>29</v>
      </c>
      <c r="M42" s="9" t="s">
        <v>31</v>
      </c>
      <c r="N42" s="9" t="s">
        <v>31</v>
      </c>
      <c r="O42" s="9" t="s">
        <v>29</v>
      </c>
      <c r="P42" s="9" t="s">
        <v>31</v>
      </c>
      <c r="Q42" s="9" t="s">
        <v>29</v>
      </c>
      <c r="R42" s="9" t="s">
        <v>31</v>
      </c>
      <c r="S42" s="186" t="s">
        <v>17</v>
      </c>
      <c r="T42" s="184" t="s">
        <v>17</v>
      </c>
      <c r="V42" s="3" t="s">
        <v>92</v>
      </c>
      <c r="W42" s="3" t="s">
        <v>95</v>
      </c>
      <c r="X42" s="3" t="s">
        <v>98</v>
      </c>
    </row>
    <row r="43" spans="1:24" x14ac:dyDescent="0.2">
      <c r="A43" s="167"/>
      <c r="B43" s="160"/>
      <c r="C43" s="6" t="s">
        <v>14</v>
      </c>
      <c r="D43" s="26" t="s">
        <v>24</v>
      </c>
      <c r="E43" s="8" t="s">
        <v>29</v>
      </c>
      <c r="F43" s="8" t="s">
        <v>31</v>
      </c>
      <c r="G43" s="8" t="s">
        <v>27</v>
      </c>
      <c r="H43" s="8" t="s">
        <v>31</v>
      </c>
      <c r="I43" s="8" t="s">
        <v>31</v>
      </c>
      <c r="J43" s="8" t="s">
        <v>31</v>
      </c>
      <c r="K43" s="8" t="s">
        <v>31</v>
      </c>
      <c r="L43" s="8" t="s">
        <v>29</v>
      </c>
      <c r="M43" s="8" t="s">
        <v>31</v>
      </c>
      <c r="N43" s="8" t="s">
        <v>31</v>
      </c>
      <c r="O43" s="8" t="s">
        <v>29</v>
      </c>
      <c r="P43" s="8" t="s">
        <v>31</v>
      </c>
      <c r="Q43" s="8" t="s">
        <v>29</v>
      </c>
      <c r="R43" s="8" t="s">
        <v>31</v>
      </c>
      <c r="S43" s="187"/>
      <c r="T43" s="173"/>
      <c r="V43" s="3" t="s">
        <v>92</v>
      </c>
      <c r="W43" s="3" t="s">
        <v>95</v>
      </c>
      <c r="X43" s="3" t="s">
        <v>98</v>
      </c>
    </row>
    <row r="44" spans="1:24" x14ac:dyDescent="0.2">
      <c r="A44" s="167"/>
      <c r="B44" s="160"/>
      <c r="C44" s="6" t="s">
        <v>15</v>
      </c>
      <c r="D44" s="26" t="s">
        <v>46</v>
      </c>
      <c r="E44" s="8" t="s">
        <v>29</v>
      </c>
      <c r="F44" s="8" t="s">
        <v>31</v>
      </c>
      <c r="G44" s="8" t="s">
        <v>27</v>
      </c>
      <c r="H44" s="8" t="s">
        <v>31</v>
      </c>
      <c r="I44" s="8" t="s">
        <v>31</v>
      </c>
      <c r="J44" s="8" t="s">
        <v>31</v>
      </c>
      <c r="K44" s="8" t="s">
        <v>29</v>
      </c>
      <c r="L44" s="8" t="s">
        <v>29</v>
      </c>
      <c r="M44" s="8" t="s">
        <v>31</v>
      </c>
      <c r="N44" s="8" t="s">
        <v>31</v>
      </c>
      <c r="O44" s="8" t="s">
        <v>29</v>
      </c>
      <c r="P44" s="8" t="s">
        <v>31</v>
      </c>
      <c r="Q44" s="8" t="s">
        <v>27</v>
      </c>
      <c r="R44" s="8" t="s">
        <v>31</v>
      </c>
      <c r="S44" s="187"/>
      <c r="T44" s="173"/>
      <c r="V44" s="3" t="s">
        <v>93</v>
      </c>
      <c r="W44" s="3" t="s">
        <v>95</v>
      </c>
      <c r="X44" s="3" t="s">
        <v>97</v>
      </c>
    </row>
    <row r="45" spans="1:24" x14ac:dyDescent="0.2">
      <c r="A45" s="168"/>
      <c r="B45" s="161"/>
      <c r="C45" s="7" t="s">
        <v>16</v>
      </c>
      <c r="D45" s="27" t="s">
        <v>24</v>
      </c>
      <c r="E45" s="10" t="s">
        <v>29</v>
      </c>
      <c r="F45" s="10" t="s">
        <v>31</v>
      </c>
      <c r="G45" s="10" t="s">
        <v>27</v>
      </c>
      <c r="H45" s="10" t="s">
        <v>31</v>
      </c>
      <c r="I45" s="10" t="s">
        <v>31</v>
      </c>
      <c r="J45" s="10" t="s">
        <v>31</v>
      </c>
      <c r="K45" s="10" t="s">
        <v>29</v>
      </c>
      <c r="L45" s="10" t="s">
        <v>29</v>
      </c>
      <c r="M45" s="10" t="s">
        <v>31</v>
      </c>
      <c r="N45" s="10" t="s">
        <v>31</v>
      </c>
      <c r="O45" s="10" t="s">
        <v>29</v>
      </c>
      <c r="P45" s="10" t="s">
        <v>31</v>
      </c>
      <c r="Q45" s="10" t="s">
        <v>27</v>
      </c>
      <c r="R45" s="10" t="s">
        <v>31</v>
      </c>
      <c r="S45" s="188"/>
      <c r="T45" s="174"/>
      <c r="V45" s="3" t="s">
        <v>93</v>
      </c>
      <c r="W45" s="3" t="s">
        <v>95</v>
      </c>
      <c r="X45" s="3" t="s">
        <v>97</v>
      </c>
    </row>
    <row r="47" spans="1:24" x14ac:dyDescent="0.2">
      <c r="B47" s="34" t="s">
        <v>38</v>
      </c>
      <c r="C47" s="34">
        <f>COUNTA(C3:C45)</f>
        <v>43</v>
      </c>
    </row>
    <row r="49" spans="2:18" x14ac:dyDescent="0.2">
      <c r="D49" s="38" t="s">
        <v>35</v>
      </c>
      <c r="E49" s="131">
        <f t="shared" ref="E49:R49" si="0">COUNTIF(E3:E45,"M")</f>
        <v>7</v>
      </c>
      <c r="F49" s="131">
        <f t="shared" si="0"/>
        <v>0</v>
      </c>
      <c r="G49" s="131">
        <f t="shared" si="0"/>
        <v>43</v>
      </c>
      <c r="H49" s="131">
        <f t="shared" si="0"/>
        <v>0</v>
      </c>
      <c r="I49" s="131">
        <f t="shared" si="0"/>
        <v>0</v>
      </c>
      <c r="J49" s="131">
        <f t="shared" si="0"/>
        <v>0</v>
      </c>
      <c r="K49" s="131">
        <f t="shared" si="0"/>
        <v>0</v>
      </c>
      <c r="L49" s="131">
        <f t="shared" si="0"/>
        <v>1</v>
      </c>
      <c r="M49" s="131">
        <f t="shared" si="0"/>
        <v>8</v>
      </c>
      <c r="N49" s="131">
        <f t="shared" si="0"/>
        <v>0</v>
      </c>
      <c r="O49" s="131">
        <f t="shared" si="0"/>
        <v>0</v>
      </c>
      <c r="P49" s="131">
        <f t="shared" si="0"/>
        <v>13</v>
      </c>
      <c r="Q49" s="131">
        <f t="shared" si="0"/>
        <v>30</v>
      </c>
      <c r="R49" s="131">
        <f t="shared" si="0"/>
        <v>0</v>
      </c>
    </row>
    <row r="50" spans="2:18" x14ac:dyDescent="0.2">
      <c r="D50" s="38" t="s">
        <v>36</v>
      </c>
      <c r="E50" s="131">
        <f t="shared" ref="E50:R50" si="1">COUNTIF(E3:E45,"PA")</f>
        <v>0</v>
      </c>
      <c r="F50" s="131">
        <f t="shared" si="1"/>
        <v>39</v>
      </c>
      <c r="G50" s="131">
        <f t="shared" si="1"/>
        <v>0</v>
      </c>
      <c r="H50" s="131">
        <f t="shared" si="1"/>
        <v>30</v>
      </c>
      <c r="I50" s="131">
        <f t="shared" si="1"/>
        <v>32</v>
      </c>
      <c r="J50" s="131">
        <f t="shared" si="1"/>
        <v>4</v>
      </c>
      <c r="K50" s="131">
        <f t="shared" si="1"/>
        <v>33</v>
      </c>
      <c r="L50" s="131">
        <f t="shared" si="1"/>
        <v>10</v>
      </c>
      <c r="M50" s="131">
        <f t="shared" si="1"/>
        <v>35</v>
      </c>
      <c r="N50" s="131">
        <f t="shared" si="1"/>
        <v>43</v>
      </c>
      <c r="O50" s="131">
        <f t="shared" si="1"/>
        <v>0</v>
      </c>
      <c r="P50" s="131">
        <f t="shared" si="1"/>
        <v>20</v>
      </c>
      <c r="Q50" s="131">
        <f t="shared" si="1"/>
        <v>0</v>
      </c>
      <c r="R50" s="131">
        <f t="shared" si="1"/>
        <v>40</v>
      </c>
    </row>
    <row r="51" spans="2:18" x14ac:dyDescent="0.2">
      <c r="D51" s="38" t="s">
        <v>37</v>
      </c>
      <c r="E51" s="131">
        <f t="shared" ref="E51:R51" si="2">COUNTIF(E3:E45,"FA")</f>
        <v>36</v>
      </c>
      <c r="F51" s="131">
        <f t="shared" si="2"/>
        <v>4</v>
      </c>
      <c r="G51" s="131">
        <f t="shared" si="2"/>
        <v>0</v>
      </c>
      <c r="H51" s="131">
        <f t="shared" si="2"/>
        <v>13</v>
      </c>
      <c r="I51" s="131">
        <f t="shared" si="2"/>
        <v>11</v>
      </c>
      <c r="J51" s="131">
        <f t="shared" si="2"/>
        <v>39</v>
      </c>
      <c r="K51" s="131">
        <f t="shared" si="2"/>
        <v>10</v>
      </c>
      <c r="L51" s="131">
        <f t="shared" si="2"/>
        <v>32</v>
      </c>
      <c r="M51" s="131">
        <f t="shared" si="2"/>
        <v>0</v>
      </c>
      <c r="N51" s="131">
        <f t="shared" si="2"/>
        <v>0</v>
      </c>
      <c r="O51" s="131">
        <f t="shared" si="2"/>
        <v>43</v>
      </c>
      <c r="P51" s="131">
        <f t="shared" si="2"/>
        <v>10</v>
      </c>
      <c r="Q51" s="131">
        <f t="shared" si="2"/>
        <v>13</v>
      </c>
      <c r="R51" s="131">
        <f t="shared" si="2"/>
        <v>3</v>
      </c>
    </row>
    <row r="52" spans="2:18" x14ac:dyDescent="0.2">
      <c r="D52" s="34"/>
    </row>
    <row r="53" spans="2:18" x14ac:dyDescent="0.2">
      <c r="D53" s="38" t="s">
        <v>39</v>
      </c>
      <c r="E53" s="121">
        <f t="shared" ref="E53:R53" si="3">E49/$C$47</f>
        <v>0.16279069767441862</v>
      </c>
      <c r="F53" s="130">
        <f t="shared" si="3"/>
        <v>0</v>
      </c>
      <c r="G53" s="130">
        <f t="shared" si="3"/>
        <v>1</v>
      </c>
      <c r="H53" s="130">
        <f t="shared" si="3"/>
        <v>0</v>
      </c>
      <c r="I53" s="130">
        <f t="shared" si="3"/>
        <v>0</v>
      </c>
      <c r="J53" s="130">
        <f t="shared" si="3"/>
        <v>0</v>
      </c>
      <c r="K53" s="130">
        <f t="shared" si="3"/>
        <v>0</v>
      </c>
      <c r="L53" s="130">
        <f t="shared" si="3"/>
        <v>2.3255813953488372E-2</v>
      </c>
      <c r="M53" s="130">
        <f t="shared" si="3"/>
        <v>0.18604651162790697</v>
      </c>
      <c r="N53" s="130">
        <f t="shared" si="3"/>
        <v>0</v>
      </c>
      <c r="O53" s="130">
        <f t="shared" si="3"/>
        <v>0</v>
      </c>
      <c r="P53" s="130">
        <f t="shared" si="3"/>
        <v>0.30232558139534882</v>
      </c>
      <c r="Q53" s="130">
        <f t="shared" si="3"/>
        <v>0.69767441860465118</v>
      </c>
      <c r="R53" s="130">
        <f t="shared" si="3"/>
        <v>0</v>
      </c>
    </row>
    <row r="54" spans="2:18" x14ac:dyDescent="0.2">
      <c r="D54" s="38" t="s">
        <v>40</v>
      </c>
      <c r="E54" s="121">
        <f t="shared" ref="E54:R54" si="4">E50/$C$47</f>
        <v>0</v>
      </c>
      <c r="F54" s="130">
        <f t="shared" si="4"/>
        <v>0.90697674418604646</v>
      </c>
      <c r="G54" s="130">
        <f t="shared" si="4"/>
        <v>0</v>
      </c>
      <c r="H54" s="130">
        <f t="shared" si="4"/>
        <v>0.69767441860465118</v>
      </c>
      <c r="I54" s="130">
        <f t="shared" si="4"/>
        <v>0.7441860465116279</v>
      </c>
      <c r="J54" s="130">
        <f t="shared" si="4"/>
        <v>9.3023255813953487E-2</v>
      </c>
      <c r="K54" s="130">
        <f t="shared" si="4"/>
        <v>0.76744186046511631</v>
      </c>
      <c r="L54" s="130">
        <f t="shared" si="4"/>
        <v>0.23255813953488372</v>
      </c>
      <c r="M54" s="130">
        <f t="shared" si="4"/>
        <v>0.81395348837209303</v>
      </c>
      <c r="N54" s="130">
        <f t="shared" si="4"/>
        <v>1</v>
      </c>
      <c r="O54" s="130">
        <f t="shared" si="4"/>
        <v>0</v>
      </c>
      <c r="P54" s="130">
        <f t="shared" si="4"/>
        <v>0.46511627906976744</v>
      </c>
      <c r="Q54" s="130">
        <f t="shared" si="4"/>
        <v>0</v>
      </c>
      <c r="R54" s="130">
        <f t="shared" si="4"/>
        <v>0.93023255813953487</v>
      </c>
    </row>
    <row r="55" spans="2:18" x14ac:dyDescent="0.2">
      <c r="D55" s="38" t="s">
        <v>41</v>
      </c>
      <c r="E55" s="121">
        <f t="shared" ref="E55:R55" si="5">E51/$C$47</f>
        <v>0.83720930232558144</v>
      </c>
      <c r="F55" s="130">
        <f t="shared" si="5"/>
        <v>9.3023255813953487E-2</v>
      </c>
      <c r="G55" s="130">
        <f t="shared" si="5"/>
        <v>0</v>
      </c>
      <c r="H55" s="130">
        <f t="shared" si="5"/>
        <v>0.30232558139534882</v>
      </c>
      <c r="I55" s="130">
        <f t="shared" si="5"/>
        <v>0.2558139534883721</v>
      </c>
      <c r="J55" s="130">
        <f t="shared" si="5"/>
        <v>0.90697674418604646</v>
      </c>
      <c r="K55" s="130">
        <f t="shared" si="5"/>
        <v>0.23255813953488372</v>
      </c>
      <c r="L55" s="130">
        <f t="shared" si="5"/>
        <v>0.7441860465116279</v>
      </c>
      <c r="M55" s="130">
        <f t="shared" si="5"/>
        <v>0</v>
      </c>
      <c r="N55" s="130">
        <f t="shared" si="5"/>
        <v>0</v>
      </c>
      <c r="O55" s="130">
        <f t="shared" si="5"/>
        <v>1</v>
      </c>
      <c r="P55" s="130">
        <f t="shared" si="5"/>
        <v>0.23255813953488372</v>
      </c>
      <c r="Q55" s="130">
        <f t="shared" si="5"/>
        <v>0.30232558139534882</v>
      </c>
      <c r="R55" s="130">
        <f t="shared" si="5"/>
        <v>6.9767441860465115E-2</v>
      </c>
    </row>
    <row r="56" spans="2:18" x14ac:dyDescent="0.2">
      <c r="D56" s="38" t="s">
        <v>42</v>
      </c>
      <c r="E56" s="121">
        <f>SUM(E53:E55)</f>
        <v>1</v>
      </c>
      <c r="F56" s="130">
        <f t="shared" ref="F56:R56" si="6">SUM(F53:F55)</f>
        <v>1</v>
      </c>
      <c r="G56" s="130">
        <f t="shared" si="6"/>
        <v>1</v>
      </c>
      <c r="H56" s="130">
        <f t="shared" si="6"/>
        <v>1</v>
      </c>
      <c r="I56" s="130">
        <f t="shared" si="6"/>
        <v>1</v>
      </c>
      <c r="J56" s="130">
        <f t="shared" si="6"/>
        <v>1</v>
      </c>
      <c r="K56" s="130">
        <f t="shared" si="6"/>
        <v>1</v>
      </c>
      <c r="L56" s="130">
        <f t="shared" si="6"/>
        <v>1</v>
      </c>
      <c r="M56" s="130">
        <f t="shared" si="6"/>
        <v>1</v>
      </c>
      <c r="N56" s="130">
        <f t="shared" si="6"/>
        <v>1</v>
      </c>
      <c r="O56" s="130">
        <f t="shared" si="6"/>
        <v>1</v>
      </c>
      <c r="P56" s="130">
        <f t="shared" si="6"/>
        <v>1</v>
      </c>
      <c r="Q56" s="130">
        <f t="shared" si="6"/>
        <v>1</v>
      </c>
      <c r="R56" s="130">
        <f t="shared" si="6"/>
        <v>1</v>
      </c>
    </row>
    <row r="59" spans="2:18" x14ac:dyDescent="0.2">
      <c r="B59" s="34" t="s">
        <v>117</v>
      </c>
      <c r="C59" s="34">
        <f>COUNTIF(D$3:D$45,"Optimization")</f>
        <v>12</v>
      </c>
    </row>
    <row r="60" spans="2:18" x14ac:dyDescent="0.2">
      <c r="C60" s="34"/>
    </row>
    <row r="61" spans="2:18" x14ac:dyDescent="0.2">
      <c r="D61" s="38" t="s">
        <v>35</v>
      </c>
      <c r="E61" s="41">
        <f t="shared" ref="E61:R61" si="7">COUNTIFS($D$3:$D$45,"Optimization",E$3:E$45,"M")</f>
        <v>7</v>
      </c>
      <c r="F61" s="41">
        <f t="shared" si="7"/>
        <v>0</v>
      </c>
      <c r="G61" s="41">
        <f t="shared" si="7"/>
        <v>12</v>
      </c>
      <c r="H61" s="41">
        <f t="shared" si="7"/>
        <v>0</v>
      </c>
      <c r="I61" s="41">
        <f t="shared" si="7"/>
        <v>0</v>
      </c>
      <c r="J61" s="41">
        <f t="shared" si="7"/>
        <v>0</v>
      </c>
      <c r="K61" s="41">
        <f t="shared" si="7"/>
        <v>0</v>
      </c>
      <c r="L61" s="41">
        <f t="shared" si="7"/>
        <v>1</v>
      </c>
      <c r="M61" s="41">
        <f t="shared" si="7"/>
        <v>6</v>
      </c>
      <c r="N61" s="41">
        <f t="shared" si="7"/>
        <v>0</v>
      </c>
      <c r="O61" s="41">
        <f t="shared" si="7"/>
        <v>0</v>
      </c>
      <c r="P61" s="41">
        <f t="shared" si="7"/>
        <v>7</v>
      </c>
      <c r="Q61" s="41">
        <f t="shared" si="7"/>
        <v>10</v>
      </c>
      <c r="R61" s="41">
        <f t="shared" si="7"/>
        <v>0</v>
      </c>
    </row>
    <row r="62" spans="2:18" x14ac:dyDescent="0.2">
      <c r="D62" s="38" t="s">
        <v>36</v>
      </c>
      <c r="E62" s="41">
        <f t="shared" ref="E62:R62" si="8">COUNTIFS($D$3:$D$45,"Optimization",E$3:E$45,"PA")</f>
        <v>0</v>
      </c>
      <c r="F62" s="41">
        <f t="shared" si="8"/>
        <v>11</v>
      </c>
      <c r="G62" s="41">
        <f t="shared" si="8"/>
        <v>0</v>
      </c>
      <c r="H62" s="41">
        <f t="shared" si="8"/>
        <v>9</v>
      </c>
      <c r="I62" s="41">
        <f t="shared" si="8"/>
        <v>8</v>
      </c>
      <c r="J62" s="41">
        <f t="shared" si="8"/>
        <v>2</v>
      </c>
      <c r="K62" s="41">
        <f t="shared" si="8"/>
        <v>3</v>
      </c>
      <c r="L62" s="41">
        <f t="shared" si="8"/>
        <v>1</v>
      </c>
      <c r="M62" s="41">
        <f t="shared" si="8"/>
        <v>6</v>
      </c>
      <c r="N62" s="41">
        <f t="shared" si="8"/>
        <v>12</v>
      </c>
      <c r="O62" s="41">
        <f t="shared" si="8"/>
        <v>0</v>
      </c>
      <c r="P62" s="41">
        <f t="shared" si="8"/>
        <v>4</v>
      </c>
      <c r="Q62" s="41">
        <f t="shared" si="8"/>
        <v>0</v>
      </c>
      <c r="R62" s="41">
        <f t="shared" si="8"/>
        <v>12</v>
      </c>
    </row>
    <row r="63" spans="2:18" x14ac:dyDescent="0.2">
      <c r="D63" s="38" t="s">
        <v>37</v>
      </c>
      <c r="E63" s="41">
        <f t="shared" ref="E63:R63" si="9">COUNTIFS($D$3:$D$45,"Optimization",E$3:E$45,"FA")</f>
        <v>5</v>
      </c>
      <c r="F63" s="41">
        <f t="shared" si="9"/>
        <v>1</v>
      </c>
      <c r="G63" s="41">
        <f t="shared" si="9"/>
        <v>0</v>
      </c>
      <c r="H63" s="41">
        <f t="shared" si="9"/>
        <v>3</v>
      </c>
      <c r="I63" s="41">
        <f t="shared" si="9"/>
        <v>4</v>
      </c>
      <c r="J63" s="41">
        <f t="shared" si="9"/>
        <v>10</v>
      </c>
      <c r="K63" s="41">
        <f t="shared" si="9"/>
        <v>9</v>
      </c>
      <c r="L63" s="41">
        <f t="shared" si="9"/>
        <v>10</v>
      </c>
      <c r="M63" s="41">
        <f t="shared" si="9"/>
        <v>0</v>
      </c>
      <c r="N63" s="41">
        <f t="shared" si="9"/>
        <v>0</v>
      </c>
      <c r="O63" s="41">
        <f t="shared" si="9"/>
        <v>12</v>
      </c>
      <c r="P63" s="41">
        <f t="shared" si="9"/>
        <v>1</v>
      </c>
      <c r="Q63" s="41">
        <f t="shared" si="9"/>
        <v>2</v>
      </c>
      <c r="R63" s="41">
        <f t="shared" si="9"/>
        <v>0</v>
      </c>
    </row>
    <row r="64" spans="2:18" x14ac:dyDescent="0.2">
      <c r="D64" s="34"/>
    </row>
    <row r="65" spans="2:18" x14ac:dyDescent="0.2">
      <c r="D65" s="38" t="s">
        <v>39</v>
      </c>
      <c r="E65" s="121">
        <f t="shared" ref="E65:R65" si="10">E61/$C$59</f>
        <v>0.58333333333333337</v>
      </c>
      <c r="F65" s="121">
        <f t="shared" si="10"/>
        <v>0</v>
      </c>
      <c r="G65" s="121">
        <f t="shared" si="10"/>
        <v>1</v>
      </c>
      <c r="H65" s="121">
        <f t="shared" si="10"/>
        <v>0</v>
      </c>
      <c r="I65" s="121">
        <f t="shared" si="10"/>
        <v>0</v>
      </c>
      <c r="J65" s="121">
        <f t="shared" si="10"/>
        <v>0</v>
      </c>
      <c r="K65" s="121">
        <f t="shared" si="10"/>
        <v>0</v>
      </c>
      <c r="L65" s="121">
        <f t="shared" si="10"/>
        <v>8.3333333333333329E-2</v>
      </c>
      <c r="M65" s="121">
        <f t="shared" si="10"/>
        <v>0.5</v>
      </c>
      <c r="N65" s="121">
        <f t="shared" si="10"/>
        <v>0</v>
      </c>
      <c r="O65" s="121">
        <f t="shared" si="10"/>
        <v>0</v>
      </c>
      <c r="P65" s="121">
        <f t="shared" si="10"/>
        <v>0.58333333333333337</v>
      </c>
      <c r="Q65" s="121">
        <f t="shared" si="10"/>
        <v>0.83333333333333337</v>
      </c>
      <c r="R65" s="121">
        <f t="shared" si="10"/>
        <v>0</v>
      </c>
    </row>
    <row r="66" spans="2:18" x14ac:dyDescent="0.2">
      <c r="D66" s="38" t="s">
        <v>40</v>
      </c>
      <c r="E66" s="121">
        <f t="shared" ref="E66:R66" si="11">E62/$C$59</f>
        <v>0</v>
      </c>
      <c r="F66" s="121">
        <f t="shared" si="11"/>
        <v>0.91666666666666663</v>
      </c>
      <c r="G66" s="121">
        <f t="shared" si="11"/>
        <v>0</v>
      </c>
      <c r="H66" s="121">
        <f t="shared" si="11"/>
        <v>0.75</v>
      </c>
      <c r="I66" s="121">
        <f t="shared" si="11"/>
        <v>0.66666666666666663</v>
      </c>
      <c r="J66" s="121">
        <f t="shared" si="11"/>
        <v>0.16666666666666666</v>
      </c>
      <c r="K66" s="121">
        <f t="shared" si="11"/>
        <v>0.25</v>
      </c>
      <c r="L66" s="121">
        <f t="shared" si="11"/>
        <v>8.3333333333333329E-2</v>
      </c>
      <c r="M66" s="121">
        <f t="shared" si="11"/>
        <v>0.5</v>
      </c>
      <c r="N66" s="121">
        <f t="shared" si="11"/>
        <v>1</v>
      </c>
      <c r="O66" s="121">
        <f t="shared" si="11"/>
        <v>0</v>
      </c>
      <c r="P66" s="121">
        <f t="shared" si="11"/>
        <v>0.33333333333333331</v>
      </c>
      <c r="Q66" s="121">
        <f t="shared" si="11"/>
        <v>0</v>
      </c>
      <c r="R66" s="121">
        <f t="shared" si="11"/>
        <v>1</v>
      </c>
    </row>
    <row r="67" spans="2:18" x14ac:dyDescent="0.2">
      <c r="D67" s="38" t="s">
        <v>41</v>
      </c>
      <c r="E67" s="121">
        <f t="shared" ref="E67:R67" si="12">E63/$C$59</f>
        <v>0.41666666666666669</v>
      </c>
      <c r="F67" s="121">
        <f t="shared" si="12"/>
        <v>8.3333333333333329E-2</v>
      </c>
      <c r="G67" s="121">
        <f t="shared" si="12"/>
        <v>0</v>
      </c>
      <c r="H67" s="121">
        <f t="shared" si="12"/>
        <v>0.25</v>
      </c>
      <c r="I67" s="121">
        <f t="shared" si="12"/>
        <v>0.33333333333333331</v>
      </c>
      <c r="J67" s="121">
        <f t="shared" si="12"/>
        <v>0.83333333333333337</v>
      </c>
      <c r="K67" s="121">
        <f t="shared" si="12"/>
        <v>0.75</v>
      </c>
      <c r="L67" s="121">
        <f t="shared" si="12"/>
        <v>0.83333333333333337</v>
      </c>
      <c r="M67" s="121">
        <f t="shared" si="12"/>
        <v>0</v>
      </c>
      <c r="N67" s="121">
        <f t="shared" si="12"/>
        <v>0</v>
      </c>
      <c r="O67" s="121">
        <f t="shared" si="12"/>
        <v>1</v>
      </c>
      <c r="P67" s="121">
        <f t="shared" si="12"/>
        <v>8.3333333333333329E-2</v>
      </c>
      <c r="Q67" s="121">
        <f t="shared" si="12"/>
        <v>0.16666666666666666</v>
      </c>
      <c r="R67" s="121">
        <f t="shared" si="12"/>
        <v>0</v>
      </c>
    </row>
    <row r="68" spans="2:18" x14ac:dyDescent="0.2">
      <c r="D68" s="38" t="s">
        <v>42</v>
      </c>
      <c r="E68" s="121">
        <f>SUM(E65:E67)</f>
        <v>1</v>
      </c>
      <c r="F68" s="121">
        <f t="shared" ref="F68:R68" si="13">SUM(F65:F67)</f>
        <v>1</v>
      </c>
      <c r="G68" s="121">
        <f t="shared" si="13"/>
        <v>1</v>
      </c>
      <c r="H68" s="121">
        <f t="shared" si="13"/>
        <v>1</v>
      </c>
      <c r="I68" s="121">
        <f t="shared" si="13"/>
        <v>1</v>
      </c>
      <c r="J68" s="121">
        <f t="shared" si="13"/>
        <v>1</v>
      </c>
      <c r="K68" s="121">
        <f t="shared" si="13"/>
        <v>1</v>
      </c>
      <c r="L68" s="121">
        <f t="shared" si="13"/>
        <v>1</v>
      </c>
      <c r="M68" s="121">
        <f t="shared" si="13"/>
        <v>1</v>
      </c>
      <c r="N68" s="121">
        <f t="shared" si="13"/>
        <v>1</v>
      </c>
      <c r="O68" s="121">
        <f t="shared" si="13"/>
        <v>1</v>
      </c>
      <c r="P68" s="121">
        <f t="shared" si="13"/>
        <v>1</v>
      </c>
      <c r="Q68" s="121">
        <f t="shared" si="13"/>
        <v>1</v>
      </c>
      <c r="R68" s="121">
        <f t="shared" si="13"/>
        <v>1</v>
      </c>
    </row>
    <row r="69" spans="2:18" x14ac:dyDescent="0.2">
      <c r="C69" s="34"/>
    </row>
    <row r="70" spans="2:18" x14ac:dyDescent="0.2">
      <c r="B70" s="34" t="s">
        <v>118</v>
      </c>
      <c r="C70" s="34">
        <f>COUNTIF(D$3:D$45,"Evaluation")</f>
        <v>18</v>
      </c>
    </row>
    <row r="71" spans="2:18" x14ac:dyDescent="0.2">
      <c r="C71" s="34"/>
    </row>
    <row r="72" spans="2:18" x14ac:dyDescent="0.2">
      <c r="D72" s="38" t="s">
        <v>35</v>
      </c>
      <c r="E72" s="41">
        <f t="shared" ref="E72:R72" si="14">COUNTIFS($D$3:$D$45,"Evaluation",E$3:E$45,"M")</f>
        <v>0</v>
      </c>
      <c r="F72" s="41">
        <f t="shared" si="14"/>
        <v>0</v>
      </c>
      <c r="G72" s="41">
        <f t="shared" si="14"/>
        <v>18</v>
      </c>
      <c r="H72" s="41">
        <f t="shared" si="14"/>
        <v>0</v>
      </c>
      <c r="I72" s="41">
        <f t="shared" si="14"/>
        <v>0</v>
      </c>
      <c r="J72" s="41">
        <f t="shared" si="14"/>
        <v>0</v>
      </c>
      <c r="K72" s="41">
        <f t="shared" si="14"/>
        <v>0</v>
      </c>
      <c r="L72" s="41">
        <f t="shared" si="14"/>
        <v>0</v>
      </c>
      <c r="M72" s="41">
        <f t="shared" si="14"/>
        <v>1</v>
      </c>
      <c r="N72" s="41">
        <f t="shared" si="14"/>
        <v>0</v>
      </c>
      <c r="O72" s="41">
        <f t="shared" si="14"/>
        <v>0</v>
      </c>
      <c r="P72" s="41">
        <f t="shared" si="14"/>
        <v>5</v>
      </c>
      <c r="Q72" s="41">
        <f t="shared" si="14"/>
        <v>10</v>
      </c>
      <c r="R72" s="41">
        <f t="shared" si="14"/>
        <v>0</v>
      </c>
    </row>
    <row r="73" spans="2:18" x14ac:dyDescent="0.2">
      <c r="D73" s="38" t="s">
        <v>36</v>
      </c>
      <c r="E73" s="41">
        <f t="shared" ref="E73:R73" si="15">COUNTIFS($D$3:$D$45,"Evaluation",E$3:E$45,"PA")</f>
        <v>0</v>
      </c>
      <c r="F73" s="41">
        <f t="shared" si="15"/>
        <v>15</v>
      </c>
      <c r="G73" s="41">
        <f t="shared" si="15"/>
        <v>0</v>
      </c>
      <c r="H73" s="41">
        <f t="shared" si="15"/>
        <v>12</v>
      </c>
      <c r="I73" s="41">
        <f t="shared" si="15"/>
        <v>13</v>
      </c>
      <c r="J73" s="41">
        <f t="shared" si="15"/>
        <v>1</v>
      </c>
      <c r="K73" s="41">
        <f t="shared" si="15"/>
        <v>18</v>
      </c>
      <c r="L73" s="41">
        <f t="shared" si="15"/>
        <v>2</v>
      </c>
      <c r="M73" s="41">
        <f t="shared" si="15"/>
        <v>17</v>
      </c>
      <c r="N73" s="41">
        <f t="shared" si="15"/>
        <v>18</v>
      </c>
      <c r="O73" s="41">
        <f t="shared" si="15"/>
        <v>0</v>
      </c>
      <c r="P73" s="41">
        <f t="shared" si="15"/>
        <v>6</v>
      </c>
      <c r="Q73" s="41">
        <f t="shared" si="15"/>
        <v>0</v>
      </c>
      <c r="R73" s="41">
        <f t="shared" si="15"/>
        <v>17</v>
      </c>
    </row>
    <row r="74" spans="2:18" x14ac:dyDescent="0.2">
      <c r="D74" s="38" t="s">
        <v>37</v>
      </c>
      <c r="E74" s="41">
        <f t="shared" ref="E74:R74" si="16">COUNTIFS($D$3:$D$45,"Evaluation",E$3:E$45,"FA")</f>
        <v>18</v>
      </c>
      <c r="F74" s="41">
        <f t="shared" si="16"/>
        <v>3</v>
      </c>
      <c r="G74" s="41">
        <f t="shared" si="16"/>
        <v>0</v>
      </c>
      <c r="H74" s="41">
        <f t="shared" si="16"/>
        <v>6</v>
      </c>
      <c r="I74" s="41">
        <f t="shared" si="16"/>
        <v>5</v>
      </c>
      <c r="J74" s="41">
        <f t="shared" si="16"/>
        <v>17</v>
      </c>
      <c r="K74" s="41">
        <f t="shared" si="16"/>
        <v>0</v>
      </c>
      <c r="L74" s="41">
        <f t="shared" si="16"/>
        <v>16</v>
      </c>
      <c r="M74" s="41">
        <f t="shared" si="16"/>
        <v>0</v>
      </c>
      <c r="N74" s="41">
        <f t="shared" si="16"/>
        <v>0</v>
      </c>
      <c r="O74" s="41">
        <f t="shared" si="16"/>
        <v>18</v>
      </c>
      <c r="P74" s="41">
        <f t="shared" si="16"/>
        <v>7</v>
      </c>
      <c r="Q74" s="41">
        <f t="shared" si="16"/>
        <v>8</v>
      </c>
      <c r="R74" s="41">
        <f t="shared" si="16"/>
        <v>1</v>
      </c>
    </row>
    <row r="75" spans="2:18" x14ac:dyDescent="0.2">
      <c r="D75" s="34"/>
    </row>
    <row r="76" spans="2:18" x14ac:dyDescent="0.2">
      <c r="D76" s="38" t="s">
        <v>39</v>
      </c>
      <c r="E76" s="121">
        <f t="shared" ref="E76:R76" si="17">E72/$C$70</f>
        <v>0</v>
      </c>
      <c r="F76" s="121">
        <f t="shared" si="17"/>
        <v>0</v>
      </c>
      <c r="G76" s="121">
        <f t="shared" si="17"/>
        <v>1</v>
      </c>
      <c r="H76" s="121">
        <f t="shared" si="17"/>
        <v>0</v>
      </c>
      <c r="I76" s="121">
        <f t="shared" si="17"/>
        <v>0</v>
      </c>
      <c r="J76" s="121">
        <f t="shared" si="17"/>
        <v>0</v>
      </c>
      <c r="K76" s="121">
        <f t="shared" si="17"/>
        <v>0</v>
      </c>
      <c r="L76" s="121">
        <f t="shared" si="17"/>
        <v>0</v>
      </c>
      <c r="M76" s="121">
        <f t="shared" si="17"/>
        <v>5.5555555555555552E-2</v>
      </c>
      <c r="N76" s="121">
        <f t="shared" si="17"/>
        <v>0</v>
      </c>
      <c r="O76" s="121">
        <f t="shared" si="17"/>
        <v>0</v>
      </c>
      <c r="P76" s="121">
        <f t="shared" si="17"/>
        <v>0.27777777777777779</v>
      </c>
      <c r="Q76" s="121">
        <f t="shared" si="17"/>
        <v>0.55555555555555558</v>
      </c>
      <c r="R76" s="121">
        <f t="shared" si="17"/>
        <v>0</v>
      </c>
    </row>
    <row r="77" spans="2:18" x14ac:dyDescent="0.2">
      <c r="D77" s="38" t="s">
        <v>40</v>
      </c>
      <c r="E77" s="121">
        <f t="shared" ref="E77:R77" si="18">E73/$C$70</f>
        <v>0</v>
      </c>
      <c r="F77" s="121">
        <f t="shared" si="18"/>
        <v>0.83333333333333337</v>
      </c>
      <c r="G77" s="121">
        <f t="shared" si="18"/>
        <v>0</v>
      </c>
      <c r="H77" s="121">
        <f t="shared" si="18"/>
        <v>0.66666666666666663</v>
      </c>
      <c r="I77" s="121">
        <f t="shared" si="18"/>
        <v>0.72222222222222221</v>
      </c>
      <c r="J77" s="121">
        <f t="shared" si="18"/>
        <v>5.5555555555555552E-2</v>
      </c>
      <c r="K77" s="121">
        <f t="shared" si="18"/>
        <v>1</v>
      </c>
      <c r="L77" s="121">
        <f t="shared" si="18"/>
        <v>0.1111111111111111</v>
      </c>
      <c r="M77" s="121">
        <f t="shared" si="18"/>
        <v>0.94444444444444442</v>
      </c>
      <c r="N77" s="121">
        <f t="shared" si="18"/>
        <v>1</v>
      </c>
      <c r="O77" s="121">
        <f t="shared" si="18"/>
        <v>0</v>
      </c>
      <c r="P77" s="121">
        <f t="shared" si="18"/>
        <v>0.33333333333333331</v>
      </c>
      <c r="Q77" s="121">
        <f t="shared" si="18"/>
        <v>0</v>
      </c>
      <c r="R77" s="121">
        <f t="shared" si="18"/>
        <v>0.94444444444444442</v>
      </c>
    </row>
    <row r="78" spans="2:18" x14ac:dyDescent="0.2">
      <c r="D78" s="38" t="s">
        <v>41</v>
      </c>
      <c r="E78" s="121">
        <f t="shared" ref="E78:R78" si="19">E74/$C$70</f>
        <v>1</v>
      </c>
      <c r="F78" s="121">
        <f t="shared" si="19"/>
        <v>0.16666666666666666</v>
      </c>
      <c r="G78" s="121">
        <f t="shared" si="19"/>
        <v>0</v>
      </c>
      <c r="H78" s="121">
        <f t="shared" si="19"/>
        <v>0.33333333333333331</v>
      </c>
      <c r="I78" s="121">
        <f t="shared" si="19"/>
        <v>0.27777777777777779</v>
      </c>
      <c r="J78" s="121">
        <f t="shared" si="19"/>
        <v>0.94444444444444442</v>
      </c>
      <c r="K78" s="121">
        <f t="shared" si="19"/>
        <v>0</v>
      </c>
      <c r="L78" s="121">
        <f t="shared" si="19"/>
        <v>0.88888888888888884</v>
      </c>
      <c r="M78" s="121">
        <f t="shared" si="19"/>
        <v>0</v>
      </c>
      <c r="N78" s="121">
        <f t="shared" si="19"/>
        <v>0</v>
      </c>
      <c r="O78" s="121">
        <f t="shared" si="19"/>
        <v>1</v>
      </c>
      <c r="P78" s="121">
        <f t="shared" si="19"/>
        <v>0.3888888888888889</v>
      </c>
      <c r="Q78" s="121">
        <f t="shared" si="19"/>
        <v>0.44444444444444442</v>
      </c>
      <c r="R78" s="121">
        <f t="shared" si="19"/>
        <v>5.5555555555555552E-2</v>
      </c>
    </row>
    <row r="79" spans="2:18" x14ac:dyDescent="0.2">
      <c r="D79" s="38" t="s">
        <v>42</v>
      </c>
      <c r="E79" s="121">
        <f>SUM(E76:E78)</f>
        <v>1</v>
      </c>
      <c r="F79" s="121">
        <f t="shared" ref="F79:R79" si="20">SUM(F76:F78)</f>
        <v>1</v>
      </c>
      <c r="G79" s="121">
        <f t="shared" si="20"/>
        <v>1</v>
      </c>
      <c r="H79" s="121">
        <f t="shared" si="20"/>
        <v>1</v>
      </c>
      <c r="I79" s="121">
        <f t="shared" si="20"/>
        <v>1</v>
      </c>
      <c r="J79" s="121">
        <f t="shared" si="20"/>
        <v>1</v>
      </c>
      <c r="K79" s="121">
        <f t="shared" si="20"/>
        <v>1</v>
      </c>
      <c r="L79" s="121">
        <f t="shared" si="20"/>
        <v>1</v>
      </c>
      <c r="M79" s="121">
        <f t="shared" si="20"/>
        <v>1</v>
      </c>
      <c r="N79" s="121">
        <f t="shared" si="20"/>
        <v>1</v>
      </c>
      <c r="O79" s="121">
        <f t="shared" si="20"/>
        <v>1</v>
      </c>
      <c r="P79" s="121">
        <f t="shared" si="20"/>
        <v>1</v>
      </c>
      <c r="Q79" s="121">
        <f t="shared" si="20"/>
        <v>1</v>
      </c>
      <c r="R79" s="121">
        <f t="shared" si="20"/>
        <v>1</v>
      </c>
    </row>
    <row r="80" spans="2:18" x14ac:dyDescent="0.2">
      <c r="C80" s="34"/>
    </row>
    <row r="81" spans="2:18" x14ac:dyDescent="0.2">
      <c r="B81" s="34" t="s">
        <v>119</v>
      </c>
      <c r="C81" s="34">
        <f>COUNTIF(D$3:D$45,"Generalization")</f>
        <v>10</v>
      </c>
    </row>
    <row r="82" spans="2:18" x14ac:dyDescent="0.2">
      <c r="C82" s="34"/>
    </row>
    <row r="83" spans="2:18" x14ac:dyDescent="0.2">
      <c r="D83" s="38" t="s">
        <v>35</v>
      </c>
      <c r="E83" s="41">
        <f t="shared" ref="E83:R83" si="21">COUNTIFS($D$3:$D$45,"Generalization",E$3:E$45,"M")</f>
        <v>0</v>
      </c>
      <c r="F83" s="41">
        <f t="shared" si="21"/>
        <v>0</v>
      </c>
      <c r="G83" s="41">
        <f t="shared" si="21"/>
        <v>10</v>
      </c>
      <c r="H83" s="41">
        <f t="shared" si="21"/>
        <v>0</v>
      </c>
      <c r="I83" s="41">
        <f t="shared" si="21"/>
        <v>0</v>
      </c>
      <c r="J83" s="41">
        <f t="shared" si="21"/>
        <v>0</v>
      </c>
      <c r="K83" s="41">
        <f t="shared" si="21"/>
        <v>0</v>
      </c>
      <c r="L83" s="41">
        <f t="shared" si="21"/>
        <v>0</v>
      </c>
      <c r="M83" s="41">
        <f t="shared" si="21"/>
        <v>1</v>
      </c>
      <c r="N83" s="41">
        <f t="shared" si="21"/>
        <v>0</v>
      </c>
      <c r="O83" s="41">
        <f t="shared" si="21"/>
        <v>0</v>
      </c>
      <c r="P83" s="41">
        <f t="shared" si="21"/>
        <v>1</v>
      </c>
      <c r="Q83" s="41">
        <f t="shared" si="21"/>
        <v>7</v>
      </c>
      <c r="R83" s="41">
        <f t="shared" si="21"/>
        <v>0</v>
      </c>
    </row>
    <row r="84" spans="2:18" x14ac:dyDescent="0.2">
      <c r="D84" s="38" t="s">
        <v>36</v>
      </c>
      <c r="E84" s="41">
        <f t="shared" ref="E84:R84" si="22">COUNTIFS($D$3:$D$45,"Generalization",E$3:E$45,"PA")</f>
        <v>0</v>
      </c>
      <c r="F84" s="41">
        <f t="shared" si="22"/>
        <v>10</v>
      </c>
      <c r="G84" s="41">
        <f t="shared" si="22"/>
        <v>0</v>
      </c>
      <c r="H84" s="41">
        <f t="shared" si="22"/>
        <v>6</v>
      </c>
      <c r="I84" s="41">
        <f t="shared" si="22"/>
        <v>8</v>
      </c>
      <c r="J84" s="41">
        <f t="shared" si="22"/>
        <v>1</v>
      </c>
      <c r="K84" s="41">
        <f t="shared" si="22"/>
        <v>9</v>
      </c>
      <c r="L84" s="41">
        <f t="shared" si="22"/>
        <v>4</v>
      </c>
      <c r="M84" s="41">
        <f t="shared" si="22"/>
        <v>9</v>
      </c>
      <c r="N84" s="41">
        <f t="shared" si="22"/>
        <v>10</v>
      </c>
      <c r="O84" s="41">
        <f t="shared" si="22"/>
        <v>0</v>
      </c>
      <c r="P84" s="41">
        <f t="shared" si="22"/>
        <v>7</v>
      </c>
      <c r="Q84" s="41">
        <f t="shared" si="22"/>
        <v>0</v>
      </c>
      <c r="R84" s="41">
        <f t="shared" si="22"/>
        <v>8</v>
      </c>
    </row>
    <row r="85" spans="2:18" x14ac:dyDescent="0.2">
      <c r="D85" s="38" t="s">
        <v>37</v>
      </c>
      <c r="E85" s="41">
        <f t="shared" ref="E85:R85" si="23">COUNTIFS($D$3:$D$45,"Generalization",E$3:E$45,"FA")</f>
        <v>10</v>
      </c>
      <c r="F85" s="41">
        <f t="shared" si="23"/>
        <v>0</v>
      </c>
      <c r="G85" s="41">
        <f t="shared" si="23"/>
        <v>0</v>
      </c>
      <c r="H85" s="41">
        <f t="shared" si="23"/>
        <v>4</v>
      </c>
      <c r="I85" s="41">
        <f t="shared" si="23"/>
        <v>2</v>
      </c>
      <c r="J85" s="41">
        <f t="shared" si="23"/>
        <v>9</v>
      </c>
      <c r="K85" s="41">
        <f t="shared" si="23"/>
        <v>1</v>
      </c>
      <c r="L85" s="41">
        <f t="shared" si="23"/>
        <v>6</v>
      </c>
      <c r="M85" s="41">
        <f t="shared" si="23"/>
        <v>0</v>
      </c>
      <c r="N85" s="41">
        <f t="shared" si="23"/>
        <v>0</v>
      </c>
      <c r="O85" s="41">
        <f t="shared" si="23"/>
        <v>10</v>
      </c>
      <c r="P85" s="41">
        <f t="shared" si="23"/>
        <v>2</v>
      </c>
      <c r="Q85" s="41">
        <f t="shared" si="23"/>
        <v>3</v>
      </c>
      <c r="R85" s="41">
        <f t="shared" si="23"/>
        <v>2</v>
      </c>
    </row>
    <row r="86" spans="2:18" x14ac:dyDescent="0.2">
      <c r="D86" s="34"/>
    </row>
    <row r="87" spans="2:18" x14ac:dyDescent="0.2">
      <c r="D87" s="38" t="s">
        <v>39</v>
      </c>
      <c r="E87" s="121">
        <f t="shared" ref="E87:R87" si="24">E83/$C$81</f>
        <v>0</v>
      </c>
      <c r="F87" s="121">
        <f t="shared" si="24"/>
        <v>0</v>
      </c>
      <c r="G87" s="121">
        <f t="shared" si="24"/>
        <v>1</v>
      </c>
      <c r="H87" s="121">
        <f t="shared" si="24"/>
        <v>0</v>
      </c>
      <c r="I87" s="121">
        <f t="shared" si="24"/>
        <v>0</v>
      </c>
      <c r="J87" s="121">
        <f t="shared" si="24"/>
        <v>0</v>
      </c>
      <c r="K87" s="121">
        <f t="shared" si="24"/>
        <v>0</v>
      </c>
      <c r="L87" s="121">
        <f t="shared" si="24"/>
        <v>0</v>
      </c>
      <c r="M87" s="121">
        <f t="shared" si="24"/>
        <v>0.1</v>
      </c>
      <c r="N87" s="121">
        <f t="shared" si="24"/>
        <v>0</v>
      </c>
      <c r="O87" s="121">
        <f t="shared" si="24"/>
        <v>0</v>
      </c>
      <c r="P87" s="121">
        <f t="shared" si="24"/>
        <v>0.1</v>
      </c>
      <c r="Q87" s="121">
        <f t="shared" si="24"/>
        <v>0.7</v>
      </c>
      <c r="R87" s="121">
        <f t="shared" si="24"/>
        <v>0</v>
      </c>
    </row>
    <row r="88" spans="2:18" x14ac:dyDescent="0.2">
      <c r="D88" s="38" t="s">
        <v>40</v>
      </c>
      <c r="E88" s="121">
        <f t="shared" ref="E88:R88" si="25">E84/$C$81</f>
        <v>0</v>
      </c>
      <c r="F88" s="121">
        <f t="shared" si="25"/>
        <v>1</v>
      </c>
      <c r="G88" s="121">
        <f t="shared" si="25"/>
        <v>0</v>
      </c>
      <c r="H88" s="121">
        <f t="shared" si="25"/>
        <v>0.6</v>
      </c>
      <c r="I88" s="121">
        <f t="shared" si="25"/>
        <v>0.8</v>
      </c>
      <c r="J88" s="121">
        <f t="shared" si="25"/>
        <v>0.1</v>
      </c>
      <c r="K88" s="121">
        <f t="shared" si="25"/>
        <v>0.9</v>
      </c>
      <c r="L88" s="121">
        <f t="shared" si="25"/>
        <v>0.4</v>
      </c>
      <c r="M88" s="121">
        <f t="shared" si="25"/>
        <v>0.9</v>
      </c>
      <c r="N88" s="121">
        <f t="shared" si="25"/>
        <v>1</v>
      </c>
      <c r="O88" s="121">
        <f t="shared" si="25"/>
        <v>0</v>
      </c>
      <c r="P88" s="121">
        <f t="shared" si="25"/>
        <v>0.7</v>
      </c>
      <c r="Q88" s="121">
        <f t="shared" si="25"/>
        <v>0</v>
      </c>
      <c r="R88" s="121">
        <f t="shared" si="25"/>
        <v>0.8</v>
      </c>
    </row>
    <row r="89" spans="2:18" x14ac:dyDescent="0.2">
      <c r="D89" s="38" t="s">
        <v>41</v>
      </c>
      <c r="E89" s="121">
        <f t="shared" ref="E89:R89" si="26">E85/$C$81</f>
        <v>1</v>
      </c>
      <c r="F89" s="121">
        <f t="shared" si="26"/>
        <v>0</v>
      </c>
      <c r="G89" s="121">
        <f t="shared" si="26"/>
        <v>0</v>
      </c>
      <c r="H89" s="121">
        <f t="shared" si="26"/>
        <v>0.4</v>
      </c>
      <c r="I89" s="121">
        <f t="shared" si="26"/>
        <v>0.2</v>
      </c>
      <c r="J89" s="121">
        <f t="shared" si="26"/>
        <v>0.9</v>
      </c>
      <c r="K89" s="121">
        <f t="shared" si="26"/>
        <v>0.1</v>
      </c>
      <c r="L89" s="121">
        <f t="shared" si="26"/>
        <v>0.6</v>
      </c>
      <c r="M89" s="121">
        <f t="shared" si="26"/>
        <v>0</v>
      </c>
      <c r="N89" s="121">
        <f t="shared" si="26"/>
        <v>0</v>
      </c>
      <c r="O89" s="121">
        <f t="shared" si="26"/>
        <v>1</v>
      </c>
      <c r="P89" s="121">
        <f t="shared" si="26"/>
        <v>0.2</v>
      </c>
      <c r="Q89" s="121">
        <f t="shared" si="26"/>
        <v>0.3</v>
      </c>
      <c r="R89" s="121">
        <f t="shared" si="26"/>
        <v>0.2</v>
      </c>
    </row>
    <row r="90" spans="2:18" x14ac:dyDescent="0.2">
      <c r="D90" s="38" t="s">
        <v>42</v>
      </c>
      <c r="E90" s="121">
        <f>SUM(E87:E89)</f>
        <v>1</v>
      </c>
      <c r="F90" s="121">
        <f t="shared" ref="F90:R90" si="27">SUM(F87:F89)</f>
        <v>1</v>
      </c>
      <c r="G90" s="121">
        <f t="shared" si="27"/>
        <v>1</v>
      </c>
      <c r="H90" s="121">
        <f t="shared" si="27"/>
        <v>1</v>
      </c>
      <c r="I90" s="121">
        <f t="shared" si="27"/>
        <v>1</v>
      </c>
      <c r="J90" s="121">
        <f t="shared" si="27"/>
        <v>1</v>
      </c>
      <c r="K90" s="121">
        <f t="shared" si="27"/>
        <v>1</v>
      </c>
      <c r="L90" s="121">
        <f t="shared" si="27"/>
        <v>1</v>
      </c>
      <c r="M90" s="121">
        <f t="shared" si="27"/>
        <v>1</v>
      </c>
      <c r="N90" s="121">
        <f t="shared" si="27"/>
        <v>1</v>
      </c>
      <c r="O90" s="121">
        <f t="shared" si="27"/>
        <v>1</v>
      </c>
      <c r="P90" s="121">
        <f t="shared" si="27"/>
        <v>1</v>
      </c>
      <c r="Q90" s="121">
        <f t="shared" si="27"/>
        <v>1</v>
      </c>
      <c r="R90" s="121">
        <f t="shared" si="27"/>
        <v>1</v>
      </c>
    </row>
  </sheetData>
  <mergeCells count="51">
    <mergeCell ref="S23:S27"/>
    <mergeCell ref="T23:T27"/>
    <mergeCell ref="A1:A2"/>
    <mergeCell ref="F1:J1"/>
    <mergeCell ref="K1:L1"/>
    <mergeCell ref="M1:N1"/>
    <mergeCell ref="P1:Q1"/>
    <mergeCell ref="A9:A12"/>
    <mergeCell ref="S9:S12"/>
    <mergeCell ref="S19:S22"/>
    <mergeCell ref="T19:T22"/>
    <mergeCell ref="T9:T12"/>
    <mergeCell ref="A13:A18"/>
    <mergeCell ref="S13:S18"/>
    <mergeCell ref="T13:T18"/>
    <mergeCell ref="B9:B12"/>
    <mergeCell ref="S37:S39"/>
    <mergeCell ref="T37:T39"/>
    <mergeCell ref="V1:X1"/>
    <mergeCell ref="A37:A39"/>
    <mergeCell ref="A31:A36"/>
    <mergeCell ref="S31:S36"/>
    <mergeCell ref="T31:T36"/>
    <mergeCell ref="A3:A8"/>
    <mergeCell ref="S3:S8"/>
    <mergeCell ref="T3:T8"/>
    <mergeCell ref="A28:A30"/>
    <mergeCell ref="S28:S30"/>
    <mergeCell ref="T28:T30"/>
    <mergeCell ref="R1:R2"/>
    <mergeCell ref="S1:T1"/>
    <mergeCell ref="A23:A27"/>
    <mergeCell ref="S40:S41"/>
    <mergeCell ref="T40:T41"/>
    <mergeCell ref="A42:A45"/>
    <mergeCell ref="S42:S45"/>
    <mergeCell ref="T42:T45"/>
    <mergeCell ref="B40:B41"/>
    <mergeCell ref="B42:B45"/>
    <mergeCell ref="C1:C2"/>
    <mergeCell ref="D1:D2"/>
    <mergeCell ref="A40:A41"/>
    <mergeCell ref="A19:A22"/>
    <mergeCell ref="B1:B2"/>
    <mergeCell ref="B3:B8"/>
    <mergeCell ref="B23:B27"/>
    <mergeCell ref="B28:B30"/>
    <mergeCell ref="B31:B36"/>
    <mergeCell ref="B37:B39"/>
    <mergeCell ref="B13:B18"/>
    <mergeCell ref="B19:B22"/>
  </mergeCells>
  <printOptions horizontalCentered="1"/>
  <pageMargins left="0.7" right="0.7" top="0.75" bottom="0.75" header="0.3" footer="0.3"/>
  <pageSetup paperSize="9" scale="49" fitToHeight="2" orientation="landscape" horizontalDpi="0" verticalDpi="0"/>
  <headerFooter>
    <oddHeader>&amp;C&amp;"Helvetica Negrita,Negrita"&amp;16&amp;K000000Characterization of TSE papers</oddHeader>
  </headerFooter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2CAE-FA89-AA49-96EB-F46D91BD7270}">
  <sheetPr>
    <pageSetUpPr fitToPage="1"/>
  </sheetPr>
  <dimension ref="A1:N23"/>
  <sheetViews>
    <sheetView tabSelected="1" zoomScale="160" zoomScaleNormal="160" workbookViewId="0">
      <selection activeCell="B4" sqref="A4:XFD4"/>
    </sheetView>
  </sheetViews>
  <sheetFormatPr baseColWidth="10" defaultRowHeight="16" x14ac:dyDescent="0.2"/>
  <cols>
    <col min="1" max="1" width="17.1640625" customWidth="1"/>
    <col min="2" max="2" width="22.6640625" bestFit="1" customWidth="1"/>
    <col min="3" max="14" width="13.5" style="60" customWidth="1"/>
  </cols>
  <sheetData>
    <row r="1" spans="1:14" s="3" customFormat="1" x14ac:dyDescent="0.2">
      <c r="A1" s="65"/>
      <c r="B1" s="65"/>
      <c r="C1" s="195" t="s">
        <v>206</v>
      </c>
      <c r="D1" s="195"/>
      <c r="E1" s="195"/>
      <c r="F1" s="195"/>
      <c r="G1" s="195" t="s">
        <v>205</v>
      </c>
      <c r="H1" s="195"/>
      <c r="I1" s="195"/>
      <c r="J1" s="195"/>
      <c r="K1" s="195" t="s">
        <v>32</v>
      </c>
      <c r="L1" s="195"/>
      <c r="M1" s="195"/>
      <c r="N1" s="195"/>
    </row>
    <row r="2" spans="1:14" s="65" customFormat="1" x14ac:dyDescent="0.2">
      <c r="C2" s="194" t="s">
        <v>24</v>
      </c>
      <c r="D2" s="194" t="s">
        <v>53</v>
      </c>
      <c r="E2" s="194" t="s">
        <v>46</v>
      </c>
      <c r="F2" s="194" t="s">
        <v>204</v>
      </c>
      <c r="G2" s="194" t="s">
        <v>24</v>
      </c>
      <c r="H2" s="194" t="s">
        <v>53</v>
      </c>
      <c r="I2" s="194" t="s">
        <v>46</v>
      </c>
      <c r="J2" s="194" t="s">
        <v>204</v>
      </c>
      <c r="K2" s="194" t="s">
        <v>24</v>
      </c>
      <c r="L2" s="194" t="s">
        <v>53</v>
      </c>
      <c r="M2" s="194" t="s">
        <v>46</v>
      </c>
      <c r="N2" s="194" t="s">
        <v>204</v>
      </c>
    </row>
    <row r="3" spans="1:14" x14ac:dyDescent="0.2">
      <c r="A3" s="38" t="s">
        <v>7</v>
      </c>
      <c r="B3" s="38" t="s">
        <v>43</v>
      </c>
      <c r="C3" s="117">
        <v>0.59701492537313428</v>
      </c>
      <c r="D3" s="117">
        <v>0.84444444444444444</v>
      </c>
      <c r="E3" s="117">
        <v>0.84</v>
      </c>
      <c r="F3" s="117">
        <v>0.75773195876288657</v>
      </c>
      <c r="G3" s="117">
        <v>0</v>
      </c>
      <c r="H3" s="117">
        <v>0</v>
      </c>
      <c r="I3" s="117">
        <v>0</v>
      </c>
      <c r="J3" s="117">
        <v>0</v>
      </c>
      <c r="K3" s="117">
        <v>0.40298507462686567</v>
      </c>
      <c r="L3" s="117">
        <v>0.15555555555555556</v>
      </c>
      <c r="M3" s="117">
        <v>0.16</v>
      </c>
      <c r="N3" s="117">
        <v>0.2422680412371134</v>
      </c>
    </row>
    <row r="4" spans="1:14" x14ac:dyDescent="0.2">
      <c r="A4" s="190" t="s">
        <v>45</v>
      </c>
      <c r="B4" s="38" t="s">
        <v>19</v>
      </c>
      <c r="C4" s="117">
        <v>2.9850746268656716E-2</v>
      </c>
      <c r="D4" s="117">
        <v>0.12222222222222222</v>
      </c>
      <c r="E4" s="117">
        <v>0</v>
      </c>
      <c r="F4" s="117">
        <v>6.7010309278350513E-2</v>
      </c>
      <c r="G4" s="117">
        <v>0.89552238805970152</v>
      </c>
      <c r="H4" s="117">
        <v>0.77777777777777779</v>
      </c>
      <c r="I4" s="117">
        <v>0.96</v>
      </c>
      <c r="J4" s="117">
        <v>0.85567010309278346</v>
      </c>
      <c r="K4" s="117">
        <v>7.4626865671641784E-2</v>
      </c>
      <c r="L4" s="117">
        <v>0.1</v>
      </c>
      <c r="M4" s="117">
        <v>0.04</v>
      </c>
      <c r="N4" s="117">
        <v>7.7319587628865982E-2</v>
      </c>
    </row>
    <row r="5" spans="1:14" x14ac:dyDescent="0.2">
      <c r="A5" s="193"/>
      <c r="B5" s="38" t="s">
        <v>20</v>
      </c>
      <c r="C5" s="117">
        <v>2.9850746268656716E-2</v>
      </c>
      <c r="D5" s="117">
        <v>2.2222222222222223E-2</v>
      </c>
      <c r="E5" s="117">
        <v>0</v>
      </c>
      <c r="F5" s="117">
        <v>2.0618556701030927E-2</v>
      </c>
      <c r="G5" s="117">
        <v>0</v>
      </c>
      <c r="H5" s="117">
        <v>0</v>
      </c>
      <c r="I5" s="117">
        <v>0</v>
      </c>
      <c r="J5" s="117">
        <v>0</v>
      </c>
      <c r="K5" s="117">
        <v>0.97014925373134331</v>
      </c>
      <c r="L5" s="117">
        <v>0.97777777777777775</v>
      </c>
      <c r="M5" s="117">
        <v>1</v>
      </c>
      <c r="N5" s="117">
        <v>0.97938144329896903</v>
      </c>
    </row>
    <row r="6" spans="1:14" x14ac:dyDescent="0.2">
      <c r="A6" s="193"/>
      <c r="B6" s="38" t="s">
        <v>2</v>
      </c>
      <c r="C6" s="117">
        <v>0.23880597014925373</v>
      </c>
      <c r="D6" s="117">
        <v>0.31111111111111112</v>
      </c>
      <c r="E6" s="117">
        <v>0.2</v>
      </c>
      <c r="F6" s="117">
        <v>0.25773195876288657</v>
      </c>
      <c r="G6" s="117">
        <v>0.73134328358208955</v>
      </c>
      <c r="H6" s="117">
        <v>0.65555555555555556</v>
      </c>
      <c r="I6" s="117">
        <v>0.8</v>
      </c>
      <c r="J6" s="117">
        <v>0.71649484536082475</v>
      </c>
      <c r="K6" s="117">
        <v>2.9850746268656716E-2</v>
      </c>
      <c r="L6" s="117">
        <v>3.3333333333333333E-2</v>
      </c>
      <c r="M6" s="117">
        <v>0</v>
      </c>
      <c r="N6" s="117">
        <v>2.5773195876288658E-2</v>
      </c>
    </row>
    <row r="7" spans="1:14" x14ac:dyDescent="0.2">
      <c r="A7" s="193"/>
      <c r="B7" s="38" t="s">
        <v>21</v>
      </c>
      <c r="C7" s="117">
        <v>0.19402985074626866</v>
      </c>
      <c r="D7" s="117">
        <v>0.21111111111111111</v>
      </c>
      <c r="E7" s="117">
        <v>0.16</v>
      </c>
      <c r="F7" s="117">
        <v>0.18556701030927836</v>
      </c>
      <c r="G7" s="117">
        <v>0.73134328358208955</v>
      </c>
      <c r="H7" s="117">
        <v>0.7</v>
      </c>
      <c r="I7" s="117">
        <v>0.72</v>
      </c>
      <c r="J7" s="117">
        <v>0.73195876288659789</v>
      </c>
      <c r="K7" s="117">
        <v>7.4626865671641784E-2</v>
      </c>
      <c r="L7" s="117">
        <v>8.8888888888888892E-2</v>
      </c>
      <c r="M7" s="117">
        <v>0.12</v>
      </c>
      <c r="N7" s="117">
        <v>8.247422680412371E-2</v>
      </c>
    </row>
    <row r="8" spans="1:14" x14ac:dyDescent="0.2">
      <c r="A8" s="189"/>
      <c r="B8" s="38" t="s">
        <v>23</v>
      </c>
      <c r="C8" s="117">
        <v>0.73134328358208955</v>
      </c>
      <c r="D8" s="117">
        <v>0.65555555555555556</v>
      </c>
      <c r="E8" s="117">
        <v>0.8</v>
      </c>
      <c r="F8" s="117">
        <v>0.69587628865979378</v>
      </c>
      <c r="G8" s="117">
        <v>0.2537313432835821</v>
      </c>
      <c r="H8" s="117">
        <v>0.28888888888888886</v>
      </c>
      <c r="I8" s="117">
        <v>0.2</v>
      </c>
      <c r="J8" s="117">
        <v>0.26804123711340205</v>
      </c>
      <c r="K8" s="117">
        <v>1.4925373134328358E-2</v>
      </c>
      <c r="L8" s="117">
        <v>5.5555555555555552E-2</v>
      </c>
      <c r="M8" s="117">
        <v>0</v>
      </c>
      <c r="N8" s="117">
        <v>3.608247422680412E-2</v>
      </c>
    </row>
    <row r="9" spans="1:14" x14ac:dyDescent="0.2">
      <c r="A9" s="190" t="s">
        <v>0</v>
      </c>
      <c r="B9" s="192" t="s">
        <v>8</v>
      </c>
      <c r="C9" s="191">
        <v>0.37313432835820898</v>
      </c>
      <c r="D9" s="191">
        <v>0</v>
      </c>
      <c r="E9" s="191">
        <v>0.12</v>
      </c>
      <c r="F9" s="191">
        <v>0.14432989690721648</v>
      </c>
      <c r="G9" s="191">
        <v>0.52238805970149249</v>
      </c>
      <c r="H9" s="191">
        <v>1</v>
      </c>
      <c r="I9" s="191">
        <v>0.84</v>
      </c>
      <c r="J9" s="191">
        <v>0.81443298969072164</v>
      </c>
      <c r="K9" s="191">
        <v>0.1044776119402985</v>
      </c>
      <c r="L9" s="191">
        <v>0</v>
      </c>
      <c r="M9" s="191">
        <v>0.04</v>
      </c>
      <c r="N9" s="191">
        <v>4.1237113402061855E-2</v>
      </c>
    </row>
    <row r="10" spans="1:14" x14ac:dyDescent="0.2">
      <c r="A10" s="189"/>
      <c r="B10" s="192" t="s">
        <v>26</v>
      </c>
      <c r="C10" s="191">
        <v>0.70149253731343286</v>
      </c>
      <c r="D10" s="191">
        <v>0.81111111111111112</v>
      </c>
      <c r="E10" s="191">
        <v>0.8</v>
      </c>
      <c r="F10" s="191">
        <v>0.76288659793814428</v>
      </c>
      <c r="G10" s="191">
        <v>0.11940298507462686</v>
      </c>
      <c r="H10" s="191">
        <v>0.18888888888888888</v>
      </c>
      <c r="I10" s="191">
        <v>0.2</v>
      </c>
      <c r="J10" s="191">
        <v>0.17525773195876287</v>
      </c>
      <c r="K10" s="191">
        <v>0.17910447761194029</v>
      </c>
      <c r="L10" s="191">
        <v>0</v>
      </c>
      <c r="M10" s="191">
        <v>0</v>
      </c>
      <c r="N10" s="191">
        <v>6.1855670103092786E-2</v>
      </c>
    </row>
    <row r="11" spans="1:14" x14ac:dyDescent="0.2">
      <c r="A11" s="190" t="s">
        <v>1</v>
      </c>
      <c r="B11" s="192" t="s">
        <v>47</v>
      </c>
      <c r="C11" s="191">
        <v>0</v>
      </c>
      <c r="D11" s="191">
        <v>0</v>
      </c>
      <c r="E11" s="191">
        <v>0</v>
      </c>
      <c r="F11" s="191">
        <v>0</v>
      </c>
      <c r="G11" s="191">
        <v>0.58208955223880599</v>
      </c>
      <c r="H11" s="191">
        <v>0.73333333333333328</v>
      </c>
      <c r="I11" s="191">
        <v>0.84</v>
      </c>
      <c r="J11" s="191">
        <v>0.7010309278350515</v>
      </c>
      <c r="K11" s="191">
        <v>0.41791044776119401</v>
      </c>
      <c r="L11" s="191">
        <v>0.26666666666666666</v>
      </c>
      <c r="M11" s="191">
        <v>0.16</v>
      </c>
      <c r="N11" s="191">
        <v>0.29896907216494845</v>
      </c>
    </row>
    <row r="12" spans="1:14" x14ac:dyDescent="0.2">
      <c r="A12" s="189"/>
      <c r="B12" s="38" t="s">
        <v>3</v>
      </c>
      <c r="C12" s="117">
        <v>2.9850746268656716E-2</v>
      </c>
      <c r="D12" s="117">
        <v>1.1111111111111112E-2</v>
      </c>
      <c r="E12" s="117">
        <v>0</v>
      </c>
      <c r="F12" s="117">
        <v>1.5463917525773196E-2</v>
      </c>
      <c r="G12" s="117">
        <v>0.94029850746268662</v>
      </c>
      <c r="H12" s="117">
        <v>0.98888888888888893</v>
      </c>
      <c r="I12" s="117">
        <v>1</v>
      </c>
      <c r="J12" s="117">
        <v>0.97422680412371132</v>
      </c>
      <c r="K12" s="117">
        <v>2.9850746268656716E-2</v>
      </c>
      <c r="L12" s="117">
        <v>0</v>
      </c>
      <c r="M12" s="117">
        <v>0</v>
      </c>
      <c r="N12" s="117">
        <v>1.0309278350515464E-2</v>
      </c>
    </row>
    <row r="13" spans="1:14" x14ac:dyDescent="0.2">
      <c r="A13" s="38" t="s">
        <v>63</v>
      </c>
      <c r="B13" s="38" t="s">
        <v>203</v>
      </c>
      <c r="C13" s="117">
        <v>0.56716417910447758</v>
      </c>
      <c r="D13" s="117">
        <v>0.56666666666666665</v>
      </c>
      <c r="E13" s="117">
        <v>0.84</v>
      </c>
      <c r="F13" s="117">
        <v>0.58762886597938147</v>
      </c>
      <c r="G13" s="117">
        <v>0.16417910447761194</v>
      </c>
      <c r="H13" s="117">
        <v>0.25555555555555554</v>
      </c>
      <c r="I13" s="117">
        <v>0.12</v>
      </c>
      <c r="J13" s="117">
        <v>0.19587628865979381</v>
      </c>
      <c r="K13" s="117">
        <v>0.26865671641791045</v>
      </c>
      <c r="L13" s="117">
        <v>0.17777777777777778</v>
      </c>
      <c r="M13" s="117">
        <v>0.04</v>
      </c>
      <c r="N13" s="117">
        <v>0.21649484536082475</v>
      </c>
    </row>
    <row r="14" spans="1:14" x14ac:dyDescent="0.2">
      <c r="A14" s="190" t="s">
        <v>65</v>
      </c>
      <c r="B14" s="38" t="s">
        <v>10</v>
      </c>
      <c r="C14" s="117">
        <v>4.4776119402985072E-2</v>
      </c>
      <c r="D14" s="117">
        <v>0.12222222222222222</v>
      </c>
      <c r="E14" s="117">
        <v>0.2</v>
      </c>
      <c r="F14" s="117">
        <v>9.7938144329896906E-2</v>
      </c>
      <c r="G14" s="117">
        <v>0.22388059701492538</v>
      </c>
      <c r="H14" s="117">
        <v>0.35555555555555557</v>
      </c>
      <c r="I14" s="117">
        <v>0.44</v>
      </c>
      <c r="J14" s="117">
        <v>0.34020618556701032</v>
      </c>
      <c r="K14" s="117">
        <v>0.73134328358208955</v>
      </c>
      <c r="L14" s="117">
        <v>0.52222222222222225</v>
      </c>
      <c r="M14" s="117">
        <v>0.36</v>
      </c>
      <c r="N14" s="117">
        <v>0.56185567010309279</v>
      </c>
    </row>
    <row r="15" spans="1:14" x14ac:dyDescent="0.2">
      <c r="A15" s="189"/>
      <c r="B15" s="38" t="s">
        <v>11</v>
      </c>
      <c r="C15" s="117">
        <v>5.9701492537313432E-2</v>
      </c>
      <c r="D15" s="117">
        <v>0.15555555555555556</v>
      </c>
      <c r="E15" s="117">
        <v>0.2</v>
      </c>
      <c r="F15" s="117">
        <v>0.12371134020618557</v>
      </c>
      <c r="G15" s="117">
        <v>0</v>
      </c>
      <c r="H15" s="117">
        <v>1.1111111111111112E-2</v>
      </c>
      <c r="I15" s="117">
        <v>0</v>
      </c>
      <c r="J15" s="117">
        <v>5.1546391752577319E-3</v>
      </c>
      <c r="K15" s="117">
        <v>0.94029850746268662</v>
      </c>
      <c r="L15" s="117">
        <v>0.83333333333333337</v>
      </c>
      <c r="M15" s="117">
        <v>0.8</v>
      </c>
      <c r="N15" s="117">
        <v>0.87113402061855671</v>
      </c>
    </row>
    <row r="16" spans="1:14" x14ac:dyDescent="0.2">
      <c r="A16" s="38" t="s">
        <v>22</v>
      </c>
      <c r="B16" s="38" t="s">
        <v>202</v>
      </c>
      <c r="C16" s="117">
        <v>0</v>
      </c>
      <c r="D16" s="117">
        <v>1.1111111111111112E-2</v>
      </c>
      <c r="E16" s="117">
        <v>0.08</v>
      </c>
      <c r="F16" s="117">
        <v>1.5463917525773196E-2</v>
      </c>
      <c r="G16" s="117">
        <v>0.86567164179104472</v>
      </c>
      <c r="H16" s="117">
        <v>0.75555555555555554</v>
      </c>
      <c r="I16" s="117">
        <v>0.68</v>
      </c>
      <c r="J16" s="117">
        <v>0.78865979381443296</v>
      </c>
      <c r="K16" s="117">
        <v>0.13432835820895522</v>
      </c>
      <c r="L16" s="117">
        <v>0.23333333333333334</v>
      </c>
      <c r="M16" s="117">
        <v>0.24</v>
      </c>
      <c r="N16" s="117">
        <v>0.19587628865979381</v>
      </c>
    </row>
    <row r="23" spans="2:2" x14ac:dyDescent="0.2">
      <c r="B23" s="3"/>
    </row>
  </sheetData>
  <mergeCells count="7">
    <mergeCell ref="A11:A12"/>
    <mergeCell ref="A14:A15"/>
    <mergeCell ref="C1:F1"/>
    <mergeCell ref="G1:J1"/>
    <mergeCell ref="K1:N1"/>
    <mergeCell ref="A4:A8"/>
    <mergeCell ref="A9:A10"/>
  </mergeCells>
  <pageMargins left="0.7" right="0.7" top="0.75" bottom="0.75" header="0.3" footer="0.3"/>
  <pageSetup paperSize="9" scale="61" orientation="landscape" horizontalDpi="0" verticalDpi="0"/>
  <headerFooter>
    <oddHeader>&amp;C&amp;"Calibri Bold,Negrita"&amp;14&amp;K000000Characterization of  DNN experiments per type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Table 3 paper</vt:lpstr>
      <vt:lpstr>Characterization criteria</vt:lpstr>
      <vt:lpstr>Summary all</vt:lpstr>
      <vt:lpstr>Summary ICSE</vt:lpstr>
      <vt:lpstr>Summary FSE</vt:lpstr>
      <vt:lpstr>Summary TSE</vt:lpstr>
      <vt:lpstr>Summarypertype</vt:lpstr>
      <vt:lpstr>'Summary FSE'!Títulos_a_imprimir</vt:lpstr>
      <vt:lpstr>'Summary ICSE'!Títulos_a_imprimir</vt:lpstr>
      <vt:lpstr>'Summary TSE'!Títulos_a_imprimir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SIRA VEGAS HERNANDEZ</cp:lastModifiedBy>
  <cp:lastPrinted>2023-02-07T14:01:44Z</cp:lastPrinted>
  <dcterms:created xsi:type="dcterms:W3CDTF">2021-04-19T13:56:26Z</dcterms:created>
  <dcterms:modified xsi:type="dcterms:W3CDTF">2023-09-27T15:44:42Z</dcterms:modified>
</cp:coreProperties>
</file>