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pajak_hc\Work Folders\Desktop\Heather's Folders\Data Call\FY 2017 Data Call\"/>
    </mc:Choice>
  </mc:AlternateContent>
  <bookViews>
    <workbookView xWindow="0" yWindow="0" windowWidth="17265" windowHeight="7875" tabRatio="782"/>
  </bookViews>
  <sheets>
    <sheet name="HP Program Results" sheetId="21" r:id="rId1"/>
    <sheet name="All Program Results" sheetId="23" r:id="rId2"/>
    <sheet name="IP Root Causes" sheetId="12" r:id="rId3"/>
    <sheet name="IPs with Monetary Loss" sheetId="26" r:id="rId4"/>
    <sheet name="Confirmed Fraud" sheetId="28" r:id="rId5"/>
    <sheet name="IPERA Trend Table" sheetId="5" r:id="rId6"/>
    <sheet name="HP Recapture" sheetId="22" r:id="rId7"/>
    <sheet name="Payment Recovery by Program" sheetId="13" r:id="rId8"/>
    <sheet name="Program Recapture rates" sheetId="18" r:id="rId9"/>
    <sheet name="Rate and Amt of Recovery" sheetId="20" r:id="rId10"/>
    <sheet name="Aging OverPayments" sheetId="19" r:id="rId11"/>
    <sheet name="Statistical Estimate" sheetId="25" r:id="rId12"/>
    <sheet name="Disposition of Recaptured Funds" sheetId="27" r:id="rId13"/>
    <sheet name="Risk Assessments" sheetId="30" r:id="rId14"/>
    <sheet name="Susceptible to IP Assessment" sheetId="29" r:id="rId15"/>
  </sheets>
  <definedNames>
    <definedName name="_xlnm._FilterDatabase" localSheetId="10" hidden="1">'Aging OverPayments'!$A$3:$F$26</definedName>
    <definedName name="_xlnm._FilterDatabase" localSheetId="1" hidden="1">'All Program Results'!$A$2:$AA$167</definedName>
    <definedName name="_xlnm._FilterDatabase" localSheetId="4" hidden="1">'Confirmed Fraud'!$A$3:$C$116</definedName>
    <definedName name="_xlnm._FilterDatabase" localSheetId="12" hidden="1">'Disposition of Recaptured Funds'!$A$3:$J$63</definedName>
    <definedName name="_xlnm._FilterDatabase" localSheetId="0" hidden="1">'HP Program Results'!$A$1:$AV$20</definedName>
    <definedName name="_xlnm._FilterDatabase" localSheetId="6" hidden="1">'HP Recapture'!$A$7:$H$27</definedName>
    <definedName name="_xlnm._FilterDatabase" localSheetId="2" hidden="1">'IP Root Causes'!$A$2:$Q$184</definedName>
    <definedName name="_xlnm._FilterDatabase" localSheetId="5" hidden="1">'IPERA Trend Table'!$A$3:$H$34</definedName>
    <definedName name="_xlnm._FilterDatabase" localSheetId="3" hidden="1">'IPs with Monetary Loss'!$A$5:$D$78</definedName>
    <definedName name="_xlnm._FilterDatabase" localSheetId="7" hidden="1">'Payment Recovery by Program'!$A$7:$G$231</definedName>
    <definedName name="_xlnm._FilterDatabase" localSheetId="8" hidden="1">'Program Recapture rates'!$A$3:$D$65</definedName>
    <definedName name="_xlnm._FilterDatabase" localSheetId="9" hidden="1">'Rate and Amt of Recovery'!$A$2:$AB$33</definedName>
    <definedName name="_xlnm._FilterDatabase" localSheetId="13" hidden="1">'Risk Assessments'!$A$4:$B$505</definedName>
    <definedName name="_xlnm._FilterDatabase" localSheetId="11" hidden="1">'Statistical Estimate'!$A$2:$E$80</definedName>
    <definedName name="_xlnm._FilterDatabase" localSheetId="14" hidden="1">'Susceptible to IP Assessment'!$A$3:$C$8</definedName>
    <definedName name="agency" localSheetId="13">#REF!</definedName>
    <definedName name="agency">#REF!</definedName>
    <definedName name="_xlnm.Print_Area" localSheetId="10">'Aging OverPayments'!$A$1:$F$27</definedName>
    <definedName name="_xlnm.Print_Area" localSheetId="1">'All Program Results'!$A$1:$AA$200</definedName>
    <definedName name="_xlnm.Print_Area" localSheetId="4">'Confirmed Fraud'!$A$3:$C$131</definedName>
    <definedName name="_xlnm.Print_Area" localSheetId="12">'Disposition of Recaptured Funds'!$A$3:$J$70</definedName>
    <definedName name="_xlnm.Print_Area" localSheetId="0">'HP Program Results'!$A$1:$AV$26</definedName>
    <definedName name="_xlnm.Print_Area" localSheetId="6">'HP Recapture'!$A$4:$H$34</definedName>
    <definedName name="_xlnm.Print_Area" localSheetId="2">'IP Root Causes'!$A$2:$Q$184</definedName>
    <definedName name="_xlnm.Print_Area" localSheetId="5">'IPERA Trend Table'!$A$3:$H$36</definedName>
    <definedName name="_xlnm.Print_Area" localSheetId="3">'IPs with Monetary Loss'!$A$3:$D$93</definedName>
    <definedName name="_xlnm.Print_Area" localSheetId="7">'Payment Recovery by Program'!$A$4:$G$245</definedName>
    <definedName name="_xlnm.Print_Area" localSheetId="8">'Program Recapture rates'!$A$3:$D$77</definedName>
    <definedName name="_xlnm.Print_Area" localSheetId="9">'Rate and Amt of Recovery'!$A$1:$AB$34</definedName>
    <definedName name="_xlnm.Print_Area" localSheetId="13">'Risk Assessments'!$A$4:$B$511</definedName>
    <definedName name="_xlnm.Print_Area" localSheetId="11">'Statistical Estimate'!$A$2:$E$84</definedName>
    <definedName name="_xlnm.Print_Area" localSheetId="14">'Susceptible to IP Assessment'!$A$3:$C$14</definedName>
    <definedName name="_xlnm.Print_Titles" localSheetId="10">'Aging OverPayments'!$A:$A,'Aging OverPayments'!$3:$3</definedName>
    <definedName name="_xlnm.Print_Titles" localSheetId="1">'All Program Results'!$A:$B,'All Program Results'!$1:$2</definedName>
    <definedName name="_xlnm.Print_Titles" localSheetId="4">'Confirmed Fraud'!$3:$3</definedName>
    <definedName name="_xlnm.Print_Titles" localSheetId="12">'Disposition of Recaptured Funds'!$3:$3</definedName>
    <definedName name="_xlnm.Print_Titles" localSheetId="0">'HP Program Results'!$A:$B,'HP Program Results'!$1:$1</definedName>
    <definedName name="_xlnm.Print_Titles" localSheetId="6">'HP Recapture'!$A:$B,'HP Recapture'!$5:$7</definedName>
    <definedName name="_xlnm.Print_Titles" localSheetId="2">'IP Root Causes'!$A:$C,'IP Root Causes'!$2:$2</definedName>
    <definedName name="_xlnm.Print_Titles" localSheetId="5">'IPERA Trend Table'!$A:$A,'IPERA Trend Table'!$3:$3</definedName>
    <definedName name="_xlnm.Print_Titles" localSheetId="3">'IPs with Monetary Loss'!$3:$5</definedName>
    <definedName name="_xlnm.Print_Titles" localSheetId="7">'Payment Recovery by Program'!$A:$A,'Payment Recovery by Program'!$4:$7</definedName>
    <definedName name="_xlnm.Print_Titles" localSheetId="8">'Program Recapture rates'!$A:$B,'Program Recapture rates'!$3:$3</definedName>
    <definedName name="_xlnm.Print_Titles" localSheetId="9">'Rate and Amt of Recovery'!$A:$A,'Rate and Amt of Recovery'!$1:$2</definedName>
    <definedName name="_xlnm.Print_Titles" localSheetId="13">'Risk Assessments'!$4:$4</definedName>
    <definedName name="programs" localSheetId="13">#REF!</definedName>
    <definedName name="program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57" i="23" l="1"/>
  <c r="G220" i="13" l="1"/>
  <c r="G18" i="27" l="1"/>
  <c r="G16" i="27"/>
  <c r="G15" i="27"/>
  <c r="C42" i="26"/>
  <c r="D54" i="26"/>
  <c r="C54" i="26"/>
  <c r="C40" i="26"/>
  <c r="C39" i="26"/>
  <c r="C50" i="25"/>
  <c r="C52" i="25" s="1"/>
  <c r="F141" i="13"/>
  <c r="F139" i="13"/>
  <c r="F137" i="13"/>
  <c r="F136" i="13"/>
  <c r="F135" i="13"/>
  <c r="C116" i="13"/>
  <c r="B33" i="5" l="1"/>
  <c r="B32" i="5"/>
</calcChain>
</file>

<file path=xl/sharedStrings.xml><?xml version="1.0" encoding="utf-8"?>
<sst xmlns="http://schemas.openxmlformats.org/spreadsheetml/2006/main" count="3843" uniqueCount="1186">
  <si>
    <t>FY 2012</t>
  </si>
  <si>
    <t>FY 2013</t>
  </si>
  <si>
    <t>FY 2014</t>
  </si>
  <si>
    <t>FY 2015</t>
  </si>
  <si>
    <t>Agency</t>
  </si>
  <si>
    <t>FY 2012
Outlays 
($M)</t>
  </si>
  <si>
    <t>FY 2012
IP Amount
($M)</t>
  </si>
  <si>
    <t>FY 2012
IP Rate</t>
  </si>
  <si>
    <t>FY 2013
Outlays 
($M)</t>
  </si>
  <si>
    <t>FY 2013
IP Amount
($M)</t>
  </si>
  <si>
    <t>FY 2013
IP Rate</t>
  </si>
  <si>
    <t>FY 2014
Outlays 
($M)</t>
  </si>
  <si>
    <t>FY 2014
IP Amount
($M)</t>
  </si>
  <si>
    <t>FY 2014
IP Rate</t>
  </si>
  <si>
    <t>FY 2015
Outlays 
($M)</t>
  </si>
  <si>
    <t>FY 2015
IP Amount
($M)</t>
  </si>
  <si>
    <t>FY 2015
IP Rate</t>
  </si>
  <si>
    <t>CNCS</t>
  </si>
  <si>
    <t>AmeriCorps</t>
  </si>
  <si>
    <t>DHS</t>
  </si>
  <si>
    <t>DOC</t>
  </si>
  <si>
    <t>DOD</t>
  </si>
  <si>
    <t>Civilian Pay</t>
  </si>
  <si>
    <t>Military Pay</t>
  </si>
  <si>
    <t>DOI</t>
  </si>
  <si>
    <t>Hurricane Sandy-Disaster Relief Act Program</t>
  </si>
  <si>
    <t>DOJ</t>
  </si>
  <si>
    <t>Law Enforcement</t>
  </si>
  <si>
    <t>DOL</t>
  </si>
  <si>
    <t>Unemployment Insurance (UI)</t>
  </si>
  <si>
    <t>DOT</t>
  </si>
  <si>
    <t>Federal Aviation Administration Airport Improvement Program</t>
  </si>
  <si>
    <t>Federal Aviation Administration Facilities and Equipment - Disaster Relief Act</t>
  </si>
  <si>
    <t>Federal Highway Administration Highway Planning and Construction</t>
  </si>
  <si>
    <t>Federal Railroad Administration Grants to National Railroad Passenger Corporation</t>
  </si>
  <si>
    <t>Federal Railroad Administration High-Speed Intercity Passenger Rail</t>
  </si>
  <si>
    <t>Federal Transit Administration Emergency Relief Program - Disaster Relief Act</t>
  </si>
  <si>
    <t>Federal Transit Administration Formula Grants and Passenger Rail Investment and Improvement Act Projects for the Washington Metropolitan Area Transit Administration</t>
  </si>
  <si>
    <t>Maritime Administration Ready Reserve Force Ship Manager Payments</t>
  </si>
  <si>
    <t>ED</t>
  </si>
  <si>
    <t>Direct Loan</t>
  </si>
  <si>
    <t>Title I</t>
  </si>
  <si>
    <t>EPA</t>
  </si>
  <si>
    <t>Drinking Water State Revolving Fund</t>
  </si>
  <si>
    <t>Clean Water State Revolving Fund</t>
  </si>
  <si>
    <t>Hurricane Sandy</t>
  </si>
  <si>
    <t>FCC</t>
  </si>
  <si>
    <t>USF-Schools &amp; Libraries</t>
  </si>
  <si>
    <t>USF-Lifeline</t>
  </si>
  <si>
    <t>USF-High Cost</t>
  </si>
  <si>
    <t>Telecommunications Relay Service(TRS)</t>
  </si>
  <si>
    <t>GSA</t>
  </si>
  <si>
    <t>Rental of Space</t>
  </si>
  <si>
    <t>Purchase Cards</t>
  </si>
  <si>
    <t>HHS</t>
  </si>
  <si>
    <t>Medicare FFS</t>
  </si>
  <si>
    <t>Medicaid</t>
  </si>
  <si>
    <t>Medicare Part C</t>
  </si>
  <si>
    <t>Medicare Part D</t>
  </si>
  <si>
    <t>CHIP</t>
  </si>
  <si>
    <t>Child Care</t>
  </si>
  <si>
    <t>Foster Care</t>
  </si>
  <si>
    <t>NIH Research</t>
  </si>
  <si>
    <t>SAMHSA</t>
  </si>
  <si>
    <t>CDC Research</t>
  </si>
  <si>
    <t>HUD</t>
  </si>
  <si>
    <t>RHAP</t>
  </si>
  <si>
    <t>NASA</t>
  </si>
  <si>
    <t>NSF</t>
  </si>
  <si>
    <t>OPM</t>
  </si>
  <si>
    <t>RRB</t>
  </si>
  <si>
    <t>RRA</t>
  </si>
  <si>
    <t>RUIA</t>
  </si>
  <si>
    <t>SBA</t>
  </si>
  <si>
    <t>7(a) Guaranty Approvals</t>
  </si>
  <si>
    <t>504 CDC Guaranty Approvals</t>
  </si>
  <si>
    <t>Disaster Loan Disbursements</t>
  </si>
  <si>
    <t>Disbursements for Goods &amp; Services</t>
  </si>
  <si>
    <t>7(a) Guaranty Purchases</t>
  </si>
  <si>
    <t>SSA</t>
  </si>
  <si>
    <t>OASDI</t>
  </si>
  <si>
    <t>SSI</t>
  </si>
  <si>
    <t>Treasury</t>
  </si>
  <si>
    <t>USAID</t>
  </si>
  <si>
    <t>USDA</t>
  </si>
  <si>
    <t>VA</t>
  </si>
  <si>
    <t>VA Community Care</t>
  </si>
  <si>
    <t xml:space="preserve">Compensation </t>
  </si>
  <si>
    <t xml:space="preserve">Purchased Long Term Services and Support </t>
  </si>
  <si>
    <t>Pension</t>
  </si>
  <si>
    <t>CHAMPVA</t>
  </si>
  <si>
    <t>PFE – Payroll</t>
  </si>
  <si>
    <t>Supplies and Materials</t>
  </si>
  <si>
    <t>State Home Per Diem Grants</t>
  </si>
  <si>
    <t xml:space="preserve">VR&amp;E </t>
  </si>
  <si>
    <t>Disaster Relief Act – Hurricane Sandy</t>
  </si>
  <si>
    <t>Education – Chapter 1606</t>
  </si>
  <si>
    <t>Education – Chapter 1607</t>
  </si>
  <si>
    <t>Education</t>
  </si>
  <si>
    <t>NRC</t>
  </si>
  <si>
    <t>DOE</t>
  </si>
  <si>
    <t>FY2011</t>
  </si>
  <si>
    <t>FY2012</t>
  </si>
  <si>
    <t>FY2013</t>
  </si>
  <si>
    <t>FY2014</t>
  </si>
  <si>
    <t>FY2015</t>
  </si>
  <si>
    <t>Non-compliant</t>
  </si>
  <si>
    <t>Compliant</t>
  </si>
  <si>
    <t>Nothing to report</t>
  </si>
  <si>
    <t>State</t>
  </si>
  <si>
    <t xml:space="preserve">                                                                                                                                                          </t>
  </si>
  <si>
    <t>Non-Compliant</t>
  </si>
  <si>
    <t>Nothing To Report</t>
  </si>
  <si>
    <t>($ in millions)</t>
  </si>
  <si>
    <t>TOTAL</t>
  </si>
  <si>
    <t>Overpayments</t>
  </si>
  <si>
    <t>Underpayments</t>
  </si>
  <si>
    <t>Program Design or Structural Issue</t>
  </si>
  <si>
    <t>Inability to Authenticate Eligibility</t>
  </si>
  <si>
    <t>Medical Necessity</t>
  </si>
  <si>
    <t>Insufficient Documentation to Determine</t>
  </si>
  <si>
    <t>Other Reason</t>
  </si>
  <si>
    <t>Administrative or Process Errors Made by: Other Party (e.g., participating lender, health care provider, or any other organization administering Federal dollars)</t>
  </si>
  <si>
    <t xml:space="preserve">Administrative or Process Errors Made by: State or Local Agency </t>
  </si>
  <si>
    <t>Administrative or Process Errors Made by: Federal Agency</t>
  </si>
  <si>
    <t>Failure to Verify: Other Eligibility Data (explain)</t>
  </si>
  <si>
    <t>Failure to Verify: Prisoner Data</t>
  </si>
  <si>
    <t>Failure to Verify: Excluded Party Data</t>
  </si>
  <si>
    <t>Failure to Verify: Financial Data</t>
  </si>
  <si>
    <t>Failure to Verify: Death Data</t>
  </si>
  <si>
    <t>Payment Type</t>
  </si>
  <si>
    <t>Overpayments Recaptured outside of Payment Recapture Audits</t>
  </si>
  <si>
    <t>Contracts</t>
  </si>
  <si>
    <t>Grants</t>
  </si>
  <si>
    <t>Total</t>
  </si>
  <si>
    <t>Overpayment Payment Recaptures with and without Recapture Audit Programs</t>
  </si>
  <si>
    <t>FY 2011
Outlays 
($M)</t>
  </si>
  <si>
    <t>FY 2011
IP Amount
($M)</t>
  </si>
  <si>
    <t>FY 2011
IP Rate</t>
  </si>
  <si>
    <t>FY 2010
Outlays 
($M)</t>
  </si>
  <si>
    <t>FY 2010
IP Amount
($M)</t>
  </si>
  <si>
    <t>FY 2010
IP Rate</t>
  </si>
  <si>
    <t>FY 2004
Outlays 
($M)</t>
  </si>
  <si>
    <t>FY 2004
IP Amount
($M)</t>
  </si>
  <si>
    <t>FY 2004
IP Rate</t>
  </si>
  <si>
    <t>FY 2005
Outlays 
($M)</t>
  </si>
  <si>
    <t>FY 2005
IP Amount
($M)</t>
  </si>
  <si>
    <t>FY 2005
IP Rate</t>
  </si>
  <si>
    <t>FY 2006
Outlays 
($M)</t>
  </si>
  <si>
    <t>FY 2006
IP Amount
($M)</t>
  </si>
  <si>
    <t>FY 2006
IP Rate</t>
  </si>
  <si>
    <t>FY 2007
Outlays 
($M)</t>
  </si>
  <si>
    <t>FY 2007
IP Amount
($M)</t>
  </si>
  <si>
    <t>FY 2007
IP Rate</t>
  </si>
  <si>
    <t>FY 2008
Outlays 
($M)</t>
  </si>
  <si>
    <t>FY 2008
IP Amount
($M)</t>
  </si>
  <si>
    <t>FY 2008
IP Rate</t>
  </si>
  <si>
    <t>FY 2009
Outlays 
($M)</t>
  </si>
  <si>
    <t>FY 2009
IP Amount
($M)</t>
  </si>
  <si>
    <t>FY 2009
IP Rate</t>
  </si>
  <si>
    <t>Program  or Activity</t>
  </si>
  <si>
    <t>DOT Payments</t>
  </si>
  <si>
    <t>Travel Program</t>
  </si>
  <si>
    <t>Foreign Service Annuities</t>
  </si>
  <si>
    <t>Supplier Credit Recovery Audit Program</t>
  </si>
  <si>
    <t>BEP</t>
  </si>
  <si>
    <t>CDFI</t>
  </si>
  <si>
    <t>DCP</t>
  </si>
  <si>
    <t>DO</t>
  </si>
  <si>
    <t>Mint</t>
  </si>
  <si>
    <t>OFS</t>
  </si>
  <si>
    <t>TIGTA</t>
  </si>
  <si>
    <t>TTB</t>
  </si>
  <si>
    <t>Medicare FFS Recovery Auditors</t>
  </si>
  <si>
    <t>Medicare Part D Recovery Auditors</t>
  </si>
  <si>
    <t>Commodities</t>
  </si>
  <si>
    <t>Administrative, Technology, and Other</t>
  </si>
  <si>
    <t>Litigation</t>
  </si>
  <si>
    <t>State, Local, Tribal, and Other Assistance</t>
  </si>
  <si>
    <t>Prisons &amp; Detention</t>
  </si>
  <si>
    <t>CPD</t>
  </si>
  <si>
    <t>Payroll and Benefits</t>
  </si>
  <si>
    <t>Vendor and Travel</t>
  </si>
  <si>
    <t>USF-LL</t>
  </si>
  <si>
    <t>USF-RHC</t>
  </si>
  <si>
    <t>Amount Outstanding
(0 – 6 months)</t>
  </si>
  <si>
    <t>Amount Outstanding
(6 months to 1 year)</t>
  </si>
  <si>
    <t>Amount Outstanding
(over 1 year)</t>
  </si>
  <si>
    <t>Amount determined to not be collectable</t>
  </si>
  <si>
    <t>FY 2014 Total</t>
  </si>
  <si>
    <t>Recovery Rate</t>
  </si>
  <si>
    <t>FY 2013 Total</t>
  </si>
  <si>
    <t>FY 2015 Total</t>
  </si>
  <si>
    <t>FY 2011 Total (Recovery Audits Only)</t>
  </si>
  <si>
    <t>FY 2012 Total (Recovery Audits Only)</t>
  </si>
  <si>
    <t>FY 2010 Total (Recovery Audits Only)</t>
  </si>
  <si>
    <t>FY 2009 Total (Recovery Audits Only)</t>
  </si>
  <si>
    <t>Program Name</t>
  </si>
  <si>
    <t xml:space="preserve">Pell Grant </t>
  </si>
  <si>
    <t>EITC</t>
  </si>
  <si>
    <t>FNS Supplemental Nutrition Assistance Program (SNAP)</t>
  </si>
  <si>
    <t>FNS National School Lunch Program (NSLP) Total Program</t>
  </si>
  <si>
    <t>FNS School Breakfast Program (SBP) Total Program</t>
  </si>
  <si>
    <t>RMA Federal Crop Insurance Corporation (FCIC) Program Fund</t>
  </si>
  <si>
    <t>FY 2016</t>
  </si>
  <si>
    <t>FY 2016
Outlays 
($M)</t>
  </si>
  <si>
    <t>FY 2016
IP Amount
($M)</t>
  </si>
  <si>
    <t>FY 2016
IP Rate</t>
  </si>
  <si>
    <t>BBG</t>
  </si>
  <si>
    <t>CBP – Administratively Uncontrollable Overtime</t>
  </si>
  <si>
    <t>CBP – Hurricane Sandy Payments</t>
  </si>
  <si>
    <t>CBP – Refund and Drawback</t>
  </si>
  <si>
    <t>CBP Border Security Fencing</t>
  </si>
  <si>
    <t>Disaster Case Management (FEMA)</t>
  </si>
  <si>
    <t>DNDO – Hurricane Sandy Payments</t>
  </si>
  <si>
    <t>Federal Protective Service</t>
  </si>
  <si>
    <t>FEMA - Assistance to Firefighters Grant Program</t>
  </si>
  <si>
    <t>FEMA – Flood Risk Map &amp; Risk Analysis</t>
  </si>
  <si>
    <t>FEMA – Hazard Mitigation Hurricane Sandy Payments</t>
  </si>
  <si>
    <t xml:space="preserve">FEMA – Homeland Security Grant Program </t>
  </si>
  <si>
    <t>FEMA – Individual and Households Program</t>
  </si>
  <si>
    <t>FEMA – National Flood Insurance Program</t>
  </si>
  <si>
    <t>FEMA – Port Security Grant Program</t>
  </si>
  <si>
    <t>FEMA – Public Assistance Program</t>
  </si>
  <si>
    <t>FEMA – Transit Security Grant Program</t>
  </si>
  <si>
    <t>FEMA – Vendor Pay</t>
  </si>
  <si>
    <t>FEMA Emergency Food and Shelter Program</t>
  </si>
  <si>
    <t>Hurricane Sandy Payments Payroll (FEMA)</t>
  </si>
  <si>
    <t>Hurricane Sandy Payments Purchase Card &amp; Fleet Card (FEMA)</t>
  </si>
  <si>
    <t>Hurricane Sandy Payments Travel (FEMA)</t>
  </si>
  <si>
    <t>ICE – Enforcement and Removal Operations</t>
  </si>
  <si>
    <t>Individuals &amp; Households Program</t>
  </si>
  <si>
    <t>NPPD – Hurricane Sandy Payments</t>
  </si>
  <si>
    <t>OIG – Hurricane Sandy Payments</t>
  </si>
  <si>
    <t xml:space="preserve">S&amp;T – Hurricane Sandy Payments </t>
  </si>
  <si>
    <t>Urban Search &amp; Rescue Grant (FEMA)</t>
  </si>
  <si>
    <t xml:space="preserve">USCG – Hurricane Sandy Payments </t>
  </si>
  <si>
    <t>Funds Received by NOAA under Disaster Relief Appropriations Act</t>
  </si>
  <si>
    <t>DFAS Commercial Pay</t>
  </si>
  <si>
    <t>DoD Travel Pay</t>
  </si>
  <si>
    <t>Military Health Benefits</t>
  </si>
  <si>
    <t>Military Retirement</t>
  </si>
  <si>
    <t>Navy ERP Commercial Pay</t>
  </si>
  <si>
    <t>USACE Commercial</t>
  </si>
  <si>
    <t>USACE Travel Pay</t>
  </si>
  <si>
    <t>Prisons and Detention</t>
  </si>
  <si>
    <t>Federal Employees’ Compensation Act  (FECA)</t>
  </si>
  <si>
    <t>Hurricane Sandy Funds Provided by the Disaster Relief Appropriations Act of 2013</t>
  </si>
  <si>
    <t>Workforce Investment Act (WIA) Title I Programs</t>
  </si>
  <si>
    <t>Federal Highway Administration General Funded Emergency Relief Program - Disaster Relief Act (Hurricane Sandy related only)</t>
  </si>
  <si>
    <t>Federal Railroad Administration Grants to National Railroad Passenger Corporation - Disaster Relief Act</t>
  </si>
  <si>
    <t>Federal Transit Administration Capital Investment Grants</t>
  </si>
  <si>
    <t>Federal Family Education Loan</t>
  </si>
  <si>
    <t>Disaster Relief - Hurricane Sandy Fund</t>
  </si>
  <si>
    <t>Clean &amp; Drinking Water State Revolving Fund (SRF)</t>
  </si>
  <si>
    <t>Integrated Technology Service - Wide Area Network</t>
  </si>
  <si>
    <t>Other Sensitive Payments</t>
  </si>
  <si>
    <t xml:space="preserve">ACF Social Services Block Grant </t>
  </si>
  <si>
    <t xml:space="preserve">ACF Head Start </t>
  </si>
  <si>
    <t>ACF Family Violence Prevention and Services</t>
  </si>
  <si>
    <t>ASPR Research</t>
  </si>
  <si>
    <t>CPD/DRAA</t>
  </si>
  <si>
    <t>CoF Hurricane Sandy Project</t>
  </si>
  <si>
    <t>Research and Education Grants</t>
  </si>
  <si>
    <t>Total Program Retirement</t>
  </si>
  <si>
    <t>FEHB - ALL carriers</t>
  </si>
  <si>
    <t>Background Investigations</t>
  </si>
  <si>
    <t>Federal Employee Life Insurance Program</t>
  </si>
  <si>
    <t>Hurricane Sandy Disaster Relief  Administrative Funds - Payroll</t>
  </si>
  <si>
    <t>Hurricane Sandy Disaster Relief Grants</t>
  </si>
  <si>
    <t>Hurricane Sandy Disaster Relief  Administrative Funds - Travel</t>
  </si>
  <si>
    <t>Hurricane Sandy Disaster Relief Administrative Funds - Purchase Cards</t>
  </si>
  <si>
    <t>DRAA</t>
  </si>
  <si>
    <t>USAID Twenty Seven Program Areas</t>
  </si>
  <si>
    <t>NRCS Farm Security and Rural Investment Act Programs (FSIRP)</t>
  </si>
  <si>
    <t>FNS Special Supplemental Nutrition Program for Women, Infants, and Children (WIC) Total Program</t>
  </si>
  <si>
    <t>FSA Livestock Forage Disaster Program (LFP)</t>
  </si>
  <si>
    <t>RHS Rental Assistance Program (RAP)</t>
  </si>
  <si>
    <t>FSA Noninsured Crop Disaster Assistance Program (NAP)</t>
  </si>
  <si>
    <t>FNS CACFP FDCH- Tiering Decisions</t>
  </si>
  <si>
    <t>FSA Livestock Indemnity Program (LIP)</t>
  </si>
  <si>
    <t>FSA Supplemental Revenue Assistance Payments Program (SURE)</t>
  </si>
  <si>
    <t>FSA Hurricane Sandy- Emergency Forest Restoration Program (EFRP)</t>
  </si>
  <si>
    <t>FSA Hurricane Sandy- Emergency Conservation Program (ECP)</t>
  </si>
  <si>
    <t>FS Hurricane Sandy- Capital Improvement and Maintenance (CIM)</t>
  </si>
  <si>
    <t>FS Hurricane Sandy- EFRP</t>
  </si>
  <si>
    <t>NRCS Hurricane Sandy-Emergency Watershed Protection Program (EWPP)</t>
  </si>
  <si>
    <t>Conservation Reserve</t>
  </si>
  <si>
    <t>FNS Hurricane Sandy- Commodity Assistance Program</t>
  </si>
  <si>
    <t>FS Wildland Fire Suppression Management</t>
  </si>
  <si>
    <t>FSA Direct and Counter-Cyclical Payments</t>
  </si>
  <si>
    <t>FSA Loan Deficiency Payments (LDP)</t>
  </si>
  <si>
    <t>FSA Milk Income Loss Contract Program</t>
  </si>
  <si>
    <t>Marketing Assistance Loan</t>
  </si>
  <si>
    <t>Education – Chapter 33</t>
  </si>
  <si>
    <t>Compensation/Dependency &amp; Indemnity</t>
  </si>
  <si>
    <t>Fee Program</t>
  </si>
  <si>
    <t>FY2018 Est. Outlays</t>
  </si>
  <si>
    <t>FY2018 Est. IP %</t>
  </si>
  <si>
    <t>FY2018 Est. IP $</t>
  </si>
  <si>
    <t>Month and Year start date for data</t>
  </si>
  <si>
    <t>Month and Year end date for data</t>
  </si>
  <si>
    <t>FY 2018 - Reduction Target</t>
  </si>
  <si>
    <t>Domestic Payroll</t>
  </si>
  <si>
    <t>OIG Disaster Relief Appropriations Act</t>
  </si>
  <si>
    <t>FY2018 Recapture Rate Target</t>
  </si>
  <si>
    <t>FY 2016 Total</t>
  </si>
  <si>
    <t>Travel Pay</t>
  </si>
  <si>
    <t>Pell Grant</t>
  </si>
  <si>
    <t>Beneficiary Travel</t>
  </si>
  <si>
    <t>Bureau of Industry and Security</t>
  </si>
  <si>
    <t>Census Bureau</t>
  </si>
  <si>
    <t>Departmental Management (DM)/Salaries and Expenses</t>
  </si>
  <si>
    <t>Departmental Management (DM)/Working Capital Fund</t>
  </si>
  <si>
    <t>Economic Development Administration</t>
  </si>
  <si>
    <t>Economics and Statistics Administration/Bureau of Economic Analysis</t>
  </si>
  <si>
    <t>International Trade Administration</t>
  </si>
  <si>
    <t>Minority Business Development Agency</t>
  </si>
  <si>
    <t>National Institute of Standards and Technology</t>
  </si>
  <si>
    <t>National Oceanic and Atmospheric Administration</t>
  </si>
  <si>
    <t>National Technical Information Service</t>
  </si>
  <si>
    <t>National Telecommunications and Information Administration</t>
  </si>
  <si>
    <t>U.S. Patent and Trademark Office</t>
  </si>
  <si>
    <t>TRS</t>
  </si>
  <si>
    <t>Medicare Secondary Payer Recovery Auditor</t>
  </si>
  <si>
    <t>Diplomatic and Consular Programs</t>
  </si>
  <si>
    <t>OBO Programs</t>
  </si>
  <si>
    <t>Working Capital Fund</t>
  </si>
  <si>
    <t>OIG</t>
  </si>
  <si>
    <t>APHIS Internal Program</t>
  </si>
  <si>
    <t>RD Internal Program</t>
  </si>
  <si>
    <t>Building Operations - Utilities</t>
  </si>
  <si>
    <t>*</t>
  </si>
  <si>
    <t>MCC</t>
  </si>
  <si>
    <t>Aging of Outstanding Overpayments Identified During Payment Recapture Audits</t>
  </si>
  <si>
    <t>FY 2017</t>
  </si>
  <si>
    <t>FY 2017
Outlays 
($M)</t>
  </si>
  <si>
    <t>FY 2017
IP Amount
($M)</t>
  </si>
  <si>
    <t>FY 2017
IP Rate</t>
  </si>
  <si>
    <t>FY2016</t>
  </si>
  <si>
    <t>FY2017*</t>
  </si>
  <si>
    <t>* FY 2017 results will be updated after May 2018 (When Agency OIGs publish their FY 2017 IPERA Compliance Reports)</t>
  </si>
  <si>
    <t>FY 2017 High Priority Program Recapture Amounts and Targets</t>
  </si>
  <si>
    <t>FY2017 Recapture Rate</t>
  </si>
  <si>
    <t>FY 2017 Total</t>
  </si>
  <si>
    <t>Program or Activity</t>
  </si>
  <si>
    <t>Returned to Treasury</t>
  </si>
  <si>
    <t>Office of Inspector General</t>
  </si>
  <si>
    <t>Original Purpose</t>
  </si>
  <si>
    <t>Financial Management Improvement Activities</t>
  </si>
  <si>
    <t>Payment Recapture Auditor Fees</t>
  </si>
  <si>
    <t>Agency Expenses to Administer  the Program</t>
  </si>
  <si>
    <t>Disposition of Funds Recaptured Through Payment Recapture Audit Programs</t>
  </si>
  <si>
    <t>Confirmed Fraud</t>
  </si>
  <si>
    <t>Programs Susceptible to Significant Improper Payments During FY 2017 Risk Assessment</t>
  </si>
  <si>
    <t>NARA</t>
  </si>
  <si>
    <t>Education - Chapter 33</t>
  </si>
  <si>
    <t>The Foster Grandparent Program (FGP)</t>
  </si>
  <si>
    <t>The Retired and Senior Volunteer Program (RSVP)</t>
  </si>
  <si>
    <t>The Senior Companion Program (SCP)</t>
  </si>
  <si>
    <t>Other</t>
  </si>
  <si>
    <t>Section 203b One-to-Four-Family Home Mortgage Insurance</t>
  </si>
  <si>
    <t>Section 234c Mortgage Insurance for Condominium Units</t>
  </si>
  <si>
    <t>Mortgage Insurance for Purchase or Refinance of Existing Multifamily Rental Housing (Sections 207 and 223(f))</t>
  </si>
  <si>
    <t>Housing Choice Voucher Program</t>
  </si>
  <si>
    <t>Public Housing Operating Fund</t>
  </si>
  <si>
    <t>Section 106 Housing Counseling Grants</t>
  </si>
  <si>
    <t>Loss Mitigation</t>
  </si>
  <si>
    <t>CDBG Disaster Recovery Assistance</t>
  </si>
  <si>
    <t>CDBG - Entitlement</t>
  </si>
  <si>
    <t>Public Housing Capital Fund</t>
  </si>
  <si>
    <t>Project-Based Voucher Program</t>
  </si>
  <si>
    <t>Mortgage Insurance for Cooperative Housing (Section 213)</t>
  </si>
  <si>
    <t>HECM - Section 255 Home Equity Conversion Mortgage Program</t>
  </si>
  <si>
    <t>Renewal of Section 8 Project-Based Rental Assistance</t>
  </si>
  <si>
    <t>REO - Section 204g Single Family Property Disposition Program</t>
  </si>
  <si>
    <t>Section 202 Supportive Housing for the Elderly</t>
  </si>
  <si>
    <t>Multifamily Rental Housing for Moderate-Income Families (Section 221(d)(3) and (4))</t>
  </si>
  <si>
    <t>Shelter Plus Care</t>
  </si>
  <si>
    <t>Emergency Shelter Grants Program</t>
  </si>
  <si>
    <t>Supportive Housing Program</t>
  </si>
  <si>
    <t>HOME Program: HOME Investment Partnerships</t>
  </si>
  <si>
    <t>HERA NSP1</t>
  </si>
  <si>
    <t>Indian Housing Block Grant (IHBG) Program</t>
  </si>
  <si>
    <t>Revitalization of Severely Distressed Public Housing (HOPE VI)</t>
  </si>
  <si>
    <t>Office of Native American Programs - ONAP</t>
  </si>
  <si>
    <t>Investigations</t>
  </si>
  <si>
    <t>Section 203k Rehabilitation Loan Insurance</t>
  </si>
  <si>
    <t>Homeownership Voucher Program</t>
  </si>
  <si>
    <t>Agency Services</t>
  </si>
  <si>
    <t>Criminal Results</t>
  </si>
  <si>
    <t>Civil Results</t>
  </si>
  <si>
    <t>Non-Judicial Recoveries</t>
  </si>
  <si>
    <t>Acquisition, Construction, &amp; Improvements, Operating Expenses-Hurricane Sandy (USCG-Sandy)</t>
  </si>
  <si>
    <t>Jul-14
Jul-16</t>
  </si>
  <si>
    <t>Jun-15
Jun-17</t>
  </si>
  <si>
    <t>DoD</t>
  </si>
  <si>
    <t>Commercial Bill Pay Office Naples</t>
  </si>
  <si>
    <t>Office of Public and Indian Housing - Tenant-Based Rental Assistance</t>
  </si>
  <si>
    <t>Communications, Utilities, and Other Rent</t>
  </si>
  <si>
    <t>Medical Care Contracts and Agreements</t>
  </si>
  <si>
    <t>Prosthetics</t>
  </si>
  <si>
    <t>-</t>
  </si>
  <si>
    <t>Footnotes for Program Results Table</t>
  </si>
  <si>
    <t>DHS: CBP (Refund and Drawback, Administratively Uncontrollable Overtime) and FEMA (Flood Risk Map &amp; Risk Analysis, National Flood Insurance Program, Port Security Grant Program, and Transit Security Grant Program) -  FY 2016 Outlay - Several corrections were made to the FY2016 reported outlays and improper payment percentages as a result of the OIG IPERA audit (OIG 17-059).  Specifically, CBP (Refund and Drawback, Administratively Uncontrollable Overtime) and FEMA (Flood Risk Map &amp; Risk Analysis, National Flood Insurance Program, Port Security Grant Program, and Transit Security Grant Program) program outlays and improper payment percentages were updated using the sampling frame used by the statisticians to sample and extrapolate results, rather than disbursements captured for Program ID deliverable purposes. Lastly, the Department made a correction to the program name for Hurricane Sandy funds disbursed for USCG. The outlays and improper payment percentage corrections were submitted to OMB on June 29, 2017, after the AFR was published.</t>
  </si>
  <si>
    <t>DHS: FEMA – Flood Risk Map &amp; Risk Analysis - Reduction target for out years increased from CY IP percentages. Due to the historical challenges relating to connecting invoice amounts to respective contracts, the target rate for FY 2018 is maintained at 5% as reported in FY 2016 AFR. Resolving the contract management weaknesses within the FRM program requires a methodical and thorough review, resulting in an extended timeline for this program.</t>
  </si>
  <si>
    <t xml:space="preserve">DHS: FEMA – National Flood Insurance Program met the IPERA statutory threshold of below 1.5% and $10M.  FEMA exceeded the goal by being below 1%  for AFG, HSGP, and NFIP as well as having an extrapolated error amount below $5M for these programs.  The FY 2018 estimated error rates remained consistent with the FY 2017 reported error rates. The cost to implementing additional internal controls to try to further reduce the improper payment rate would far outweigh the benefit.  </t>
  </si>
  <si>
    <t xml:space="preserve">DHS: ICE – Enforcement and Removal Operations  implemented successful remediation actions from FY 2013 through FY 2015.  The impact and focus on remediation is evidenced by the decreased improper payment rate of 0.36% for FY 2015 disbursements and 0.33% for FY 16 disbursements. Based on several years of historical improper payment rates around 4%, with the goal of reducing improper payments, ICE projects the improper payment to be 1%.  While ICE has maintained a significantly low improper payment rate for two consecutive years, targeting a 1% improper payment rate in FY 18 is reasonable and achievable due to the dollar amount of the invoices in the ERO Program. </t>
  </si>
  <si>
    <t>DoD - Civilian Pay, Military Pay, Military Retirement, and DFAS Commercial Pay: Over the past five FYs, DoD has reported improper payment rates of less than one percent for the following programs: Civilian Pay, Military Pay, Military Retirement, and DFAS Commercial Pay.  Since the rates are very low, DoD is unable to measure a statistically valid difference between the improper payment rates and the future year reduction targets for these programs.  As such, DoD's FY 2018 reduction targets for these programs remain constant or flat to the FY 2017 reported IP rates</t>
  </si>
  <si>
    <t>DoD - Travel Pay: The DoD Travel Pay reduction target for FY 2018 is being increased to six percent.  The average rate for this program based on the rates reported in FYs 2015, 2016, and 2017 results in 6.7 percent.  However, DoD is confident that six percent is an achievable target based on the corrective actions implemented to date to reduce travel improper payments.</t>
  </si>
  <si>
    <t>DoD: Commercial Bill Pay Office Naples - DoD did not submit a Commercial Bill Pay Office Naples plan to OMB in FY2016.  The Commercial Bill Pay Office Naples Improper Payment results were not included in the FY 2016 government wide and therefore are not included in table 1.</t>
  </si>
  <si>
    <t>DoD: Military Health Benefits: DHA has had contracts with payment accuracy performance standards for many years, wherein the contractor is required to meet TRICARE policy or contractual payment accuracy performance standards as a result of the quarterly or semi-annual EIC compliance reviews.  While the Military Health Benefits target for FY 2018 has increased, DHA lowered the payment accuracy performance standard from 2% to 1.75% therefore DoD is confident that 1.40% is an aggressive improper payment reduction target for this program.</t>
  </si>
  <si>
    <t>DOD: Military Help Benefits – the FY 2016 outlay number reflect corrections to the FY 2016 DoD AFR made in response to updated information reported by DHA</t>
  </si>
  <si>
    <t xml:space="preserve">DOL FECA FY 2018 target: DOL’s Office of Workers’ Compensation (OWCP) estimates that the FECA program’s IP rate will increase in FY 2018. Although the FECA program continues to implement changes to reduce the IP rate, FECA must consider critical factors which will prevent the DOL from reducing its’ target. See the discussion in Section IV: Barriers, below. In addition, the program anticipates a significant increase in fraud restitution for FY 2018. This is primarily due to a single $27.9 million court-ordered restitution awarded to the Department that will be taken into account in next year’s rate. Assuming no other changes, this one restitution order alone will drive the IP rate up by an estimated 0.32% next year.  With the increased activity related to provider fraud, it is likely that other such judgements will occur over this next year. As shown in the FECA Program Improper Payment Root Cause Categories table below, the IP three-year base restitution totals for FY 17 averaged $10.3 million. This accounts for 18% of FECA’s cumulative IP estimate. The error rate in this category is expected to increase to at least $19 million in FY 2018 and may potentially reflect upwards of 30% of the total IP estimate.  Since the amount of court-ordered restitution is beyond OWCP’s control, OWCP will maintain its previously established FY18 reduction target rate of 3.38%.  </t>
  </si>
  <si>
    <t xml:space="preserve">DOL UI FY 2018 target:  DOL's Employment and Training Administration (ETA), Office of Unemployment Insurance (OUI) estimates that the UI program's IP rate will increase in FY 2018.  Although significant work has been done by ETA and the states to reduce the IP annual target, certain conditions have prevented ETA from meeting the IP target rate.  The Middle Class Tax Relief and Job Creation Act of 2012 enacted on February 22, 2012, amended the Social Security Act (SSA) to add a work search requirement as a condition of UI eligibility.  Prior to this enactment, all states have a work search requirement in their laws and had the flexibility in interpreting and applying their work search requirement.  The new federal requirement is one of the major factors that will cause the UI program IP rate to increase in FY 2018.  Currently, a total of 19 states use formal warnings for the claimant's failure to conduct an active work search have not been included in the overpayment rate reported in the AFR.   DOL has determined that with this enactment states will no longer  be allowed to issue formal or informal warning to claimants when the work search requirements are not met and must  now classify those payments as improper.  ETA is in the process of implementing this policy change on work search.  As a result of this policy change, ETA projects an FY 2018 IP target of 13.75%. </t>
  </si>
  <si>
    <t>DOL UI: FY 2017 outlays are based on the Unemployment Insurance Outlook for the President's FY 2018 Budget (https://oui.doleta.gov/unemploy/pdf/prez_budget.pdf).  DOL UI: FY 2017 outlays are based on the Unemployment Insurance Outlook for the President's FY 2018 Budget (https://oui.doleta.gov/unemploy/pdf/prez_budget.pdf).  Based on the target period final actual data are not available for the UI BAM Program at the time of the data request.   Final outlays based on data submitted by the State Workforce Agencies on the ETA 5159 Claims and Payment Activities reports were not available at the time the 2017 AFR was submitted for review and publication.</t>
  </si>
  <si>
    <t xml:space="preserve">DOL UI: The FY 2016 outlays and estimated amount improperly paid differ from the figures published in the U. S. Department of Labor's 2016 Agency Financial Report (AFR). Outlays in the 2016 AFR ($33,090 M) were based on the Unemployment Insurance Outlook for the President's FY 2017 Budget. The revised outlays of $32,524.19 M are based on the outlays reported by State Workforce Agencies on the ETA 5159 Claims and Payment Activities reports for the State UI, UCFE, UCK, EB, and EUC 2008 programs,  These final outlays were not available at the time the 2016 AFR was submitted for review and publication. The revised estimated amount of improper payments is  based on multiplying the estimated FY 2016 IP of 11.65% by the revised outlays.  </t>
  </si>
  <si>
    <t>DOT: FHWA set a higher reduction target than its FY 2017 results; however, the target maintains the reduction trend set in FY 2016.  The factors influencing FHWA's reduction target included: past IP estimates; the inherent uncertainty and variability associated with estimates derived from probability sampling; and, the two-year delay for corrective actions to affect the IP estimate.</t>
  </si>
  <si>
    <t>ED: For both the Pell Grant and Direct Loan programs, Program Review Reports that include improper payment data for Award Year 2014-2015 (July 1, 2014 - June 30, 2015) payment transactions were tested for Pell Grant and Direct Loan improper payments in accordance with the OMB-approved estimation methodology. Per the methodology, the Pell Grant estimate also includes improper payment rates from the Award Year 2014-2015 FAFSA IRS Data Statistical Study to account for improper payments associated with recipients who do not use the IRS Data Retrieval Tool (DRT) who provide inaccurate self-reported income on the FAFSA, and who are not selected for income verification, and the Direct Loan estimate includes two independent statistical sample estimates derived from the sampling of loan consolidations and refund payments for Award Year 2016-2017.</t>
  </si>
  <si>
    <t>ED: Pell Grant and Direct Loan - As the FY 2017 improper payment estimates were prepared using an OMB-approved alternative estimation methodology, the estimates lack the precision of other estimates developed using random, statistical methodologies. As a result, management’s confidence in using these results to establish out-year reduction targets is limited. Accordingly, out-year targets are set to the FY 2017 IP Rates until the methodology is stabilized and the precision and volatility constraints are addressed. FSA will continue to work with relevant stakeholders to consider ways to increase precision and decrease volatility in future year methodologies and estimates. These reduction targets are pending OMB approval.</t>
  </si>
  <si>
    <t xml:space="preserve">EPA Grants: For grants, statistical sampling will become more robust in FY 2018, resulting in the review of five times as many recipients. The expanded sample size will provide more precise estimates but is expected to increase the amount of improper payments identified. In addition, responsibility for leading the grant improper payment reviews is being transferred to a different office, which is developing new procedures and review criteria. Added emphasis will be placed on the detection of recipient overdraws, likely resulting in more errors identified. Documentation errors, which accounted for all of the improper payments identified in the FY 2017 statistical sample, are expected to be identified in proportion to the larger sample size. For these reasons, it is anticipated that the improper payment rate for grants may increase substantially in FY 2018. </t>
  </si>
  <si>
    <t xml:space="preserve">EPA State Revolving Funds: For the SRFs, given reported improper payments rates below the IPERA threshold for more than two consecutive years, EPA will request relief from annual reporting starting in FY 2018. If approved, statistical sampling will be discontinued. The SRFs would return to a three-year risk assessment cycle, and reduction targets would no longer be required. </t>
  </si>
  <si>
    <t>GSA: FY 2016 IP Amount and percentage reflect corrections to the FY 2016 AFR made in response to OIG’s improper payment calculation</t>
  </si>
  <si>
    <t>HHS: ACF Head Start and ACF Social Services Block Grant - Superstorm Sandy programs will not report improper payments or targets in FY18 as all funds have been expended.</t>
  </si>
  <si>
    <t xml:space="preserve">HHS: Child Care - While the FY 2017 improper payment rate declined, HHS still anticipates increases in payment errors as states implement new policies in accordance with new regulations promulgated in September 2016 to meet the requirements under the Child Care and Development Block Grant Act. The Child Care and Development Block Grant Act (CCDBG) of 2014 reauthorized the CCDF program for the first time since 1996. The 2014 Reauthorization of the CCDBG statute and new CCDF regulations published in 2016 require very specific areas for implementation. States are in the midst of designing, promulgating, and implementing 26 new requirements. States were also allowed to request waiver extensions for several areas of the regulations, which increases the timeframe for states to implement the new requirements. At this point in time, states are seeking legislative approval, where  applicable; designing new policies and procedures to pass through administrative rule; and creating training for all staff on implementation. States reporting in 2018 and 2019 will be reviewing cases from FY 2017 and 2018 which is the time a of greatest policy and procedure change under the waiver extension. The FY 2018 target was chosen to allow states time needed to implement these sweeping changes, identify areas of concern, and mitigate those risks for future improper payments. HHS expects improper payment rates to reduce after policies are fully implemented and issues and risks are mitigated. </t>
  </si>
  <si>
    <t xml:space="preserve">HHS: For Medicaid and CHIP, the improper payment rates include findings from the most recent three cycle measurements so that all 50 states and the District of Columbia are captured in one rate. While the sampling timeframe from the most recent FY 2017 cycle measurement is 10/1/2015 through 9/30/2016, the FY 2017.  </t>
  </si>
  <si>
    <t>HUD  - CPD: CPD is reporting no improper payments in its FY 2017 testing.  The annual Risk Assessment process determines the frequency of monitoring reviews, as well as, uses information obtained through HUD-OIG audits, which informed CPD of certain funds that warranted repayment by the grantee and could ultimately be classified as improper payments. For FY 2017 data to be reported in FY 2018, the OIG has identified improper payment findings that are reflected in the percentage increase expected in next year’s reporting.</t>
  </si>
  <si>
    <t>HUD - PIH: Tenant-Based Rental Assistance Estimates: The PIH rate for FY 2017 is based on a OMB approved alternative method.  As funding is available, HUD will develop this statistically valid approach, which will meet all standard guidance found in OMB Circular A123 Appendix C for the entire RHAP, whether as disaggregated rates or a combined RHAP as was reported previously.</t>
  </si>
  <si>
    <t>HUD - RHAP &amp; PIH: I In FY 2016, HUD reported a combined error rate for both PIH and Housing aspects of its rental Housing Assistance Programs (RHAP).  Due to several factors, this combined error rate cannot be disaggregated for FY2016 comparative presentation and as such, HUD is reporting NA for the PIH portion.  A contributing factor was due to HUD’s resetting of its improper payment program beginning in FY2017.  As a part of the reset, HUD performed testing on the PIH-only portion of RHAP.  The PIH rate is based on an OMB approved alternative method that commenced within a compressed timeframe and was not intended to inform a statistically valid approach.  As funding is available, HUD will develop this statistically valid approach which will meet all standard guidance found in OMB Circular A123 Appendix C for the entire RHAP, whether as disaggregated rates or a combined RHAP as was reported previously.</t>
  </si>
  <si>
    <t>OPM: FEHB - ALL carriers: Due to the known variance of the IP $ and rate from one year to the next, the out year reduction targets are generally established based on a multi year average rather than the current year estimate alone.</t>
  </si>
  <si>
    <t xml:space="preserve">SSA OASDI Target: We believe our FY 2018 target rate of 0.40 percent is realistic based on our historical experiences.  We strive to reduce improper payments within the constraints of statutory and regulatory requirements and limited resources.  We also work with Congress and our stakeholders to identify ways to simplify our statutory and regulatory requirements.  While we strive to improve our efforts to address improper payments, outcomes must be significant to affect our error rate.  For FY 2016, each tenth of a percentage point in payment accuracy represents about $911 million in program outlays for the OASDI program. </t>
  </si>
  <si>
    <t xml:space="preserve">Treasury: EITC - All of the returns selected reflect EITC claims for a single tax year and therefore claims filed for a 12 month period of time.  Because of the time it takes to process those claims, one additional cycle is selected in the second processing year for the tax year of the sample.  </t>
  </si>
  <si>
    <t xml:space="preserve">VA  - Beneficiary Travel, Purchase Long Term Services and Supports, Supplies and Materials, VA Community Care, Prosthetics, Communication, and Medical Care Contracts and Agreements : The Beneficiary Travel, Purchase Long Term Services and Supports, Supplies and Materials and VA Community Care programs have not shown improper payment reductions in recent years.  New programs in FY 2017 include Prosthetics, Communication, Utilities and Other Rent, and Medical Care Contracts and Agreements.  For VHA program’s reduction targets, VHA is taking a comprehensive approach to resolving improper payment causes without affecting Veterans access to care.  Solutions include legislation changes and reviewing internal processes to identify areas to increase compliance without affecting Veterans access to care.  In FY 17 reporting, VHA found that most programs needed improved procurement processes to reduce improper payment rates.  VHA found Beneficiary travel clinical and administrative process improvements are needed.  These changes will take effect with FY 19 reporting.  Statistically valid testing for IPERA is completed one year in arrears; so changes are not seen until up to 2 years later. For example, in 2017, VA reports the results of improper payments found from testing FY 2016 disbursements. Therefore, changes implemented in FY 2018 will not be tested and reported on until FY 2019.     
</t>
  </si>
  <si>
    <t xml:space="preserve">USDA - Food and Nutrition Service (FNS) Supplemental Nutrition Assistance Program (SNAP). - Error rates reported by States, are used to calculate the national payment error rate each fiscal year. State-reported data, provided to FNS, did not allow for the determination of State error rates. Since USDA was unable to obtain validated State error rates, USDA decided not to report a SNAP payment error rate in the FY 2016 and FY 2017 Agency Financial Reports. While there were no changes in the FY 2016 sampling process, FNS has taken steps to ensure that States have a better understanding of the review process to ensure that future years can be validated. FNS fully expects to report a valid FY 2017 error rate (to be reported in the FY 2018 AFR), no later than June 30, 2018. 
</t>
  </si>
  <si>
    <t>Federal Employees' Compensation Act (FECA)</t>
  </si>
  <si>
    <t xml:space="preserve"> </t>
  </si>
  <si>
    <t>Compensation</t>
  </si>
  <si>
    <t>Purchased Long Term Services and Supports</t>
  </si>
  <si>
    <t>Overpayments Recaptured through Payment Recapture Audits</t>
  </si>
  <si>
    <t>FY 2017 ($ in Millions)</t>
  </si>
  <si>
    <t>Amount
Identified in FY 2017</t>
  </si>
  <si>
    <t>Amount
Recovered in FY 2017</t>
  </si>
  <si>
    <t>Federal Direct Student Loans</t>
  </si>
  <si>
    <t>Federal Pell Grant Program</t>
  </si>
  <si>
    <t>Debt Management Collection System (DMCS) - Federal Pell Grant Program</t>
  </si>
  <si>
    <t>Medicaid Integrity Contractors - Federal Share</t>
  </si>
  <si>
    <t>Medicare Contractors</t>
  </si>
  <si>
    <t>Medicare Part C and Part D</t>
  </si>
  <si>
    <t>State Medicaid Recovery Auditors - Federal Share</t>
  </si>
  <si>
    <t>Community Planning and Development</t>
  </si>
  <si>
    <t>Housing</t>
  </si>
  <si>
    <t>FHA Single Family Claims</t>
  </si>
  <si>
    <t>Public and Indian Housing</t>
  </si>
  <si>
    <t>RMA- Federal Crop Insurance Corporation</t>
  </si>
  <si>
    <t>FNS</t>
  </si>
  <si>
    <t>RMA</t>
  </si>
  <si>
    <t xml:space="preserve">VA Community Care </t>
  </si>
  <si>
    <t>International Broadcasting Bureau (IBB)</t>
  </si>
  <si>
    <t>Office of Cuba Broadcasting (OCB)</t>
  </si>
  <si>
    <t>Radio Free Asia (RFA)</t>
  </si>
  <si>
    <t>Voice of America (VOA)</t>
  </si>
  <si>
    <t>CBP</t>
  </si>
  <si>
    <t>DNDO</t>
  </si>
  <si>
    <t>FEMA</t>
  </si>
  <si>
    <t>FLETC</t>
  </si>
  <si>
    <t>ICE</t>
  </si>
  <si>
    <t>MGMT</t>
  </si>
  <si>
    <t>NPPD</t>
  </si>
  <si>
    <t>OHA</t>
  </si>
  <si>
    <t>S&amp;T</t>
  </si>
  <si>
    <t>TSA</t>
  </si>
  <si>
    <t>USCG</t>
  </si>
  <si>
    <t>USCIS</t>
  </si>
  <si>
    <t>USSS</t>
  </si>
  <si>
    <t>Applicable Bureaus for Next Payment Recapture Audit of Department-wide Grants and Other Cooperative Agreements</t>
  </si>
  <si>
    <t>Bureau(s) to be Selected for Next Payment Recapture Audit(s) of Contracts/Obligations</t>
  </si>
  <si>
    <t>Army CVS Payments</t>
  </si>
  <si>
    <t xml:space="preserve">CBPO Naples </t>
  </si>
  <si>
    <t>Retired and Annuitant Pay</t>
  </si>
  <si>
    <t>USACE Commercial Pay</t>
  </si>
  <si>
    <t>Benefits - Payroll</t>
  </si>
  <si>
    <t>Benefits - Travel</t>
  </si>
  <si>
    <t>Loans</t>
  </si>
  <si>
    <t>Vendors/Contracts</t>
  </si>
  <si>
    <t xml:space="preserve">Internal Control Reviews/Self Reported  </t>
  </si>
  <si>
    <t>Office of Inspector General Reviews</t>
  </si>
  <si>
    <t>Single Audit Reports</t>
  </si>
  <si>
    <t>Administrative, Technology and other</t>
  </si>
  <si>
    <t>State, Local, Tribal and Other Assistance</t>
  </si>
  <si>
    <t>FECA</t>
  </si>
  <si>
    <t>OIG Reviews</t>
  </si>
  <si>
    <t>Academic Competitiveness Grant</t>
  </si>
  <si>
    <t>Arts in Education</t>
  </si>
  <si>
    <t>Career and Technical Education - Basic Grants to States</t>
  </si>
  <si>
    <t>Contracts - Contracts and Acquisitions Management Office</t>
  </si>
  <si>
    <t>Contracts - Federal Student Aid</t>
  </si>
  <si>
    <t>Debt Management Collection System (DMCS) - Federal Supplemental Educational Opportunity Grants</t>
  </si>
  <si>
    <t>Debt Management Collection System (DMCS) - Teacher Education Assistance for College and Higher Education Grants (TEACH)</t>
  </si>
  <si>
    <t>Federal Family Education Loans</t>
  </si>
  <si>
    <t>Federal Perkins Loan Program - Federal Capital Contributions</t>
  </si>
  <si>
    <t>Federal Supplemental Educational Opportunity Grants</t>
  </si>
  <si>
    <t>Federal Work Study Program</t>
  </si>
  <si>
    <t>Fund for the Improvement of Education</t>
  </si>
  <si>
    <t>Higher Education Institutional Aid</t>
  </si>
  <si>
    <t>National Science and Mathematics Access To Retain Talent SMART Grant Program</t>
  </si>
  <si>
    <t>Race to the Top</t>
  </si>
  <si>
    <t>Rehabilitation Services Vocational Rehabilitation Grants to States</t>
  </si>
  <si>
    <t>Rehabilitation Training Experimental and Innovative Training</t>
  </si>
  <si>
    <t>Special Education Grants To States</t>
  </si>
  <si>
    <t>State Fiscal Stabilization Fund - State Incentive Grants, Recovery Funds</t>
  </si>
  <si>
    <t>Teacher Education Assistance for College and Higher Education Grants (TEACH)</t>
  </si>
  <si>
    <t>Telecommunications Demonstration Project for Mathematics</t>
  </si>
  <si>
    <t>Title I Grants to Local Educational Agencies</t>
  </si>
  <si>
    <t>Travel - Education</t>
  </si>
  <si>
    <t>TRIO McNair Post-Baccalaureate Achievement</t>
  </si>
  <si>
    <t>TRIO Student Support Services</t>
  </si>
  <si>
    <t>TRIO Upward Bound</t>
  </si>
  <si>
    <t>Payroll</t>
  </si>
  <si>
    <t>Travel</t>
  </si>
  <si>
    <t>FCC Operating Expenses</t>
  </si>
  <si>
    <t>NANP</t>
  </si>
  <si>
    <t>USAC Admin</t>
  </si>
  <si>
    <t>USF - LL</t>
  </si>
  <si>
    <t>USF - RHC</t>
  </si>
  <si>
    <t>USF – S&amp;L</t>
  </si>
  <si>
    <t>USF-HC</t>
  </si>
  <si>
    <t>ACF OIG Reviews</t>
  </si>
  <si>
    <t>ACF Single Audits</t>
  </si>
  <si>
    <t>HRSA National Health Service Corps</t>
  </si>
  <si>
    <t>Chief Procurement Officer</t>
  </si>
  <si>
    <t>General Counsel</t>
  </si>
  <si>
    <t>OLHCHH/Grants</t>
  </si>
  <si>
    <t>Admin Overhead</t>
  </si>
  <si>
    <t>Legislative Archives, Presidential Libraries, and Museum Services</t>
  </si>
  <si>
    <t>Repairs and Restoration</t>
  </si>
  <si>
    <t>Research Services</t>
  </si>
  <si>
    <t>NASA Contracts</t>
  </si>
  <si>
    <t>Payroll and Other</t>
  </si>
  <si>
    <t>Health Benefits Program</t>
  </si>
  <si>
    <t>Retirement Program</t>
  </si>
  <si>
    <t>American Compensation</t>
  </si>
  <si>
    <t>Foreign Locally Employed Compensation</t>
  </si>
  <si>
    <t>International Narcotics Controls and Law Enforcement</t>
  </si>
  <si>
    <t>Nonproliferation, Anti-terrorism, De-mining</t>
  </si>
  <si>
    <t>Other Programs</t>
  </si>
  <si>
    <t>Peacekeeping Operations</t>
  </si>
  <si>
    <t>DFF (ARC)</t>
  </si>
  <si>
    <t>FINCEN</t>
  </si>
  <si>
    <t>FSA</t>
  </si>
  <si>
    <t>MINT</t>
  </si>
  <si>
    <t>OCC</t>
  </si>
  <si>
    <t>SIGTARP</t>
  </si>
  <si>
    <t>Operating Expenses (Contracts, Grants, Cooperative Agreements &amp; Other)</t>
  </si>
  <si>
    <t>Programs (Contracts, Grants, Cooperative Agreements &amp; Other)</t>
  </si>
  <si>
    <t>AMS</t>
  </si>
  <si>
    <t>APHIS</t>
  </si>
  <si>
    <t>DA</t>
  </si>
  <si>
    <t>FAS</t>
  </si>
  <si>
    <t>FS</t>
  </si>
  <si>
    <t>FSA/CCC Internal Program</t>
  </si>
  <si>
    <t>FSIS</t>
  </si>
  <si>
    <t>GIPSA</t>
  </si>
  <si>
    <t>NAD/OCR/OAO</t>
  </si>
  <si>
    <t>NIFA Internal Program</t>
  </si>
  <si>
    <t>NRCS</t>
  </si>
  <si>
    <t>OCFO/OBPA/OCIO</t>
  </si>
  <si>
    <t>OGC</t>
  </si>
  <si>
    <t>OSEC/OCE</t>
  </si>
  <si>
    <t>RBS</t>
  </si>
  <si>
    <t>RD Internal Programs</t>
  </si>
  <si>
    <t>REE</t>
  </si>
  <si>
    <t>RHS</t>
  </si>
  <si>
    <t>RUS</t>
  </si>
  <si>
    <t xml:space="preserve">CHAMPVA </t>
  </si>
  <si>
    <t>Loan Guaranty</t>
  </si>
  <si>
    <t>NCA Burial Programs</t>
  </si>
  <si>
    <t>OIG post award contract reviews</t>
  </si>
  <si>
    <t xml:space="preserve">Other VHA Programs </t>
  </si>
  <si>
    <t xml:space="preserve">PFE - Payroll </t>
  </si>
  <si>
    <t>VBA GOE</t>
  </si>
  <si>
    <t xml:space="preserve">HHS: For Medicaid, the Medicaid Integrity Contractors identified total overpayments that include both the federal and state shares.  However, HHS reports only the actual federal share across audits.    </t>
  </si>
  <si>
    <t>HHS: For the State Medicaid Recovery Auditor row, states are only required to report the amount of recoveries, and not the amount of improper payments identified or recovery rates.  The State Medicaid Recovery Auditors Amount Recaptured cell represents the federal share of the state recoveries as of the publication date of the AFR.  The final amount recaptured for FY 2017 as a result of activities by State Medicaid Recovery Auditors will be reported in the Annual Medicare and Medicaid Program Integrity Report to Congress for FY 2017.</t>
  </si>
  <si>
    <t>HHS: The CMS Error Rate Measurements row includes recoveries from Medicare FFS (via the CERT program), Medicaid, and CHIP.  The actual overpayments identified by the CERT program during the FY 2017 report period were $21,280,789.91.  The identified overpayments are recovered by the MACs via standard payment recovery methods.  As of the report publication date, MACs reported collecting $18,218,737.10 or 85.61  percent of the actual overpayment dollars.  For Medicaid and CHIP, HHS works closely with states to recover overpayments identified from the FFS and managed care claims sampled and reviewed.  Recoveries of Medicaid and CHIP improper payments are governed by the Social Security Act and related regulations under which states must return the federal share of overpayments.  States reimburse HHS for the federal share of overpayments.  Section 6506 of the Affordable Care Act amended the Social Security Act to allow states up to one year from the date of discovery of an overpayment for Medicaid and CHIP services to recover, or to attempt to recover, such overpayment before making an adjustment to refund the federal share of the overpayment. The actual overpayments identified by the PERM program during the FY 2017 report period were $2,528,749.13 for Medicaid and $757,063.35 for CHIP. The amounts recovered were $1,117,746.00 for Medicaid and $40,365.00 for CHIP.</t>
  </si>
  <si>
    <t xml:space="preserve">HHS: The Medicare Part D RAC contract ended in December 2015, but an administrative and appeals option period allows the RAC to complete work on outstanding audit issues until the end of December 2017. Because the option period does not permit new audit work, no new improper payments were identified by the Part D RAC during FY 2017. The Part D RAC recouped approximately $0.30 million in overpayments in FY 2017 that were identified in previous years.    </t>
  </si>
  <si>
    <t>HHS: The values in the Medicare Part C and Medicare Part D row represent overpayments reported and returned by Medicare Advantage organizations and Part D sponsors. The actual overpayments identified during the FY 2017 report period were $78,705,010.00 for Medicare Part C and $2,833,663.00 for Medicare Part D. The amounts recovered were $78,705,010.00 for Medicare Part C and $2,833,663.00 for Medicare Part D.</t>
  </si>
  <si>
    <t xml:space="preserve">HHS:The ACF Error Rate Measurements row represents findings for Foster Care, Child Care, and Superstorm Sandy SSBG during the current reporting year.  As a result of conducting Foster Care eligibility reviews in 12 states during the 12-month period between July 2016 and June 2017, HHS recovered over $1.11 million in Title IV-E improper payments.  The recovered funds are comprised of $791,744.00 in disallowed maintenance payments and $317,018.00 in disallowed administrative payments. For Child Care, states are required to recover child care payments that are the result of fraud and have discretion as to whether to recover misspent funds that were not the result of fraud, such as in cases of administrative error identified in the improper payments review. States reported identifying $0.0051million and recovering $0.0048 million. For Superstorm Sandy SSBG, in FY 2017, all states completed recoupment of overpayments identified in the sample ($1,275.00) and HHS will formally contact grantees to determine whether the funds will be allocated towards an allowable activity or repaid. </t>
  </si>
  <si>
    <t>SSA :  "Other Administrative" payments are recaptured outside of payment recapture audits.  The totals are derived from multiple sources and mainly include identified and recovered administrative overpayments from sources other than our in-house recovery audit program for vendor and employee travel payments and our payment accuracy reviews for payroll and benefits payments.  We do not have separated totals for payroll and benefits payments or vendor and travel payments.</t>
  </si>
  <si>
    <t>Footnotes for High Priority Program Results Table</t>
  </si>
  <si>
    <t>Footnotes for the Payment Recovery Breakout Table</t>
  </si>
  <si>
    <t>FY 2017 Overpayment Payment Recaptures with and without Recapture Audit by Program</t>
  </si>
  <si>
    <t>FY 2017 Overpayment Recaptures Rate and Target Rates Using Payment Recapture Audits</t>
  </si>
  <si>
    <t>Overpayment Amount Identified For Recapture ($M)</t>
  </si>
  <si>
    <t>Overpayment Amount Recovered ($M)</t>
  </si>
  <si>
    <t>DoD Travel Policy Compliance Program</t>
  </si>
  <si>
    <t>USF-S&amp;L</t>
  </si>
  <si>
    <t xml:space="preserve">Medicare FFS Recovery Auditors </t>
  </si>
  <si>
    <t xml:space="preserve">Medicare Secondary Payer Recovery Auditor </t>
  </si>
  <si>
    <t>Prior Year bureau combined balances **</t>
  </si>
  <si>
    <t>AmeriCorps State and National</t>
  </si>
  <si>
    <t>+/- 0.44%</t>
  </si>
  <si>
    <t>+/- 1.53%</t>
  </si>
  <si>
    <t xml:space="preserve">Rental of Space </t>
  </si>
  <si>
    <t>95%</t>
  </si>
  <si>
    <t xml:space="preserve">Medicare Part D </t>
  </si>
  <si>
    <t xml:space="preserve">Foster Care </t>
  </si>
  <si>
    <t xml:space="preserve">Child Care </t>
  </si>
  <si>
    <t>Programs not listed in this table are either using a census or a non-statistical sampling and estimation methodology to develop the improper payment results</t>
  </si>
  <si>
    <t>FY 2017  Estimate Statistical Information</t>
  </si>
  <si>
    <t>FY 2017 Estimate Variance</t>
  </si>
  <si>
    <t>FY 2017 Confidence Level</t>
  </si>
  <si>
    <t>FY 2017 Precision Level</t>
  </si>
  <si>
    <t>* The estimated monetary loss to the government reflects a pre-recovery number*</t>
  </si>
  <si>
    <t xml:space="preserve">GSA: The Rental Of Space amount represents actual, validated recoverable overpayments from Recapture Audit, outside of Recapture Audit, and OCFO sampling sources that indicates government loss during the FY 2016. This amount is used since the government loss amount from our actual error reports is higher than that from our sampling estimate. Since this amount is not based on sampling the actual and the estimate are reported as the same number.
                                                                                                                                                                                                       </t>
  </si>
  <si>
    <t xml:space="preserve">DOL UI - Actual monetary loss to the Federal government includes fraud and nonfraud recoverable overpayments in the Unemployment Compensation for Federal Employees (UCFE) and Unemployment Compensation for Ex-service members (UCX) programs reported in the ETA 227 Overpayment Detection and Recovery Activities report.  The amount also includes fraud and nonfraud recoverable overpayments established in IPIA Fiscal Year 2017 for the episodic Extended Benefits (EB) program and Emergency Unemployment Compensation (EUC) program claims filed prior to the January 1, 2014 expiration of the program.
States recovered $91.59 million of these fraud and nonfraud overpayments.  There is not a one-to-one relationship between fraud and nonfraud overpayments established and recovered.  In unemployment compensation reporting there is no direct relationship between the dollars paid during the period and the overpayments established or overpayments recovered.  In other words, overpayment dollars established may be a result of payments made in a prior year.  Similarly, overpayments recovered may be a result of overpayments established in a prior year.  
The Actual Monetary Loss to the Government figure of $26.27 M includes $14.85 M in overpayments for claimants who had exhausted benefits in the state UI program (paid from the federally funded EUC program).  IPIA Fiscal Year 2017 saw a significant amount of EUC overpayments established and recovered from New York ($15.06 M), Texas ($9.04 M), Wisconsin ($4.83 M), Arizona ($4.73 M), and Indiana ($4.45 M). The Government overpayments loss for the UCFE, UCX, and EB programs (excluding EUC) totaled $11.43 million.  </t>
  </si>
  <si>
    <t>DOL UI - Estimated (extrapolated to the population) monetary loss to the Federal government includes fraud and nonfraud recoverable overpayments in the UCFE and UCX programs based on the results of the Benefit Accuracy Measurement (BAM) survey.  The estimated improper payment rates are assumed to be generalizable to the EUC and EB programs, although those programs are not directly measured by the BAM survey.   
The amount also excludes an additional $12.24 million in overpayments that are not recoverable because the state has determined that the claimant is not responsible for the improper payment or due to finality provisions (technically proper payments) in state law and policy.</t>
  </si>
  <si>
    <t>DOL UI - The Actual and Estimated Monetary Loss to the Government totals do not include overpayments from the regular State UI program, which are paid from the state UI trust fund.  The prevention of State UI overpayments would not provide additional monies to the Federal government.</t>
  </si>
  <si>
    <t>HHS: Actual Monetary Loss Column - The dollars in this table represent known monetary loss to the government. Improper payments that are not included in this table may also include instances of monetary loss but were not able to be classified as such due to lack of data or lack of information.</t>
  </si>
  <si>
    <t>HHS: For IV-E Foster Care, the "Actual Monetary loss" column reports those overpayments for the period under review that were identified in FC Eligibility Reviews conducted during the FY 2017 reporting period (i.e., for reviews conducted between July 1, 2016 and June 30, 2017).</t>
  </si>
  <si>
    <t>HHS: For IV-E Foster Care, the "Estimated Monetary Loss to the Government" column represents the FY 2017 estimated overpayment error rate applied to (extrapolated to) total FY 2017 outlays. Although this figure represents an estimate of the magnitude of monetary losses to the federal government that may have occurred, funds would not be recoverable, absent actual evidence of improper claiming associated with specific foster care cases.</t>
  </si>
  <si>
    <t xml:space="preserve">HHS: For Medicare Part C, the actual monetary loss number was calculated by the average payment error per beneficiary multiplied by the beneficiaries in the sample. </t>
  </si>
  <si>
    <t xml:space="preserve">HHS: For Medicare Part D, we are unable to calculate the actual monetary loss to the government.  Corrected Prescription Drug Events (PDEs) that account for errors we have found must be run through the Part D benefit in order to calculate the monetary loss to the government.  In our current Part D error methodology, there is an extrapolation step that occurs prior to running the PDEs through the Part D benefit, and thus an "actual monetary loss to the government" for the sampled PDEs for FY2016 is not known.  We note that the estimated monetary loss to the government may be overstated as it includes instances where the beneficiary received a drug that was properly dispensed, but the Part D sponsor may not have been able to present adequate documentation supporting the costs of the PDE. We would need to consider how to report an "actual monetary loss" figure or how to isolate certain actual monetary losses if needed for future years. </t>
  </si>
  <si>
    <t xml:space="preserve">HHS: The national error measures are updated annually with one-third of the data replaced using the most recent cohort, which in FY 2017 was the Year 1 states.  Therefore, only the data for the Year 1 states is included as an actual monetary loss to the government in FY 2017.  However, the estimated extrapolation is based on all three cohorts.  </t>
  </si>
  <si>
    <t>SSA OASDI - For the $1,908.33 million in estimated total monetary loss to the government, a projected $681.66 million ($1,552 un-projected) of these payments are technically monetary loss but are not recoverable due to administrative finality.  Administrative Finality prevents SSA from correcting adjudicative actions that were effected more than four years prior to the discovery of error if the beneficiary would be adversely affected (i.e., benefits would decrease), except in the case of beneficiary fraud or similar fault.</t>
  </si>
  <si>
    <r>
      <t>Treasury - EITC: The FY 2017 total monetary loss estimate is $17,459.45 million.  Of that amount, an estimated $1,227.87 million will be recovered through IRS enforcement activities.  Subtracting the recovered amount from the total monetary loss yields the FY 2017 improper payment estimate of $16,231.58 million (reported in Table 1). (</t>
    </r>
    <r>
      <rPr>
        <b/>
        <sz val="11"/>
        <color theme="1"/>
        <rFont val="Times New Roman"/>
        <family val="1"/>
      </rPr>
      <t>Estimated Total Monetary Loss to the Government</t>
    </r>
    <r>
      <rPr>
        <sz val="11"/>
        <color theme="1"/>
        <rFont val="Times New Roman"/>
        <family val="1"/>
      </rPr>
      <t xml:space="preserve">  = EITC Overclaims) (Paid </t>
    </r>
    <r>
      <rPr>
        <b/>
        <sz val="11"/>
        <color theme="1"/>
        <rFont val="Times New Roman"/>
        <family val="1"/>
      </rPr>
      <t>Estimated Improper Payment Amount</t>
    </r>
    <r>
      <rPr>
        <sz val="11"/>
        <color theme="1"/>
        <rFont val="Times New Roman"/>
        <family val="1"/>
      </rPr>
      <t xml:space="preserve"> = EITC Overclaims Paid +  Absolute Value of Underpayments – EITC overclaims paid and later recovered)</t>
    </r>
  </si>
  <si>
    <t>FY 2017 Actual Monetary loss to the Government identified in Sample</t>
  </si>
  <si>
    <t>FY 2017 Estimated Total Monetary loss to the Government</t>
  </si>
  <si>
    <t xml:space="preserve">Other </t>
  </si>
  <si>
    <t>USF - HC</t>
  </si>
  <si>
    <t>USF - S&amp;L</t>
  </si>
  <si>
    <t>USAC - Admin</t>
  </si>
  <si>
    <t>FCC - Operating Exp.</t>
  </si>
  <si>
    <t xml:space="preserve">Medicare Part D Recovery Auditors </t>
  </si>
  <si>
    <r>
      <t>Amount Recaptured</t>
    </r>
    <r>
      <rPr>
        <i/>
        <sz val="8"/>
        <rFont val="Times New Roman"/>
        <family val="1"/>
      </rPr>
      <t/>
    </r>
  </si>
  <si>
    <t xml:space="preserve">HHS: "Medicare FFS Recovery Auditors - "Other" amount = underpayments to providers that were corrected ($6.74 million)  + amounts collected in prior years but overturned on appeal in FY17 ($19.44 million). “Original Purpose” amount is also reduced by this "Other" amount. 
</t>
  </si>
  <si>
    <t>HHS: Medicare FFS Recovery Auditors - The negative “Original Purpose” amount is made up by the amounts returned to the Medicare Trust Fund in previous years and does not mean the program has an overall negative return on investment.</t>
  </si>
  <si>
    <t>Footnotes for the Disposition of Recaptured Funds Table</t>
  </si>
  <si>
    <t>SSA: SSA returns all amounts recaptured to the original appropriation from which the payment was made for both our benefit and administrative payments.</t>
  </si>
  <si>
    <t>FY 2017 Confirmed Fraud</t>
  </si>
  <si>
    <t>DOC Total</t>
  </si>
  <si>
    <t>Administrative</t>
  </si>
  <si>
    <t>Civil</t>
  </si>
  <si>
    <t>Criminal</t>
  </si>
  <si>
    <t>Bureau of Indian Affairs</t>
  </si>
  <si>
    <t>Bureau of Indian Education</t>
  </si>
  <si>
    <t>Bureau of Land Management</t>
  </si>
  <si>
    <t xml:space="preserve">Departmental Offices </t>
  </si>
  <si>
    <t>National Park Service</t>
  </si>
  <si>
    <t>Other programs</t>
  </si>
  <si>
    <t>Federal Aviation Administration - Grants - Civil Settlements</t>
  </si>
  <si>
    <t>Federal Aviation Administration - Procurement - Civil Settlements</t>
  </si>
  <si>
    <t>Federal Highway Administration - Grant - Civil Settlements</t>
  </si>
  <si>
    <t>Federal Highway Administration - Grant - Criminal</t>
  </si>
  <si>
    <t>Federal Motor Carrier Safety Administration - Occupational - Criminal</t>
  </si>
  <si>
    <t>Federal Railroad Administration - Grant - Civil Settlement</t>
  </si>
  <si>
    <t>Federal Transit Administration - Grant - Civil Settlement</t>
  </si>
  <si>
    <t>HHS Total</t>
  </si>
  <si>
    <t>Secretary's Regulation of Fannie Mae and Freddie Mac</t>
  </si>
  <si>
    <t>Healthcare (FEHBP)</t>
  </si>
  <si>
    <t>NBIB</t>
  </si>
  <si>
    <t xml:space="preserve">OIG </t>
  </si>
  <si>
    <t xml:space="preserve">Retirement </t>
  </si>
  <si>
    <t>Health Care Fraud Including Railroad Medicare</t>
  </si>
  <si>
    <t>Railroad Medicare</t>
  </si>
  <si>
    <t>Cost Avoidance</t>
  </si>
  <si>
    <t>State Department</t>
  </si>
  <si>
    <t>Fiscal Service</t>
  </si>
  <si>
    <t>IRS - Contract Fraud</t>
  </si>
  <si>
    <t>IRS - General Fraud</t>
  </si>
  <si>
    <t>Democracy and Governance (Rule of Law, Good Governance, Civil Society, Independent Media and Free Flow of Information)</t>
  </si>
  <si>
    <t>Environment (Workforce Development, Modern Energy Services, Environment, Climate Change)</t>
  </si>
  <si>
    <t>Health (HIV/AIDS, Maternal and Child Health, Tuberculosis, Family Planning and Reproductive Health, Water and Sanitation)</t>
  </si>
  <si>
    <t xml:space="preserve">FS </t>
  </si>
  <si>
    <t>RD</t>
  </si>
  <si>
    <t>VACC and PLTSS</t>
  </si>
  <si>
    <t>RRB Footnote: The program "health care fraud including Railroad Medicare" reflects fraud amounts related to programs administered exclusively by the RRB (Railroad Medicare) and fraud amounts from other health care programs such as Medicare. Judicial actions do not always distinguish judgment amounts by agency.</t>
  </si>
  <si>
    <t>DOL Other Programs: In FY 2017, the OIG reported $108,224,074 in monetary accomplishments related to their investigative work. DOL only reports monetary accomplishments that either go directly to the Department or are related to one of the Department’s programs. Here are a few examples of program related monetary results that are included in our reported monetary accomplishments: 1) Restitution to a State Workforce Agency in a UI investigation; 2) Restitution to an ERISA benefit fund; 3) Restitution to a labor union; 4) Restitution to the FECA program; 5) Restitution ordered to victims in an foreign labor certification investigation; and 6) Federal Unemployment Tax investigations.</t>
  </si>
  <si>
    <t>Treasury DCP Note: Confirmed fraud resulted from a joint account holder with an annuitant, fraudulently collected that annuitant’s payments for three years after her death.</t>
  </si>
  <si>
    <t>Treasury DO Note: Information was provided by the Treasury OIG.  Most of the confirmed fraud resulted from a settlement with Solar City ($29.5M).</t>
  </si>
  <si>
    <t>Treasury Fiscal Service Note: Information was provided by the Treasury OIG.  Most of the confirmed fraud resulted from restitution for stolen Treasury check cases.</t>
  </si>
  <si>
    <t xml:space="preserve">Treasury IRS - Contract Fund Note: Contract Fraud is comprised of fraud related to IRS contracts.  Out of the total  $143,613,971.80  reported for confirmed fraud (sum of general fraud and contract fraud), $2,095,125.85 was recovered (restitution). </t>
  </si>
  <si>
    <t xml:space="preserve">Treasury IRS - General Fund Note: General Fraud is comprised of mail fraud, wire fraud, theft/embezzlement of tax refunds, IRS funds or property, and unjust enrichment of IRS employees.  Out of the total $143,613,971.80  reported for confirmed fraud (sum of general fraud and contract fraud), $2,095,125.85 was recovered (restitution). </t>
  </si>
  <si>
    <t>Treasury mint Note: Information was provided by the Treasury OIG.  Most of the confirmed fraud resulted from restitution on the Okyere et al case involving stolen credit cards and fraudulent bank accounts used to purchase US Mint coins and other items (345,000).</t>
  </si>
  <si>
    <t xml:space="preserve">Treasury: EITC - The computation used for EITC improper payments does not take into consideration all the fraud identification and prevention that are part of IRS’s internal controls.  For example, IRS has controls and filters in its EITC fraud and identity theft programs that stopped EITC returns with nearly $1.6 billion of dollars in fraudulently claimed EITC from processing. Because IRS does not process the returns, they are not included in the computation of improper payments, however this program does prevent $1.6 billion in fraudulent improper payments. </t>
  </si>
  <si>
    <t>Year the program will report its first improper payment estimate</t>
  </si>
  <si>
    <t>FY 2018</t>
  </si>
  <si>
    <t>Office of Housing - Rental Housing Assistance Program</t>
  </si>
  <si>
    <t>CPD - Community Development Block Grant</t>
  </si>
  <si>
    <t>FHA - Single Family Claims</t>
  </si>
  <si>
    <t>Ginnie Mae - Contractor Payments</t>
  </si>
  <si>
    <t>HUD (Office of Public and Indian Housing - Tenant-Based Rental Assistance and Office of Housing - Rental Housing Assistance Program) - In prior years, these programs were grouped together under the Rental Housing Assistance Program (RHAP). The Office of Public and Indian Housing and Office of Housing programs of RHAP were assessed separately in FY 2017. In subsequent years, HUD will determine whether to assess separately or together.</t>
  </si>
  <si>
    <t>HUD programs: In 2017, HUD performed fully compliant risk-assessments on all HUD and Ginnie Mae payment programs.  FHA performed its FY 2017 risk assessments according to its three-year cycle.  This list identifies the programs deemed to be susceptible to significant improper payments.  Given the receipt of adequate funding, these programs will be subject to an approved sampling and estimation plan during FY 2018.</t>
  </si>
  <si>
    <r>
      <t>Program</t>
    </r>
    <r>
      <rPr>
        <b/>
        <sz val="12"/>
        <color rgb="FF000000"/>
        <rFont val="Times New Roman"/>
        <family val="1"/>
      </rPr>
      <t xml:space="preserve">  or Activity</t>
    </r>
  </si>
  <si>
    <t>Improper Payments Elimination and Recovery Act (IPERA) Compliance as Determined by Inspectors General of Agencies</t>
  </si>
  <si>
    <t>FY2017 Over-payment ($M)</t>
  </si>
  <si>
    <t>FY2017 Under-payment ($M)</t>
  </si>
  <si>
    <t>FY2018 Est. Outlays ($M)</t>
  </si>
  <si>
    <t>FY2018 Est. IP ($M)</t>
  </si>
  <si>
    <t>Programs Assessed for Risk of Improper Payments During FY 2017 Risk Assessment Cycle</t>
  </si>
  <si>
    <t>Domestic Payroll (*already reporting an IP estimate)</t>
  </si>
  <si>
    <t>Middle East Broadcasting Networks (MBN/MN)</t>
  </si>
  <si>
    <t>Overseas Payroll</t>
  </si>
  <si>
    <t>Radio Free Europe (RFE/RL)</t>
  </si>
  <si>
    <t>Technology, Services and Innovation (TSI)</t>
  </si>
  <si>
    <t>Acquisitions/Constructions and Improvements (AC&amp;I)</t>
  </si>
  <si>
    <t>Adjudication Services (Program Code 20)</t>
  </si>
  <si>
    <t>Administration</t>
  </si>
  <si>
    <t>Administration  (Program Code 50)</t>
  </si>
  <si>
    <t>AFG-Staffing for Adequate Fire and Emergency Response (SAFER)</t>
  </si>
  <si>
    <t>Assistance for Firefighter Grants (AFG) - Fire Prevention Program (FPP)</t>
  </si>
  <si>
    <t>Aviation Logistics Center (ALC) Acquisition Construction &amp; Improvements (AC&amp;I)</t>
  </si>
  <si>
    <t>Disaster Relief Fund (DRF) - Payroll</t>
  </si>
  <si>
    <t>E-Verify  (Program Code 70)</t>
  </si>
  <si>
    <t>Federal Insurance &amp; Mitigation Admin (FIMA) - Non Claims (Write Your Own, Flood Mitigation Assistance, Mitigation Administration)</t>
  </si>
  <si>
    <t>FPS-Federal Protective Service</t>
  </si>
  <si>
    <t>HMGP-Hazard Mitigation Grant Program</t>
  </si>
  <si>
    <t xml:space="preserve">IHP- DRF - Individual and Households Program </t>
  </si>
  <si>
    <t>Information Customer Services  (Program Code 20)</t>
  </si>
  <si>
    <t>Legacy Office of the Under-Secretary (OUS); Office of Cyber and Infrastructure Analysis (OCIA); Office of Infrastructure Protection (IP); and the Office of Cybersecurity and Communications (CS&amp;C).</t>
  </si>
  <si>
    <t>Management &amp; Administration</t>
  </si>
  <si>
    <t xml:space="preserve">Miscellaneous. Program  - Maritime Oil Spill </t>
  </si>
  <si>
    <t>Miscellaneous. Program  - Reserved Training</t>
  </si>
  <si>
    <t>Miscellaneous. Program  - Supply Fund</t>
  </si>
  <si>
    <t>OBIM-Office of Biometric Identity Management: US Visitor and Immigrant Status Indicator Technology (US-VISIT)</t>
  </si>
  <si>
    <t>Operating Expenditures (OE)</t>
  </si>
  <si>
    <t>Payroll - AUO</t>
  </si>
  <si>
    <t>Payroll (AUO)</t>
  </si>
  <si>
    <t>Payroll (NPPD Wide)</t>
  </si>
  <si>
    <t>Refund and Drawback</t>
  </si>
  <si>
    <t>Research Development &amp; Operations</t>
  </si>
  <si>
    <t>Salaries and Expense Administrative Uncontrollable Overtime (AUO)</t>
  </si>
  <si>
    <t>Surface Force Logistics Center (SFLC) Operating Expense (OE)</t>
  </si>
  <si>
    <t>Systematic Alien Verification for Entitlements (SAVE)  (Program Code 60)</t>
  </si>
  <si>
    <t>Systems Acquisition</t>
  </si>
  <si>
    <t>Training</t>
  </si>
  <si>
    <t>Travel (DRF)</t>
  </si>
  <si>
    <t>Travel (Non-DRF)</t>
  </si>
  <si>
    <t>VP- Commercial Bills of Lading</t>
  </si>
  <si>
    <t>Bureau of Economic Analysis</t>
  </si>
  <si>
    <t>Contracts and Purchase Orders</t>
  </si>
  <si>
    <t>Decennial Census</t>
  </si>
  <si>
    <t>Departmental Management</t>
  </si>
  <si>
    <t>Dual Use Export Administration and Enforcement</t>
  </si>
  <si>
    <t>Economics and Statistics Administration</t>
  </si>
  <si>
    <t>Enforcement and Compliance</t>
  </si>
  <si>
    <t>Enterprise Data Capture and Dissemination Systems</t>
  </si>
  <si>
    <t>Geographic Support</t>
  </si>
  <si>
    <t>Industry and Analysis</t>
  </si>
  <si>
    <t>Loans, Intragovernmental Payment and Collection System Activity, Other</t>
  </si>
  <si>
    <t>Minority Business Development and Advocacy</t>
  </si>
  <si>
    <t>Minority Business Development Grants</t>
  </si>
  <si>
    <t>Purchase Card</t>
  </si>
  <si>
    <t>State and Local Grant Implementation Program</t>
  </si>
  <si>
    <t>Telecommunications and Information Policy Development and Management; Spectrum Management</t>
  </si>
  <si>
    <t>U.S. Patent and Trademark Office (Patents and Trademarks)</t>
  </si>
  <si>
    <t xml:space="preserve">Navy Commercial Bill Pay Office (CBPO) Singapore </t>
  </si>
  <si>
    <t>Apprenticeship</t>
  </si>
  <si>
    <t>Coal Mine Workers' Compensation</t>
  </si>
  <si>
    <t>Community Service Employment for Older Americans</t>
  </si>
  <si>
    <t>Compensation and Working Conditions</t>
  </si>
  <si>
    <t>Departmental Management and other</t>
  </si>
  <si>
    <t>EBSA</t>
  </si>
  <si>
    <t>Employment Service</t>
  </si>
  <si>
    <t>Energy Employees Occupational Illness Compensation</t>
  </si>
  <si>
    <t>ETA management and other</t>
  </si>
  <si>
    <t>Executive Direction and Staff Services</t>
  </si>
  <si>
    <t>FECA (*already reporting an IP estimate)</t>
  </si>
  <si>
    <t>Federal Administration &amp; USERRA Enforcement</t>
  </si>
  <si>
    <t>Foreign Labor Certification</t>
  </si>
  <si>
    <t>Homeless Veterans' Reintegration Program</t>
  </si>
  <si>
    <t>ILAB</t>
  </si>
  <si>
    <t>Job Corps</t>
  </si>
  <si>
    <t>Jobs for Veterans State Grants</t>
  </si>
  <si>
    <t>Labor Force Statistics</t>
  </si>
  <si>
    <t>Longshore and Harbor Workers Compensation</t>
  </si>
  <si>
    <t>MSHA</t>
  </si>
  <si>
    <t>ODEP</t>
  </si>
  <si>
    <t>OFCCP</t>
  </si>
  <si>
    <t>OLMS</t>
  </si>
  <si>
    <t>OSHA</t>
  </si>
  <si>
    <t>Prices and Cost of Living</t>
  </si>
  <si>
    <t>Productivity and Technology</t>
  </si>
  <si>
    <t>Transition Assistance Program Employment Workshop</t>
  </si>
  <si>
    <t>UI (*already reporting an IP estimate)</t>
  </si>
  <si>
    <t>WB</t>
  </si>
  <si>
    <t>WHD</t>
  </si>
  <si>
    <t>Workforce Information</t>
  </si>
  <si>
    <t>Federal Aviation Administration Facilities and Equipment</t>
  </si>
  <si>
    <t>Federal Aviation Administration Franchise Fund</t>
  </si>
  <si>
    <t>Federal Aviation Administration Grants-in-Aid for Airports</t>
  </si>
  <si>
    <t>Federal Aviation Administration Operations</t>
  </si>
  <si>
    <t xml:space="preserve">Federal Aviation Administration Research, Engineering and Development </t>
  </si>
  <si>
    <t>Federal Highway Administration Contract Payments</t>
  </si>
  <si>
    <t>Federal Highway Administration Research and Other Grant Programs</t>
  </si>
  <si>
    <t>Federal Highway Administration Salaries and Expenses</t>
  </si>
  <si>
    <t>Federal Motor Carrier Safety Administration Contract Payments</t>
  </si>
  <si>
    <t>Federal Motor Carrier Safety Administration Motor Carrier Safety Grants</t>
  </si>
  <si>
    <t>Federal Motor Carrier Safety Administration Personnel Compensation and Benefits</t>
  </si>
  <si>
    <t>Federal Railroad Administration Pennsylvania Station Redevelopment Project</t>
  </si>
  <si>
    <t>Federal Railroad Administration Rail Line Relocation and Improvement Program</t>
  </si>
  <si>
    <t>Federal Railroad Administration Railroad Research and Development</t>
  </si>
  <si>
    <t>Federal Railroad Administration Railroad Safety Technology Program</t>
  </si>
  <si>
    <t>Federal Railroad Administration Safety and Operations</t>
  </si>
  <si>
    <t>Federal Transit Administration Administrative Expenses</t>
  </si>
  <si>
    <t>Federal Transit Administration Other Contract Programs</t>
  </si>
  <si>
    <t>Federal Transit Administration Other Grant Programs</t>
  </si>
  <si>
    <t>Maritime Administration Electronic Invoicing System Ship Manager Payments</t>
  </si>
  <si>
    <t>Maritime Administration Federal Ship Financing Program Contracts</t>
  </si>
  <si>
    <t>Maritime Administration Maritime Security Program Contracts</t>
  </si>
  <si>
    <t>Maritime Administration MarkView Payments</t>
  </si>
  <si>
    <t>Maritime Administration Personnel Compensation and Benefits</t>
  </si>
  <si>
    <t>Maritime Administration Student Incentive Program</t>
  </si>
  <si>
    <t>Maritime Administration Travel Payments</t>
  </si>
  <si>
    <t>National Highway Traffic Safety Administration Highway Traffic Safety Grants</t>
  </si>
  <si>
    <t>National Highway Traffic Safety Administration Operations and Research</t>
  </si>
  <si>
    <t>Office of Inspector General Salaries and Expenses</t>
  </si>
  <si>
    <t>Office of the Secretary Essential Air Service</t>
  </si>
  <si>
    <t>Office of the Secretary Grants for a National Surface Transportation System</t>
  </si>
  <si>
    <t>Office of the Secretary National Infrastructure Investments</t>
  </si>
  <si>
    <t>Office of the Secretary Railroad Rehabilitation and Improvement Program</t>
  </si>
  <si>
    <t>Office of the Secretary Research and Technology</t>
  </si>
  <si>
    <t>Office of the Secretary Salaries and Expenses</t>
  </si>
  <si>
    <t>Office of the Secretary Transportation Infrastructure Finance and Innovation Act</t>
  </si>
  <si>
    <t>Office of the Secretary Volpe Salaries and Expenses</t>
  </si>
  <si>
    <t>Office of the Secretary Working Capital Fund</t>
  </si>
  <si>
    <t>Pipeline and Hazardous Materials Safety Administration Emergency Preparedness Grant Program</t>
  </si>
  <si>
    <t>Pipeline and Hazardous Materials Safety Administration Hazardous Materials Safety Program</t>
  </si>
  <si>
    <t>Pipeline and Hazardous Materials Safety Administration Operational Expenses</t>
  </si>
  <si>
    <t>Pipeline and Hazardous Materials Safety Administration Pipeline Safety Program</t>
  </si>
  <si>
    <t>Administrative Payments</t>
  </si>
  <si>
    <t>Federal Perkins Loan</t>
  </si>
  <si>
    <t>Federal Supplemental Educational Opportunity Grant</t>
  </si>
  <si>
    <t>Federal Work-Study</t>
  </si>
  <si>
    <t>Health Education Assistance Loan</t>
  </si>
  <si>
    <t>Iraq and Afghanistan Service Grant</t>
  </si>
  <si>
    <t>Teacher Education Assistance for College and Higher Education Grant</t>
  </si>
  <si>
    <t>Title I Grant Program</t>
  </si>
  <si>
    <t>Vocational Rehabilitation Grant Program</t>
  </si>
  <si>
    <t>FCC - Operating Expenses</t>
  </si>
  <si>
    <t>USF - Admin</t>
  </si>
  <si>
    <t>Employee Payments</t>
  </si>
  <si>
    <t xml:space="preserve">AHRQ Program Support </t>
  </si>
  <si>
    <t>American Recovery and Reinvestment Act of 2009: Information Technology Professionals in Health Care: Workforce Training to Educate Health Care Professionals in Health Information Technology (WTPHIT)</t>
  </si>
  <si>
    <t>ASPR Charge Cards</t>
  </si>
  <si>
    <t>Bureau of Health Professions (BHW) Grant Programs</t>
  </si>
  <si>
    <t>Child Support Enforcement (CSE)</t>
  </si>
  <si>
    <t>CMS Charge Cards</t>
  </si>
  <si>
    <t xml:space="preserve">Community Services Block Grant (CSBG) Program </t>
  </si>
  <si>
    <t>Division of Strategic National Stockpile (DSNS)</t>
  </si>
  <si>
    <t>FDA Benefits and Travel Disbursements</t>
  </si>
  <si>
    <t>FDA Personnel Compensation</t>
  </si>
  <si>
    <t>High Impact Pilots (HIP)</t>
  </si>
  <si>
    <t>IHS Grants</t>
  </si>
  <si>
    <t>IHS Payroll</t>
  </si>
  <si>
    <t>International Capacity Building Partnerships - Pasteur Foundation</t>
  </si>
  <si>
    <t>International Capacity Building Partnerships - U.S. - Mexico Foundation for Science Gorgas Memorial Institute for Health Studies</t>
  </si>
  <si>
    <t>National Family Caregiver Support Program (NFCSP)</t>
  </si>
  <si>
    <t xml:space="preserve">National Institute of Allergy and Infectious Disease (NIAID) Zika Program </t>
  </si>
  <si>
    <t>NIH Royalty Payments</t>
  </si>
  <si>
    <t>Project LAUNCH</t>
  </si>
  <si>
    <t xml:space="preserve">Ryan White HIV/AIDS Program Part A - Emergency Relief Grant Program </t>
  </si>
  <si>
    <t>SAMHSA Partnership for Success Programs</t>
  </si>
  <si>
    <t>State Health Insurance Program (SHIP)</t>
  </si>
  <si>
    <t xml:space="preserve">Unaccompanied Children Services (UCS) Program </t>
  </si>
  <si>
    <t>World Trade Center Health Program (WTC)</t>
  </si>
  <si>
    <t>HUD Salaries and Expenses (Bi-weekly Pay, Purchase Cards, Office of Chief Financial Officer Travel, Retirement and Benefits, and Office of Chief Procurement Officer - Contractor Payments)</t>
  </si>
  <si>
    <t>CPD:  Congressional Earmarks - Economic Development Initiative - Special Projects/Neighborhood Initiatives</t>
  </si>
  <si>
    <t>CPD:  Capacity Building</t>
  </si>
  <si>
    <t>CPD:  HOME Investment Partnerships Program</t>
  </si>
  <si>
    <t>CPD:  Homeless Assistance Grants</t>
  </si>
  <si>
    <t>CPD:  Housing Certificate Fund</t>
  </si>
  <si>
    <t>CPD:  Housing Opportunities for Persons with AIDS</t>
  </si>
  <si>
    <t>CPD:  Rural Innovation Fund</t>
  </si>
  <si>
    <t>CPD:  Sustainable Communities Initiative Program</t>
  </si>
  <si>
    <t>Fair Housing and Equal Opportunity (FHEO):  Fair Housing Assistance Program</t>
  </si>
  <si>
    <t>FHEO:  Fair Housing Initiatives Program</t>
  </si>
  <si>
    <t>Federal Housing Administration (FHA):  Contracts/Grants</t>
  </si>
  <si>
    <t>FHA:  Direct Loans</t>
  </si>
  <si>
    <t>FHA:  Other Disbursements</t>
  </si>
  <si>
    <t>FHA:  Single Family Claims (SFIC)</t>
  </si>
  <si>
    <t>FHA:  Single Family Notes</t>
  </si>
  <si>
    <t>FHA:  Single Family Property (SAMS)</t>
  </si>
  <si>
    <t>FHA:  Title I Claims</t>
  </si>
  <si>
    <t>FHA:  Title I Notes</t>
  </si>
  <si>
    <t>Government National Mortgage Association (Ginnie Mae):  Contractor Payments</t>
  </si>
  <si>
    <t>Ginnie Mae:  MSS Default Activity</t>
  </si>
  <si>
    <t>Ginnie Mae:  Refunds Program</t>
  </si>
  <si>
    <t>Ginnie Mae:  Soldiers' and Sailors' Civil Relief Act Program Reimbursement and Multifamily 1% Reimbursement Program</t>
  </si>
  <si>
    <t>Ginnie Mae:  Unclaimed Security Holder Payments</t>
  </si>
  <si>
    <t>HOUSING (HSNG):  Emergency Home Loan Program</t>
  </si>
  <si>
    <t>HSNG:  Manufactured Housing</t>
  </si>
  <si>
    <t>HSNG:  Multifamily Housing Section 811 Project Rental Assistance</t>
  </si>
  <si>
    <t xml:space="preserve">HSNG:  Rent Supplement and Rental Assistance Contract Extensions </t>
  </si>
  <si>
    <t>Office of Lead Hazard Control &amp; Healthy Homes:  Lead Hazard Reduction Grants</t>
  </si>
  <si>
    <t xml:space="preserve">Policy Development &amp; Research:  The Office of University Partnerships (OUP) </t>
  </si>
  <si>
    <t>Public and Indian Housing (PIH):  Choice Neighborhoods Initiative</t>
  </si>
  <si>
    <t>PIH:  Family Self-Sufficiency</t>
  </si>
  <si>
    <t xml:space="preserve">PIH:  HOPE VI </t>
  </si>
  <si>
    <t>PIH:  Indian Community Development Block Grants</t>
  </si>
  <si>
    <t>PIH: Native American (Indian) Housing Block Grants</t>
  </si>
  <si>
    <t>PIH:  Native Hawaiian Housing and Indian Home Loan Guarantee</t>
  </si>
  <si>
    <t>PIH:  Native Hawaiian Housing Block Grants</t>
  </si>
  <si>
    <t>PIH:  Public Housing Capital Fund</t>
  </si>
  <si>
    <t>PIH:  Public Housing Operating Fund</t>
  </si>
  <si>
    <t>PIH:  Tenant Based Rental Assistance (RHAP)</t>
  </si>
  <si>
    <t xml:space="preserve">PIH:  Title VI Indian Federal Guarantees Financing Account </t>
  </si>
  <si>
    <t>Administrative Overhead</t>
  </si>
  <si>
    <t>National Historical Publications and Records Commission (NHPRC) Grants</t>
  </si>
  <si>
    <t>Office of the Inspector General</t>
  </si>
  <si>
    <t>Repairs and Restorations</t>
  </si>
  <si>
    <t>21st Century Space</t>
  </si>
  <si>
    <t>Aeronautics Constriction of Facilities</t>
  </si>
  <si>
    <t>Aeronautics Research Mission Directorate Institution</t>
  </si>
  <si>
    <t>Aeronautics Research Mission Directorate Institution Reimbursable</t>
  </si>
  <si>
    <t>Aeronautics Strategy and Management</t>
  </si>
  <si>
    <t>Aeronautics Test</t>
  </si>
  <si>
    <t>Airspace Operations and Safety Program</t>
  </si>
  <si>
    <t>Applied Science Program</t>
  </si>
  <si>
    <t>Canadian Atlantic Storm Programmatic Program Reimbursable</t>
  </si>
  <si>
    <t>Commercial Crew</t>
  </si>
  <si>
    <t>Constellation System</t>
  </si>
  <si>
    <t>Cosmic Origins</t>
  </si>
  <si>
    <t>Crew and Cargo</t>
  </si>
  <si>
    <t>Enhanced Use Lease</t>
  </si>
  <si>
    <t>Enhanced Use Lease Cross Agency Support Programs</t>
  </si>
  <si>
    <t>Environmental Compliance and Restoration</t>
  </si>
  <si>
    <t>Exploration Systems Mission Directorate Reimbursable</t>
  </si>
  <si>
    <t>Exploration Technology Development Program</t>
  </si>
  <si>
    <t>Fundamental Aeronautics</t>
  </si>
  <si>
    <t>Heliophysics Explorers Program</t>
  </si>
  <si>
    <t>Human Research Program</t>
  </si>
  <si>
    <t>Human Space Flight Operations</t>
  </si>
  <si>
    <t>Innovative Partnership Program</t>
  </si>
  <si>
    <t>Institutional Construction of Facilities Cross Agency Support Program</t>
  </si>
  <si>
    <t>Lunar Precursor Robotic Program</t>
  </si>
  <si>
    <t>Rocket Propulsion Testing</t>
  </si>
  <si>
    <t>Safety and Mission Success</t>
  </si>
  <si>
    <t>Science Operations Mission Directorate Institution Reimbursable</t>
  </si>
  <si>
    <t>Science Operations Mission Directorate Programmatic Reimbursable</t>
  </si>
  <si>
    <t>Strategic Capabilities Assets Program</t>
  </si>
  <si>
    <t>Grants and Cooperative Agreements</t>
  </si>
  <si>
    <t>Vendor Payments</t>
  </si>
  <si>
    <t>Microloans</t>
  </si>
  <si>
    <t>Payroll - Disaster</t>
  </si>
  <si>
    <t>Payroll - SBA</t>
  </si>
  <si>
    <t>SCORE program</t>
  </si>
  <si>
    <t>Small Business Development Centers (SBDC) (Grant Program)</t>
  </si>
  <si>
    <t>Small Business Investment Centers (SBIC)</t>
  </si>
  <si>
    <t>STEP Grants</t>
  </si>
  <si>
    <t>Surety Bond Guarantee Program</t>
  </si>
  <si>
    <t>Women's Business Ownership (OWBO) (Grant Program)</t>
  </si>
  <si>
    <t>Anticrime Programs</t>
  </si>
  <si>
    <t>Assessed Contributions</t>
  </si>
  <si>
    <t>Aviation and Eradication Related Programs</t>
  </si>
  <si>
    <t>Capital Investment Fund, Information Systems</t>
  </si>
  <si>
    <t>Capital Program</t>
  </si>
  <si>
    <t>Citizen Exchange Program</t>
  </si>
  <si>
    <t>Compound Security Program</t>
  </si>
  <si>
    <t>Construction</t>
  </si>
  <si>
    <t>Consular Information Technology and Security</t>
  </si>
  <si>
    <t>Democracy Fund</t>
  </si>
  <si>
    <t>Diplomatic and Inspector General Programs</t>
  </si>
  <si>
    <t>Domestic Purchase Card Payments</t>
  </si>
  <si>
    <t>Economic Support Fund</t>
  </si>
  <si>
    <t>Educational Programs</t>
  </si>
  <si>
    <t>Global Health and Child Survival</t>
  </si>
  <si>
    <t>Interdiction and Related Programs</t>
  </si>
  <si>
    <t>International Cooperative Administrative Support Services</t>
  </si>
  <si>
    <t>International Security and Nonproliferation</t>
  </si>
  <si>
    <t>International Security Programs</t>
  </si>
  <si>
    <t>International Visitor Program</t>
  </si>
  <si>
    <t>Land</t>
  </si>
  <si>
    <t>Passport Generation and Related Programs</t>
  </si>
  <si>
    <t>Physical Security Programs</t>
  </si>
  <si>
    <t>Population Refugees and Migrations Programs</t>
  </si>
  <si>
    <t>Real Property Acquisitions Program</t>
  </si>
  <si>
    <t>Refugee Programs</t>
  </si>
  <si>
    <t>Security - Afghanistan, Pakistan</t>
  </si>
  <si>
    <t>Security Training and Related Programs</t>
  </si>
  <si>
    <t>Voluntary Contributions</t>
  </si>
  <si>
    <t>Working Capital Fund Programs</t>
  </si>
  <si>
    <t xml:space="preserve">Additional Child Tax Credit (ACTC) </t>
  </si>
  <si>
    <t>Alcohol Tax and Trade Bureau - Internal Revenue Collection PR</t>
  </si>
  <si>
    <t>Alcohol Tax and Trade Bureau - Salaries and Expenses</t>
  </si>
  <si>
    <t>Bureau of Engraving and Printing - Bureau of Engraving and Printing Fund</t>
  </si>
  <si>
    <t>Community Development Financial Institutions Fund - CDFI BGP Financing Fund</t>
  </si>
  <si>
    <t>Community Development Financial Institutions Fund - CDFI Program</t>
  </si>
  <si>
    <t>Departmental Offices - Federal Research Fund</t>
  </si>
  <si>
    <t>Departmental Offices - Grants for Specified Energy Property in Lius of TC</t>
  </si>
  <si>
    <t>Departmental Offices - International Affairs Technical Assistance</t>
  </si>
  <si>
    <t>Departmental Offices - Office of Terrorism and Financial Intelligence (TFI)</t>
  </si>
  <si>
    <t>Departmental Offices - Salaries and Expenses</t>
  </si>
  <si>
    <t>Departmental Offices - Small Business Lending Fund Program</t>
  </si>
  <si>
    <t>Departmental Offices - State Small Business Credit Initiative</t>
  </si>
  <si>
    <t>Departmental Offices - Treasury Forfeiture Fund</t>
  </si>
  <si>
    <t>District of Columbia Pensions - D.C. Federal Pension Fund</t>
  </si>
  <si>
    <t>District of Columbia Pensions - DC Judicial Retirement &amp; Sur.</t>
  </si>
  <si>
    <t>Financial Crimes Enforcement Network - Salaries and Expenses</t>
  </si>
  <si>
    <t>Fiscal Service - Administrative Resource Services</t>
  </si>
  <si>
    <t>Fiscal Service - American Indian &amp; Alaskan Native</t>
  </si>
  <si>
    <t>Fiscal Service - Claims for Contract Disputes</t>
  </si>
  <si>
    <t>Fiscal Service - Corporation for Public Broadcasting</t>
  </si>
  <si>
    <t>Fiscal Service - D.C. Water &amp; Sewage</t>
  </si>
  <si>
    <t>Fiscal Service - Debt Collection Special Fund</t>
  </si>
  <si>
    <t>Fiscal Service - Federal Payment - D.C. Water &amp; Sewer</t>
  </si>
  <si>
    <t>Fiscal Service - Federal Payment - Emergency Planning &amp; Security</t>
  </si>
  <si>
    <t>Fiscal Service - Federal Payment - Resident Tuition Sup</t>
  </si>
  <si>
    <t>Fiscal Service - Federal Payment - School Improvement</t>
  </si>
  <si>
    <t>Fiscal Service - Financial Agent Services</t>
  </si>
  <si>
    <t>Fiscal Service - Fiscal Service Administrative Salaries and Expenses</t>
  </si>
  <si>
    <t>Fiscal Service - FRB Reimbursements</t>
  </si>
  <si>
    <t>Fiscal Service - Interest on the Public Debt</t>
  </si>
  <si>
    <t>Fiscal Service - Interest on Uninvited Funds</t>
  </si>
  <si>
    <t>Fiscal Service - Judgements, Court of Claims</t>
  </si>
  <si>
    <t>Fiscal Service - Judgements, U.S. Courts</t>
  </si>
  <si>
    <t>Fiscal Service - Payment to Legal Services Corporation</t>
  </si>
  <si>
    <t>Fiscal Service - Payment to Resolution Funds Corporation</t>
  </si>
  <si>
    <t>Fiscal Service - Refund Money Erroneously Rec'd</t>
  </si>
  <si>
    <t>Fiscal Service - Reimbursements to Federal Reserve Banks</t>
  </si>
  <si>
    <t>Fiscal Service - Restitution of Foregone Interest, Financial Manage</t>
  </si>
  <si>
    <t>Fiscal Service - Travel Promotion Fund, Corporation for Travel Promotion</t>
  </si>
  <si>
    <t>Internal Revenue Service - Build American Bond Payments, Recovery Act</t>
  </si>
  <si>
    <t>Internal Revenue Service - Business Systems Modernization</t>
  </si>
  <si>
    <t>Internal Revenue Service - Informant Reimbursement</t>
  </si>
  <si>
    <t>Internal Revenue Service - Information Systems</t>
  </si>
  <si>
    <t>Internal Revenue Service - Payment - Child Credit Exceeds Liability (Additional Child Tax Credit) *</t>
  </si>
  <si>
    <t>Internal Revenue Service - Payment - Healthcare Credit Exceeds Liability</t>
  </si>
  <si>
    <t>Internal Revenue Service - Payment - Where American Opportunity Credit, Recover Act (American Opportunity Tax Credit) *</t>
  </si>
  <si>
    <t>Internal Revenue Service - Payment to Issuer of New Clean Renewable Energy Bonds</t>
  </si>
  <si>
    <t>Internal Revenue Service - Payment to Issuer of Qualified Energy Conservation Bond</t>
  </si>
  <si>
    <t>Internal Revenue Service - Payment to Issuer of Qualified School Construction Bonds</t>
  </si>
  <si>
    <t>Internal Revenue Service - Payment to Issuer of Qualified Zone Academy Bonds</t>
  </si>
  <si>
    <t>Internal Revenue Service - Refund - Corporations</t>
  </si>
  <si>
    <t>Internal Revenue Service - Refund Collection - Interest</t>
  </si>
  <si>
    <t>Internal Revenue Service - Refundable Premium Assistance Tax Credit (Premium Tax Credit) *</t>
  </si>
  <si>
    <t>Internal Revenue Service - Small Business Insurance Tax Credit</t>
  </si>
  <si>
    <t>Internal Revenue Service - Tax Law Enforcement</t>
  </si>
  <si>
    <t>Internal Revenue Service - Taxpayer Services</t>
  </si>
  <si>
    <t>Office of Financial Stability - Home Affordable Modification Program</t>
  </si>
  <si>
    <t>Office of Financial Stability - Salaries and Expenses</t>
  </si>
  <si>
    <t>Office of Financial Stability - TARP Direct Loan Financing Account</t>
  </si>
  <si>
    <t>Office of International Assistance - Contribution to African Develop Bank</t>
  </si>
  <si>
    <t>Office of International Assistance - Contribution to African Develop Fund</t>
  </si>
  <si>
    <t>Office of International Assistance - Contribution to Clean Technology Fund</t>
  </si>
  <si>
    <t>Office of International Assistance - Contribution to Inter-American Develop</t>
  </si>
  <si>
    <t>Office of International Assistance - Contribution to International Develop Association</t>
  </si>
  <si>
    <t>Office of International Assistance - Contribution to Strategic Climate Fund</t>
  </si>
  <si>
    <t>Office of International Assistance - Contribution to the Asian Development Fund, Funds</t>
  </si>
  <si>
    <t>Office of International Assistance - Contribution to the International Bank for Reconstruction &amp; Development</t>
  </si>
  <si>
    <t>Office of International Assistance - Global Environment Facility, Funds Appropriated to</t>
  </si>
  <si>
    <t>Office of International Assistance - Global Food Security Fund</t>
  </si>
  <si>
    <t>Office of International Assistance - International Fund for Agriculture Development</t>
  </si>
  <si>
    <t>Office of the Comptroller of the Currency - Assessment Funds</t>
  </si>
  <si>
    <t>Office of the Inspector General - Salaries and Expenses</t>
  </si>
  <si>
    <t xml:space="preserve">Premium Tax Credit (PTC) </t>
  </si>
  <si>
    <t>Special Inspector General for Troubled Asset Relief Program - Office of Special Inspector General TARP</t>
  </si>
  <si>
    <t>The American Opportunity Tax Credit (AOTC)</t>
  </si>
  <si>
    <t>The Mint - Public Enterprise Revolving Fund</t>
  </si>
  <si>
    <t>Treasury Inspector General for Tax Administration - Treasury IG for Tax Administration</t>
  </si>
  <si>
    <t>A01  Counterterrorism</t>
  </si>
  <si>
    <t>A02  Combating Weapons of Mass Destruction (WMD)</t>
  </si>
  <si>
    <t>A03  Stabilization Operations and Security Sector Reform</t>
  </si>
  <si>
    <t>A04  Counternarcotics</t>
  </si>
  <si>
    <t>A05  Transnational Crime</t>
  </si>
  <si>
    <t>A06  Conflict Mitigation and Reconciliation</t>
  </si>
  <si>
    <t>A07  Rule of Law and Human Rights</t>
  </si>
  <si>
    <t>A08  Good Governance</t>
  </si>
  <si>
    <t>A09  Political Competition and Consensus-Building</t>
  </si>
  <si>
    <t>A10  Civil Society</t>
  </si>
  <si>
    <t>A11  Health</t>
  </si>
  <si>
    <t>A12  Education</t>
  </si>
  <si>
    <t>A13  Social and Economic Service and Protection for Vulnerable Populations</t>
  </si>
  <si>
    <t>A14  Macroeconomic Foundation for Growth</t>
  </si>
  <si>
    <t>A15  Trade and Investment</t>
  </si>
  <si>
    <t>A16  Financial Sector</t>
  </si>
  <si>
    <t>A17  Infrastructure</t>
  </si>
  <si>
    <t>A18  Agriculture</t>
  </si>
  <si>
    <t>A19  Private Sector Competitiveness</t>
  </si>
  <si>
    <t>A20  Economic Opportunity</t>
  </si>
  <si>
    <t>A21  Environment</t>
  </si>
  <si>
    <t>A22  Protection, Assistance and Solutions</t>
  </si>
  <si>
    <t>A23  Disaster Relations</t>
  </si>
  <si>
    <t>A24  Migration Management</t>
  </si>
  <si>
    <t>A25  Crosscutting Management and Staffing</t>
  </si>
  <si>
    <t>A26  Program Design and Learning</t>
  </si>
  <si>
    <t>A27  Administration and Oversight</t>
  </si>
  <si>
    <t xml:space="preserve"> Commodity Credit Corporation (CCC) Marketing Assistance Loan Program</t>
  </si>
  <si>
    <t>Agriculture Research Service Buildings and Facilities</t>
  </si>
  <si>
    <t>CCC Agriculture Risk Coverage and Price Loss Coverage</t>
  </si>
  <si>
    <t>CCC Conservation Reserve Program</t>
  </si>
  <si>
    <t>CCC Dairy Domestic Donations</t>
  </si>
  <si>
    <t>CCC Export Guarantee Program Level</t>
  </si>
  <si>
    <t>CCC Farm Storage Facility Loan</t>
  </si>
  <si>
    <t>CCC Feedstock Flexibility Program</t>
  </si>
  <si>
    <t>CCC Marginal Protection Program for Dairy Producers</t>
  </si>
  <si>
    <t>CCC Sugar Purchase Program</t>
  </si>
  <si>
    <t>CCC Trade Adjustment Assistance Program</t>
  </si>
  <si>
    <t>CCC Upland Cotton Economic Adjustment Assistance Program</t>
  </si>
  <si>
    <t>DA Biobased Markets Program</t>
  </si>
  <si>
    <t>DA Hazardous Materials Management</t>
  </si>
  <si>
    <t>Department Administration (DA) Agriculture Buildings and Facilities</t>
  </si>
  <si>
    <t>Farm Service Agency (FSA) Emergency Conservation Program</t>
  </si>
  <si>
    <t>FNS Commodity Supplement Food Program</t>
  </si>
  <si>
    <t>FNS Farmers Market Nutrition Program</t>
  </si>
  <si>
    <t>FNS Salaries and Benefits</t>
  </si>
  <si>
    <t>FNS Summer Food Service Program</t>
  </si>
  <si>
    <t>FNS The Emergency Food Assistance Program</t>
  </si>
  <si>
    <t>Food and Nutrition Service (FNS) Nutrition Assistance – Puerto Rico</t>
  </si>
  <si>
    <t>Foreign Agriculture Service McGovern-Dole Food for Education Grants</t>
  </si>
  <si>
    <t>Forest Service Land Acquisition</t>
  </si>
  <si>
    <t>FSA Emergency Forest Restoration Program</t>
  </si>
  <si>
    <t>FSA Grassroots Source Water Protection Program</t>
  </si>
  <si>
    <t>FSA Reforestation Pilot Program</t>
  </si>
  <si>
    <t>FSA Reimbursement Transportation Cost Payment Program</t>
  </si>
  <si>
    <t>National Appeals Division Salaries and Expenses</t>
  </si>
  <si>
    <t>Natural Resources Conservation Service (NRCS) Soil Surveys</t>
  </si>
  <si>
    <t>NRCS Plant Materials Centers</t>
  </si>
  <si>
    <t>Office of Advocacy and Outreach – Outreach for Socially Disadvantage Farmers</t>
  </si>
  <si>
    <t>Office of Budget and Program Analysis Salaries and Expenses</t>
  </si>
  <si>
    <t>Office of Civil Rights Salaries and Expenses</t>
  </si>
  <si>
    <t>Office of the Chief Economist Salaries and Expenses</t>
  </si>
  <si>
    <t>Office of the Chief Financial Officer Salaries and Expenses</t>
  </si>
  <si>
    <t>Office of the General Counsel Salaries and Expenses</t>
  </si>
  <si>
    <t>RHS Direct Single Family Housing</t>
  </si>
  <si>
    <t>RHS Farm Labor Housing Loans (Section 514) and Grants (Section 516)</t>
  </si>
  <si>
    <t>RHS Guaranteed Community Facility Loans</t>
  </si>
  <si>
    <t>RHS Guaranteed Multi-Family Housing Loans (Section 538 Loans)</t>
  </si>
  <si>
    <t>RHS Housing Loans and Grants – Other</t>
  </si>
  <si>
    <t>RHS RD Voucher Program (Section 542)</t>
  </si>
  <si>
    <t>RHS Rural Rental Housing Loans (Section 515 Direct Rural Rental Housing Loans)</t>
  </si>
  <si>
    <t>Rural Business Service (RBS)-Cooperative Service Relending Programs</t>
  </si>
  <si>
    <t>Rural Development (RD) Salaries and Expenses</t>
  </si>
  <si>
    <t>Rural Utilities Service (RUS) Broadband Telecom Loans – Treasury Rate</t>
  </si>
  <si>
    <t>RUS Appalachia Regional Commission Grants – Water &amp; Waste</t>
  </si>
  <si>
    <t>RUS Community Connect Grants</t>
  </si>
  <si>
    <t>RUS Delta Regional Authority Grants – Water &amp; Waste Projects</t>
  </si>
  <si>
    <t>RUS Electric Loan Programs – Direct Treasury Rate</t>
  </si>
  <si>
    <t>RUS Public Television Digital Transition Grants</t>
  </si>
  <si>
    <t>RUS Rural Energy Savings Program</t>
  </si>
  <si>
    <t>RUS Rural Telecommunications Loans – Treasury Telecom Loan</t>
  </si>
  <si>
    <t>RUS Rural Utilities Electric Program – Municipal Rate</t>
  </si>
  <si>
    <t>RUS Water and Waste Disposal Systems for Rural Communities-Grants</t>
  </si>
  <si>
    <t>Alcohol and Drug Treatment</t>
  </si>
  <si>
    <t>Compensation (*already reporting an IP estimate)</t>
  </si>
  <si>
    <t>DOD VA Health Incentive Sharing Fund</t>
  </si>
  <si>
    <t>Foreign Medical Program</t>
  </si>
  <si>
    <t>Franchise Fund</t>
  </si>
  <si>
    <t>General Administration</t>
  </si>
  <si>
    <t>Healthcare for Homeless Veterans</t>
  </si>
  <si>
    <t>Insurance Claims and Interest Expense</t>
  </si>
  <si>
    <t>Non-VHA Clothing Allowance</t>
  </si>
  <si>
    <t>Purchased Long Term Services and Supports (*already reporting an IP estimate)</t>
  </si>
  <si>
    <t>Spina Bifida Health Care</t>
  </si>
  <si>
    <t>Support Services for Veterans Families</t>
  </si>
  <si>
    <t>VA Community Care (*already reporting an IP estimate)</t>
  </si>
  <si>
    <t>USAID - in previous years, USAID reported the individual programs listed in this table as "Twenty Seven Program Areas" this year the program areas are listed individually by name.</t>
  </si>
  <si>
    <t>VA - Compensation, VA Community Care, and VA PLTSS: VA performs annual risk assessments on high-priority programs as per OMB Circular A-123, Appendix C, Part II.A.4., agency's OIGs are required to evaluate the assessment of the level of risk associated with high-priority programs.</t>
  </si>
  <si>
    <t>*Note this list typically contains programs not already reporting an improper payment estimate as improper payment risk assessments under M-15-02 Part I.A.9.Step 1 are no longer required once a program moves to Part I.A.9.Step 2. * Programs included in this table that are already reporting an improper payment estimate performed additional improper payment risk assessments beyond the quantitative assessment performed to develop the improper payment estimate*</t>
  </si>
  <si>
    <t>Community Planning and Development (CPD):  Brownfields Economic Development Initiative (BEDI)</t>
  </si>
  <si>
    <t>CPD:  Community Development Block Grants (including Neighborhood Stabilization Program, and Section 108 Loan Guarantee Program)</t>
  </si>
  <si>
    <t>HSNG:  Rental Housing Assistance Program (RHAP)</t>
  </si>
  <si>
    <t>Improper Payment Resulting in Monetary Loss to the Government</t>
  </si>
  <si>
    <t>Footnotes for the Fraud Table</t>
  </si>
  <si>
    <t>Footnotes for the Monetary Loss Table</t>
  </si>
  <si>
    <t>HUD - RHAP - In FY 2016, HUD reported a combined error rate for both PIH and Housing aspects of its rental Housing Assistance Programs (RHAP).  In FY2017, HUD reset its improper payment program.  As a part of the reset, HUD performed testing on the PIH-only portion of RHAP.  The PIH rate is based on an OMB approved alternative method that commenced within a compressed timeframe and was not intended to inform a statistically valid approach.  As funding is available, HUD will develop this statistically valid approach which will meet all standard guidance found in OMB Circular A123 Appendix C for the entire RHAP, whether as disaggregated rates or a combined RHAP as was reported previously.</t>
  </si>
  <si>
    <t>Compensation and Pension</t>
  </si>
  <si>
    <t xml:space="preserve">Funds recaptured by NOAA under Disaster Relief Appropriations Act </t>
  </si>
  <si>
    <t xml:space="preserve">SSA </t>
  </si>
  <si>
    <t xml:space="preserve">Other Administrative </t>
  </si>
  <si>
    <t>EPA Hurricane Sandy: Hurricane Sandy outlays are expected to increase substantially, which will likely result in the identification of additional improper payments</t>
  </si>
  <si>
    <t xml:space="preserve">ACF Error Rate Measurements and Eligibility Reviews </t>
  </si>
  <si>
    <t>NIST Contracts and Purchase Orders</t>
  </si>
  <si>
    <t>NIST Grants</t>
  </si>
  <si>
    <t>NIST Purchase Card</t>
  </si>
  <si>
    <t>NOAA Loans, Intragovernmental Payment and Collection System Activity, Other</t>
  </si>
  <si>
    <t>NTIA State and Local Grant Implementation Program</t>
  </si>
  <si>
    <t>NTIA Telecommunications and Information Policy Development and Management; Spectrum Management</t>
  </si>
  <si>
    <t>ITA Enforcement and Compliance</t>
  </si>
  <si>
    <t>ITA Industry and Analysis</t>
  </si>
  <si>
    <t>Census Bureau Enterprise Data Capture and Dissemination Systems</t>
  </si>
  <si>
    <t>Census Bureau Geographic Support</t>
  </si>
  <si>
    <t>Census Bureau Working Capital Fund</t>
  </si>
  <si>
    <t>BIS Dual Use Export Administration and Enforcement</t>
  </si>
  <si>
    <t>USDA - RMA Federal Crop Insurance Corporation (FCIC) Program Fund was remove from high priority status in FY 2017 and therefore is no longer listed in this table</t>
  </si>
  <si>
    <t>HHS: For Medicaid and CHIP, the amount of monetary loss identified in the sample includes both state and federal dollars. The amount of total estimated monetary loss includes only federal dollars.</t>
  </si>
  <si>
    <t xml:space="preserve">VACO Programs </t>
  </si>
  <si>
    <t>DOL: UI Amount Identified outside of Payment Recapture Audits:  For UI, all Amounts Recovered in FY17 outside of recapture audits are the total amounts of Treasury Offset Program (TOP) recoveries. These recoveries are not limited to overpayment recoveries.  The Department does not currently have a cost-effective means of effectively providing any other consistent and comparable overpayment recapture data across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</si>
</sst>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8" formatCode="&quot;$&quot;#,##0.00_);[Red]\(&quot;$&quot;#,##0.00\)"/>
    <numFmt numFmtId="44" formatCode="_(&quot;$&quot;* #,##0.00_);_(&quot;$&quot;* \(#,##0.00\);_(&quot;$&quot;* &quot;-&quot;??_);_(@_)"/>
    <numFmt numFmtId="43" formatCode="_(* #,##0.00_);_(* \(#,##0.00\);_(* &quot;-&quot;??_);_(@_)"/>
    <numFmt numFmtId="164" formatCode="&quot;$&quot;#,##0.0"/>
    <numFmt numFmtId="165" formatCode="_(&quot;$&quot;* #,##0.0_);_(&quot;$&quot;* \(#,##0.0\);_(&quot;$&quot;* &quot;-&quot;??_);_(@_)"/>
    <numFmt numFmtId="166" formatCode="0.0%"/>
    <numFmt numFmtId="167" formatCode="_(&quot;$&quot;* #,##0.0000_);_(&quot;$&quot;* \(#,##0.0000\);_(&quot;$&quot;* &quot;-&quot;??_);_(@_)"/>
    <numFmt numFmtId="168" formatCode="\$#,##0.0;\$#,##0.0"/>
    <numFmt numFmtId="169" formatCode="\$###0.0;\$###0.0"/>
    <numFmt numFmtId="170" formatCode="_(&quot;$&quot;* #,##0.000_);_(&quot;$&quot;* \(#,##0.000\);_(&quot;$&quot;* &quot;-&quot;??_);_(@_)"/>
    <numFmt numFmtId="171" formatCode="#,##0.000"/>
    <numFmt numFmtId="172" formatCode="0.000000%"/>
    <numFmt numFmtId="173" formatCode="#,##0.0000"/>
    <numFmt numFmtId="174" formatCode="#,##0.000000"/>
    <numFmt numFmtId="175" formatCode="_(&quot;$&quot;* #,##0.0000000_);_(&quot;$&quot;* \(#,##0.0000000\);_(&quot;$&quot;* &quot;-&quot;??_);_(@_)"/>
    <numFmt numFmtId="176" formatCode="_(&quot;$&quot;* #,##0.00000_);_(&quot;$&quot;* \(#,##0.00000\);_(&quot;$&quot;* &quot;-&quot;??_);_(@_)"/>
    <numFmt numFmtId="177" formatCode="0.000%"/>
  </numFmts>
  <fonts count="50"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0"/>
      <name val="MS Sans Serif"/>
      <family val="2"/>
    </font>
    <font>
      <b/>
      <sz val="9"/>
      <name val="Arial"/>
      <family val="2"/>
    </font>
    <font>
      <sz val="9"/>
      <color rgb="FF000000"/>
      <name val="Times New Roman"/>
      <family val="1"/>
    </font>
    <font>
      <b/>
      <sz val="9"/>
      <color rgb="FF000000"/>
      <name val="Arial"/>
      <family val="2"/>
    </font>
    <font>
      <sz val="10"/>
      <color rgb="FF000000"/>
      <name val="Times New Roman"/>
      <family val="1"/>
    </font>
    <font>
      <sz val="10"/>
      <name val="MS Sans Serif"/>
    </font>
    <font>
      <sz val="10"/>
      <color theme="1"/>
      <name val="Arial"/>
      <family val="2"/>
    </font>
    <font>
      <sz val="10"/>
      <color rgb="FF000000"/>
      <name val="Arial"/>
      <family val="2"/>
    </font>
    <font>
      <sz val="11"/>
      <name val="Calibri"/>
      <family val="2"/>
      <scheme val="minor"/>
    </font>
    <font>
      <i/>
      <sz val="11"/>
      <color theme="1"/>
      <name val="Calibri"/>
      <family val="2"/>
      <scheme val="minor"/>
    </font>
    <font>
      <b/>
      <sz val="12"/>
      <color rgb="FF000000"/>
      <name val="Times New Roman"/>
      <family val="1"/>
    </font>
    <font>
      <sz val="12"/>
      <color rgb="FF000000"/>
      <name val="Times New Roman"/>
      <family val="1"/>
    </font>
    <font>
      <sz val="12"/>
      <color theme="1"/>
      <name val="Times New Roman"/>
      <family val="1"/>
    </font>
    <font>
      <sz val="12"/>
      <name val="Times New Roman"/>
      <family val="1"/>
    </font>
    <font>
      <sz val="12"/>
      <name val="Calibri"/>
      <family val="2"/>
      <scheme val="minor"/>
    </font>
    <font>
      <b/>
      <sz val="12"/>
      <color theme="1"/>
      <name val="Times New Roman"/>
      <family val="1"/>
    </font>
    <font>
      <b/>
      <sz val="12"/>
      <name val="Times New Roman"/>
      <family val="1"/>
    </font>
    <font>
      <b/>
      <u/>
      <sz val="11"/>
      <color theme="1"/>
      <name val="Calibri"/>
      <family val="2"/>
      <scheme val="minor"/>
    </font>
    <font>
      <sz val="11"/>
      <color rgb="FF000000"/>
      <name val="Calibri"/>
      <family val="2"/>
      <scheme val="minor"/>
    </font>
    <font>
      <sz val="11"/>
      <name val="Times New Roman"/>
      <family val="1"/>
    </font>
    <font>
      <sz val="10"/>
      <color theme="1" tint="4.9989318521683403E-2"/>
      <name val="Times New Roman"/>
      <family val="1"/>
    </font>
    <font>
      <sz val="9"/>
      <color theme="1"/>
      <name val="Calibri"/>
      <family val="2"/>
      <scheme val="minor"/>
    </font>
    <font>
      <b/>
      <sz val="11"/>
      <name val="Calibri"/>
      <family val="2"/>
      <scheme val="minor"/>
    </font>
    <font>
      <sz val="10"/>
      <name val="Times New Roman"/>
      <family val="1"/>
    </font>
    <font>
      <b/>
      <sz val="10"/>
      <name val="Times New Roman"/>
      <family val="1"/>
    </font>
    <font>
      <sz val="10"/>
      <name val="Arial"/>
      <family val="2"/>
    </font>
    <font>
      <i/>
      <sz val="10"/>
      <color theme="1"/>
      <name val="Times New Roman"/>
      <family val="1"/>
    </font>
    <font>
      <i/>
      <sz val="8"/>
      <name val="Times New Roman"/>
      <family val="1"/>
    </font>
    <font>
      <sz val="10"/>
      <color theme="1"/>
      <name val="Times New Roman"/>
      <family val="1"/>
    </font>
    <font>
      <sz val="11"/>
      <color rgb="FFFF0000"/>
      <name val="Calibri"/>
      <family val="2"/>
      <scheme val="minor"/>
    </font>
    <font>
      <sz val="11"/>
      <color rgb="FFFF0000"/>
      <name val="Times New Roman"/>
      <family val="1"/>
    </font>
    <font>
      <sz val="10"/>
      <color rgb="FFFF0000"/>
      <name val="Times New Roman"/>
      <family val="1"/>
    </font>
    <font>
      <sz val="8"/>
      <color rgb="FFFF0000"/>
      <name val="Times New Roman"/>
      <family val="1"/>
    </font>
    <font>
      <sz val="11"/>
      <color theme="1"/>
      <name val="Times New Roman"/>
      <family val="1"/>
    </font>
    <font>
      <b/>
      <sz val="11"/>
      <name val="Times New Roman"/>
      <family val="1"/>
    </font>
    <font>
      <sz val="11"/>
      <color rgb="FF000000"/>
      <name val="Times New Roman"/>
      <family val="1"/>
    </font>
    <font>
      <sz val="9"/>
      <color theme="1"/>
      <name val="Times New Roman"/>
      <family val="1"/>
    </font>
    <font>
      <sz val="9"/>
      <name val="Times New Roman"/>
      <family val="1"/>
    </font>
    <font>
      <b/>
      <sz val="9"/>
      <name val="Times New Roman"/>
      <family val="1"/>
    </font>
    <font>
      <b/>
      <sz val="11"/>
      <color theme="1"/>
      <name val="Times New Roman"/>
      <family val="1"/>
    </font>
    <font>
      <i/>
      <sz val="12"/>
      <color rgb="FF000000"/>
      <name val="Times New Roman"/>
      <family val="1"/>
    </font>
    <font>
      <sz val="8"/>
      <name val="Times New Roman"/>
      <family val="1"/>
    </font>
    <font>
      <b/>
      <sz val="8"/>
      <name val="Times New Roman"/>
      <family val="1"/>
    </font>
    <font>
      <b/>
      <u/>
      <sz val="11"/>
      <color theme="1"/>
      <name val="Times New Roman"/>
      <family val="1"/>
    </font>
    <font>
      <b/>
      <sz val="11"/>
      <color theme="0"/>
      <name val="Times New Roman"/>
      <family val="1"/>
    </font>
    <font>
      <b/>
      <sz val="12"/>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4.9989318521683403E-2"/>
        <bgColor indexed="64"/>
      </patternFill>
    </fill>
    <fill>
      <patternFill patternType="solid">
        <fgColor theme="0"/>
        <bgColor rgb="FFFFFFFF"/>
      </patternFill>
    </fill>
    <fill>
      <patternFill patternType="solid">
        <fgColor rgb="FFFFFFFF"/>
        <bgColor rgb="FF000000"/>
      </patternFill>
    </fill>
    <fill>
      <patternFill patternType="solid">
        <fgColor rgb="FF808080"/>
        <bgColor rgb="FF000000"/>
      </patternFill>
    </fill>
    <fill>
      <patternFill patternType="solid">
        <fgColor theme="0" tint="-0.14999847407452621"/>
        <bgColor rgb="FF666666"/>
      </patternFill>
    </fill>
    <fill>
      <patternFill patternType="solid">
        <fgColor rgb="FFFFFFFF"/>
        <bgColor rgb="FFFFFFFF"/>
      </patternFill>
    </fill>
    <fill>
      <patternFill patternType="solid">
        <fgColor theme="0"/>
        <bgColor rgb="FFF2F2F2"/>
      </patternFill>
    </fill>
    <fill>
      <patternFill patternType="solid">
        <fgColor theme="0" tint="-0.14999847407452621"/>
        <bgColor rgb="FFFFFFFF"/>
      </patternFill>
    </fill>
    <fill>
      <patternFill patternType="solid">
        <fgColor theme="2" tint="-9.9978637043366805E-2"/>
        <bgColor indexed="64"/>
      </patternFill>
    </fill>
  </fills>
  <borders count="29">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style="double">
        <color indexed="64"/>
      </bottom>
      <diagonal/>
    </border>
    <border>
      <left/>
      <right/>
      <top style="thin">
        <color indexed="64"/>
      </top>
      <bottom style="medium">
        <color indexed="64"/>
      </bottom>
      <diagonal/>
    </border>
  </borders>
  <cellStyleXfs count="33">
    <xf numFmtId="0" fontId="0" fillId="0" borderId="0"/>
    <xf numFmtId="9" fontId="1" fillId="0" borderId="0" applyFont="0" applyFill="0" applyBorder="0" applyAlignment="0" applyProtection="0"/>
    <xf numFmtId="0" fontId="3" fillId="0" borderId="0"/>
    <xf numFmtId="0" fontId="4" fillId="0" borderId="0"/>
    <xf numFmtId="44" fontId="8" fillId="0" borderId="0" applyFont="0" applyFill="0" applyBorder="0" applyAlignment="0" applyProtection="0"/>
    <xf numFmtId="43" fontId="3" fillId="0" borderId="0" applyFont="0" applyFill="0" applyBorder="0" applyAlignment="0" applyProtection="0"/>
    <xf numFmtId="0" fontId="9" fillId="0" borderId="0"/>
    <xf numFmtId="9" fontId="9" fillId="0" borderId="0" applyFont="0" applyFill="0" applyBorder="0" applyAlignment="0" applyProtection="0"/>
    <xf numFmtId="44" fontId="9" fillId="0" borderId="0" applyFont="0" applyFill="0" applyBorder="0" applyAlignment="0" applyProtection="0"/>
    <xf numFmtId="0" fontId="4" fillId="0" borderId="0"/>
    <xf numFmtId="0" fontId="10" fillId="0" borderId="0"/>
    <xf numFmtId="0" fontId="1" fillId="0" borderId="0"/>
    <xf numFmtId="9" fontId="8" fillId="0" borderId="0" applyFont="0" applyFill="0" applyBorder="0" applyAlignment="0" applyProtection="0"/>
    <xf numFmtId="0" fontId="8" fillId="0" borderId="0"/>
    <xf numFmtId="0" fontId="9"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0" fontId="8" fillId="0" borderId="0"/>
    <xf numFmtId="0" fontId="1" fillId="0" borderId="0"/>
    <xf numFmtId="0" fontId="8" fillId="0" borderId="0"/>
    <xf numFmtId="43" fontId="8"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1" fillId="0" borderId="0" applyFont="0" applyFill="0" applyBorder="0" applyAlignment="0" applyProtection="0"/>
    <xf numFmtId="0" fontId="1" fillId="0" borderId="0"/>
  </cellStyleXfs>
  <cellXfs count="538">
    <xf numFmtId="0" fontId="0" fillId="0" borderId="0" xfId="0"/>
    <xf numFmtId="0" fontId="1" fillId="2" borderId="0" xfId="11" applyFill="1" applyAlignment="1">
      <alignment vertical="center" wrapText="1"/>
    </xf>
    <xf numFmtId="0" fontId="2" fillId="3" borderId="5" xfId="11" applyFont="1" applyFill="1" applyBorder="1" applyAlignment="1">
      <alignment horizontal="center" vertical="center" wrapText="1"/>
    </xf>
    <xf numFmtId="0" fontId="2" fillId="3" borderId="5" xfId="11" applyFont="1" applyFill="1" applyBorder="1" applyAlignment="1">
      <alignment horizontal="left" vertical="center" wrapText="1"/>
    </xf>
    <xf numFmtId="0" fontId="1" fillId="0" borderId="5" xfId="11" applyFill="1" applyBorder="1" applyAlignment="1">
      <alignment vertical="center" wrapText="1"/>
    </xf>
    <xf numFmtId="0" fontId="1" fillId="2" borderId="5" xfId="11" applyFont="1" applyFill="1" applyBorder="1" applyAlignment="1">
      <alignment horizontal="left" vertical="center" wrapText="1"/>
    </xf>
    <xf numFmtId="0" fontId="1" fillId="2" borderId="5" xfId="11" applyFill="1" applyBorder="1" applyAlignment="1">
      <alignment horizontal="left" vertical="center" wrapText="1"/>
    </xf>
    <xf numFmtId="0" fontId="1" fillId="2" borderId="0" xfId="11" applyFont="1" applyFill="1" applyAlignment="1">
      <alignment vertical="center" wrapText="1"/>
    </xf>
    <xf numFmtId="0" fontId="12" fillId="2" borderId="5" xfId="11" applyFont="1" applyFill="1" applyBorder="1" applyAlignment="1">
      <alignment vertical="center" wrapText="1"/>
    </xf>
    <xf numFmtId="0" fontId="13" fillId="2" borderId="0" xfId="11" applyFont="1" applyFill="1" applyAlignment="1">
      <alignment vertical="center" wrapText="1"/>
    </xf>
    <xf numFmtId="0" fontId="1" fillId="2" borderId="5" xfId="11" applyFill="1" applyBorder="1" applyAlignment="1">
      <alignment vertical="center" wrapText="1"/>
    </xf>
    <xf numFmtId="0" fontId="12" fillId="2" borderId="5" xfId="11" applyFont="1" applyFill="1" applyBorder="1" applyAlignment="1">
      <alignment horizontal="left" vertical="center" wrapText="1"/>
    </xf>
    <xf numFmtId="0" fontId="13" fillId="2" borderId="0" xfId="11" applyFont="1" applyFill="1" applyAlignment="1">
      <alignment vertical="center"/>
    </xf>
    <xf numFmtId="0" fontId="1" fillId="2" borderId="5" xfId="11" applyFill="1" applyBorder="1" applyAlignment="1">
      <alignment vertical="center"/>
    </xf>
    <xf numFmtId="0" fontId="1" fillId="2" borderId="5" xfId="11" applyFill="1" applyBorder="1" applyAlignment="1">
      <alignment horizontal="left" vertical="center"/>
    </xf>
    <xf numFmtId="0" fontId="1" fillId="2" borderId="5" xfId="11" applyFont="1" applyFill="1" applyBorder="1" applyAlignment="1">
      <alignment horizontal="left" vertical="center"/>
    </xf>
    <xf numFmtId="0" fontId="1" fillId="2" borderId="0" xfId="11" applyFill="1" applyAlignment="1">
      <alignment vertical="center"/>
    </xf>
    <xf numFmtId="0" fontId="1" fillId="2" borderId="0" xfId="11" applyFill="1" applyAlignment="1">
      <alignment horizontal="center" vertical="center" wrapText="1"/>
    </xf>
    <xf numFmtId="9" fontId="1" fillId="2" borderId="5" xfId="12" applyFont="1" applyFill="1" applyBorder="1" applyAlignment="1">
      <alignment horizontal="left" vertical="center" wrapText="1"/>
    </xf>
    <xf numFmtId="0" fontId="1" fillId="2" borderId="0" xfId="15" applyFill="1" applyAlignment="1">
      <alignment horizontal="center"/>
    </xf>
    <xf numFmtId="44" fontId="1" fillId="2" borderId="0" xfId="15" applyNumberFormat="1" applyFill="1" applyAlignment="1">
      <alignment horizontal="center"/>
    </xf>
    <xf numFmtId="0" fontId="1" fillId="2" borderId="0" xfId="15" applyFill="1" applyAlignment="1">
      <alignment horizontal="center" textRotation="90"/>
    </xf>
    <xf numFmtId="0" fontId="1" fillId="2" borderId="0" xfId="18" applyFill="1"/>
    <xf numFmtId="0" fontId="17" fillId="2" borderId="0" xfId="18" applyFont="1" applyFill="1" applyBorder="1" applyAlignment="1">
      <alignment vertical="center" wrapText="1"/>
    </xf>
    <xf numFmtId="0" fontId="18" fillId="2" borderId="0" xfId="18" applyFont="1" applyFill="1" applyBorder="1" applyAlignment="1">
      <alignment vertical="center" wrapText="1"/>
    </xf>
    <xf numFmtId="0" fontId="1" fillId="2" borderId="0" xfId="18" applyFill="1" applyBorder="1"/>
    <xf numFmtId="0" fontId="0" fillId="2" borderId="0" xfId="0" applyFill="1"/>
    <xf numFmtId="0" fontId="21" fillId="2" borderId="0" xfId="0" applyFont="1" applyFill="1"/>
    <xf numFmtId="0" fontId="19" fillId="2" borderId="0" xfId="0" applyFont="1" applyFill="1" applyAlignment="1">
      <alignment vertical="center"/>
    </xf>
    <xf numFmtId="0" fontId="20" fillId="3" borderId="5" xfId="0" applyFont="1" applyFill="1" applyBorder="1" applyAlignment="1">
      <alignment horizontal="center" vertical="center" wrapText="1"/>
    </xf>
    <xf numFmtId="0" fontId="17" fillId="2" borderId="0" xfId="18" applyFont="1" applyFill="1" applyBorder="1" applyAlignment="1">
      <alignment vertical="center" textRotation="90" wrapText="1"/>
    </xf>
    <xf numFmtId="0" fontId="0" fillId="2" borderId="0" xfId="0" applyFont="1" applyFill="1"/>
    <xf numFmtId="0" fontId="1" fillId="2" borderId="0" xfId="15" applyFill="1" applyAlignment="1">
      <alignment horizontal="center"/>
    </xf>
    <xf numFmtId="0" fontId="23" fillId="2" borderId="5" xfId="15" applyFont="1" applyFill="1" applyBorder="1" applyAlignment="1">
      <alignment horizontal="left" vertical="center" wrapText="1"/>
    </xf>
    <xf numFmtId="44" fontId="1" fillId="2" borderId="0" xfId="18" applyNumberFormat="1" applyFill="1"/>
    <xf numFmtId="0" fontId="26" fillId="3" borderId="5" xfId="11" applyFont="1" applyFill="1" applyBorder="1" applyAlignment="1">
      <alignment horizontal="left" vertical="center" wrapText="1"/>
    </xf>
    <xf numFmtId="0" fontId="12" fillId="2" borderId="0" xfId="11" applyFont="1" applyFill="1" applyAlignment="1">
      <alignment vertical="center"/>
    </xf>
    <xf numFmtId="0" fontId="12" fillId="0" borderId="0" xfId="0" applyFont="1" applyFill="1" applyBorder="1" applyAlignment="1">
      <alignment horizontal="center" vertical="center" textRotation="90" wrapText="1"/>
    </xf>
    <xf numFmtId="0" fontId="12" fillId="5" borderId="0" xfId="0" applyFont="1" applyFill="1" applyBorder="1" applyAlignment="1">
      <alignment horizontal="center" vertical="center" wrapText="1"/>
    </xf>
    <xf numFmtId="44" fontId="27" fillId="2" borderId="5" xfId="20" applyFont="1" applyFill="1" applyBorder="1" applyAlignment="1">
      <alignment vertical="center" wrapText="1"/>
    </xf>
    <xf numFmtId="0" fontId="12" fillId="2" borderId="0" xfId="0" applyFont="1" applyFill="1"/>
    <xf numFmtId="0" fontId="11" fillId="3" borderId="5" xfId="13" applyFont="1" applyFill="1" applyBorder="1" applyAlignment="1">
      <alignment horizontal="left" vertical="top"/>
    </xf>
    <xf numFmtId="0" fontId="5" fillId="10" borderId="5" xfId="13" applyFont="1" applyFill="1" applyBorder="1" applyAlignment="1">
      <alignment vertical="center" wrapText="1"/>
    </xf>
    <xf numFmtId="0" fontId="7" fillId="10" borderId="5" xfId="13" applyFont="1" applyFill="1" applyBorder="1" applyAlignment="1">
      <alignment horizontal="center" vertical="center" wrapText="1"/>
    </xf>
    <xf numFmtId="0" fontId="5" fillId="10" borderId="5" xfId="13" applyFont="1" applyFill="1" applyBorder="1" applyAlignment="1">
      <alignment horizontal="center" vertical="center" wrapText="1"/>
    </xf>
    <xf numFmtId="0" fontId="5" fillId="0" borderId="5" xfId="13" applyFont="1" applyFill="1" applyBorder="1" applyAlignment="1">
      <alignment horizontal="left" vertical="center" wrapText="1"/>
    </xf>
    <xf numFmtId="44" fontId="24" fillId="0" borderId="5" xfId="20" applyFont="1" applyFill="1" applyBorder="1" applyAlignment="1">
      <alignment vertical="center" wrapText="1"/>
    </xf>
    <xf numFmtId="165" fontId="12" fillId="0" borderId="5" xfId="20" applyNumberFormat="1" applyFont="1" applyBorder="1"/>
    <xf numFmtId="164" fontId="11" fillId="0" borderId="5" xfId="13" applyNumberFormat="1" applyFont="1" applyFill="1" applyBorder="1" applyAlignment="1">
      <alignment horizontal="left" vertical="top"/>
    </xf>
    <xf numFmtId="44" fontId="11" fillId="0" borderId="5" xfId="13" applyNumberFormat="1" applyFont="1" applyFill="1" applyBorder="1" applyAlignment="1">
      <alignment horizontal="left" vertical="top"/>
    </xf>
    <xf numFmtId="9" fontId="11" fillId="0" borderId="5" xfId="1" applyFont="1" applyFill="1" applyBorder="1" applyAlignment="1">
      <alignment horizontal="center" vertical="top"/>
    </xf>
    <xf numFmtId="0" fontId="11" fillId="2" borderId="0" xfId="13" applyFont="1" applyFill="1" applyBorder="1" applyAlignment="1">
      <alignment horizontal="left" vertical="top"/>
    </xf>
    <xf numFmtId="0" fontId="11" fillId="2" borderId="0" xfId="13" applyFont="1" applyFill="1" applyBorder="1" applyAlignment="1">
      <alignment horizontal="center" vertical="top"/>
    </xf>
    <xf numFmtId="44" fontId="0" fillId="2" borderId="0" xfId="20" applyFont="1" applyFill="1"/>
    <xf numFmtId="166" fontId="29" fillId="0" borderId="5" xfId="1" applyNumberFormat="1" applyFont="1" applyFill="1" applyBorder="1" applyAlignment="1">
      <alignment horizontal="center" vertical="top"/>
    </xf>
    <xf numFmtId="0" fontId="16" fillId="2" borderId="0" xfId="0" applyFont="1" applyFill="1" applyBorder="1" applyAlignment="1">
      <alignment vertical="center"/>
    </xf>
    <xf numFmtId="0" fontId="16" fillId="2" borderId="0" xfId="0" applyFont="1" applyFill="1" applyAlignment="1">
      <alignment horizontal="center" vertical="center"/>
    </xf>
    <xf numFmtId="9" fontId="1" fillId="2" borderId="5" xfId="26" applyFont="1" applyFill="1" applyBorder="1" applyAlignment="1">
      <alignment horizontal="left" vertical="center" wrapText="1"/>
    </xf>
    <xf numFmtId="44" fontId="35" fillId="2" borderId="0" xfId="20" applyFont="1" applyFill="1" applyBorder="1" applyAlignment="1">
      <alignment vertical="center" wrapText="1"/>
    </xf>
    <xf numFmtId="0" fontId="35" fillId="2" borderId="0" xfId="0" applyFont="1" applyFill="1" applyBorder="1" applyAlignment="1">
      <alignment vertical="center" wrapText="1"/>
    </xf>
    <xf numFmtId="44" fontId="33" fillId="2" borderId="0" xfId="0" applyNumberFormat="1" applyFont="1" applyFill="1" applyBorder="1" applyAlignment="1">
      <alignment vertical="center" wrapText="1"/>
    </xf>
    <xf numFmtId="0" fontId="33" fillId="5" borderId="0" xfId="0" applyFont="1" applyFill="1" applyBorder="1" applyAlignment="1">
      <alignment vertical="center" wrapText="1"/>
    </xf>
    <xf numFmtId="0" fontId="33" fillId="0" borderId="0" xfId="0" applyFont="1" applyFill="1" applyBorder="1" applyAlignment="1">
      <alignment vertical="center" wrapText="1"/>
    </xf>
    <xf numFmtId="171" fontId="35" fillId="2" borderId="0" xfId="0" applyNumberFormat="1" applyFont="1" applyFill="1" applyBorder="1" applyAlignment="1">
      <alignment vertical="center" wrapText="1"/>
    </xf>
    <xf numFmtId="0" fontId="35" fillId="2" borderId="0" xfId="0" applyFont="1" applyFill="1" applyBorder="1"/>
    <xf numFmtId="0" fontId="36" fillId="2" borderId="0" xfId="0" applyFont="1" applyFill="1" applyBorder="1" applyAlignment="1">
      <alignment vertical="center" wrapText="1"/>
    </xf>
    <xf numFmtId="0" fontId="0" fillId="2" borderId="5" xfId="0" applyFill="1" applyBorder="1"/>
    <xf numFmtId="0" fontId="22" fillId="5" borderId="0" xfId="0" applyFont="1" applyFill="1" applyBorder="1" applyAlignment="1">
      <alignment vertical="center" wrapText="1"/>
    </xf>
    <xf numFmtId="0" fontId="22" fillId="2" borderId="0" xfId="0" applyFont="1" applyFill="1" applyBorder="1" applyAlignment="1">
      <alignment horizontal="center" vertical="center"/>
    </xf>
    <xf numFmtId="0" fontId="15" fillId="2" borderId="0" xfId="18" applyFont="1" applyFill="1" applyBorder="1" applyAlignment="1">
      <alignment horizontal="center" vertical="center"/>
    </xf>
    <xf numFmtId="0" fontId="17" fillId="2" borderId="0" xfId="18" applyFont="1" applyFill="1" applyBorder="1" applyAlignment="1">
      <alignmen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23" fillId="4" borderId="5" xfId="15" applyFont="1" applyFill="1" applyBorder="1" applyAlignment="1">
      <alignment horizontal="center" vertical="center" textRotation="90" wrapText="1"/>
    </xf>
    <xf numFmtId="0" fontId="23" fillId="4" borderId="5" xfId="15" applyFont="1" applyFill="1" applyBorder="1" applyAlignment="1">
      <alignment horizontal="center" vertical="center" textRotation="90"/>
    </xf>
    <xf numFmtId="44" fontId="23" fillId="6" borderId="5" xfId="20" applyFont="1" applyFill="1" applyBorder="1" applyAlignment="1">
      <alignment horizontal="center" vertical="center" textRotation="90" wrapText="1"/>
    </xf>
    <xf numFmtId="44" fontId="23" fillId="4" borderId="5" xfId="20" applyFont="1" applyFill="1" applyBorder="1" applyAlignment="1">
      <alignment horizontal="center" vertical="center" textRotation="90" wrapText="1"/>
    </xf>
    <xf numFmtId="0" fontId="23" fillId="0" borderId="5" xfId="0" applyFont="1" applyBorder="1" applyAlignment="1">
      <alignment vertical="center"/>
    </xf>
    <xf numFmtId="44" fontId="23" fillId="2" borderId="5" xfId="20" applyFont="1" applyFill="1" applyBorder="1" applyAlignment="1">
      <alignment horizontal="center" vertical="center" wrapText="1"/>
    </xf>
    <xf numFmtId="44" fontId="23" fillId="0" borderId="5" xfId="20" applyFont="1" applyFill="1" applyBorder="1" applyAlignment="1">
      <alignment horizontal="center" vertical="center" wrapText="1"/>
    </xf>
    <xf numFmtId="44" fontId="23" fillId="2" borderId="5" xfId="20" applyFont="1" applyFill="1" applyBorder="1" applyAlignment="1">
      <alignment horizontal="right" vertical="center" wrapText="1"/>
    </xf>
    <xf numFmtId="44" fontId="23" fillId="0" borderId="5" xfId="20" applyFont="1" applyFill="1" applyBorder="1" applyAlignment="1">
      <alignment horizontal="right" vertical="center" wrapText="1"/>
    </xf>
    <xf numFmtId="0" fontId="23" fillId="2" borderId="5" xfId="30" applyFont="1" applyFill="1" applyBorder="1" applyAlignment="1">
      <alignment vertical="center"/>
    </xf>
    <xf numFmtId="44" fontId="39" fillId="0" borderId="5" xfId="20" applyFont="1" applyFill="1" applyBorder="1" applyAlignment="1">
      <alignment horizontal="center" vertical="center" wrapText="1"/>
    </xf>
    <xf numFmtId="0" fontId="23" fillId="2" borderId="5" xfId="30" applyFont="1" applyFill="1" applyBorder="1" applyAlignment="1">
      <alignment horizontal="left" vertical="top"/>
    </xf>
    <xf numFmtId="0" fontId="23" fillId="2" borderId="5" xfId="30" applyFont="1" applyFill="1" applyBorder="1" applyAlignment="1">
      <alignment horizontal="left" vertical="center"/>
    </xf>
    <xf numFmtId="0" fontId="23" fillId="0" borderId="5" xfId="30" applyFont="1" applyFill="1" applyBorder="1" applyAlignment="1">
      <alignment horizontal="left" vertical="top"/>
    </xf>
    <xf numFmtId="0" fontId="23" fillId="2" borderId="5" xfId="15" applyFont="1" applyFill="1" applyBorder="1" applyAlignment="1">
      <alignment horizontal="left" vertical="center"/>
    </xf>
    <xf numFmtId="0" fontId="37" fillId="2" borderId="5" xfId="0" applyFont="1" applyFill="1" applyBorder="1" applyAlignment="1">
      <alignment vertical="center"/>
    </xf>
    <xf numFmtId="44" fontId="37" fillId="2" borderId="5" xfId="20" applyFont="1" applyFill="1" applyBorder="1" applyAlignment="1">
      <alignment horizontal="center" vertical="center"/>
    </xf>
    <xf numFmtId="0" fontId="23" fillId="2" borderId="5" xfId="0" applyFont="1" applyFill="1" applyBorder="1" applyAlignment="1">
      <alignment vertical="center"/>
    </xf>
    <xf numFmtId="44" fontId="39" fillId="2" borderId="5" xfId="20" applyFont="1" applyFill="1" applyBorder="1" applyAlignment="1">
      <alignment horizontal="left" vertical="center" wrapText="1"/>
    </xf>
    <xf numFmtId="0" fontId="40" fillId="2" borderId="5" xfId="0" applyFont="1" applyFill="1" applyBorder="1"/>
    <xf numFmtId="0" fontId="41" fillId="0" borderId="5" xfId="0" applyFont="1" applyBorder="1" applyAlignment="1">
      <alignment vertical="center"/>
    </xf>
    <xf numFmtId="44" fontId="6" fillId="2" borderId="5" xfId="20" applyFont="1" applyFill="1" applyBorder="1" applyAlignment="1">
      <alignment vertical="center" wrapText="1"/>
    </xf>
    <xf numFmtId="44" fontId="6" fillId="6" borderId="5" xfId="20" applyFont="1" applyFill="1" applyBorder="1" applyAlignment="1">
      <alignment vertical="center" wrapText="1"/>
    </xf>
    <xf numFmtId="0" fontId="40" fillId="2" borderId="5" xfId="0" applyFont="1" applyFill="1" applyBorder="1" applyAlignment="1">
      <alignment vertical="center"/>
    </xf>
    <xf numFmtId="44" fontId="40" fillId="2" borderId="5" xfId="20" applyFont="1" applyFill="1" applyBorder="1" applyAlignment="1">
      <alignment horizontal="right" vertical="center"/>
    </xf>
    <xf numFmtId="44" fontId="6" fillId="6" borderId="5" xfId="20" applyFont="1" applyFill="1" applyBorder="1" applyAlignment="1">
      <alignment horizontal="center" vertical="center" wrapText="1"/>
    </xf>
    <xf numFmtId="44" fontId="6" fillId="0" borderId="5" xfId="20" applyFont="1" applyFill="1" applyBorder="1" applyAlignment="1">
      <alignment vertical="center" wrapText="1"/>
    </xf>
    <xf numFmtId="44" fontId="40" fillId="0" borderId="5" xfId="20" applyFont="1" applyBorder="1"/>
    <xf numFmtId="44" fontId="6" fillId="2" borderId="5" xfId="20" applyFont="1" applyFill="1" applyBorder="1" applyAlignment="1">
      <alignment vertical="center"/>
    </xf>
    <xf numFmtId="0" fontId="39" fillId="5" borderId="0" xfId="0" applyFont="1" applyFill="1" applyBorder="1" applyAlignment="1">
      <alignment horizontal="center" vertical="center" wrapText="1"/>
    </xf>
    <xf numFmtId="0" fontId="39" fillId="5" borderId="0" xfId="0" applyFont="1" applyFill="1" applyBorder="1" applyAlignment="1">
      <alignment vertical="center" wrapText="1"/>
    </xf>
    <xf numFmtId="0" fontId="2" fillId="2" borderId="27" xfId="0" applyFont="1" applyFill="1" applyBorder="1"/>
    <xf numFmtId="0" fontId="2" fillId="2" borderId="28" xfId="0" applyFont="1" applyFill="1" applyBorder="1"/>
    <xf numFmtId="0" fontId="0" fillId="2" borderId="28" xfId="0" applyFont="1" applyFill="1" applyBorder="1"/>
    <xf numFmtId="44" fontId="2" fillId="2" borderId="28" xfId="0" applyNumberFormat="1" applyFont="1" applyFill="1" applyBorder="1"/>
    <xf numFmtId="0" fontId="40" fillId="2" borderId="5" xfId="0" applyFont="1" applyFill="1" applyBorder="1" applyAlignment="1"/>
    <xf numFmtId="0" fontId="41" fillId="0" borderId="5" xfId="0" applyFont="1" applyBorder="1" applyAlignment="1" applyProtection="1">
      <alignment horizontal="left" vertical="center"/>
      <protection locked="0"/>
    </xf>
    <xf numFmtId="0" fontId="40" fillId="0" borderId="5" xfId="0" applyFont="1" applyFill="1" applyBorder="1" applyAlignment="1">
      <alignment vertical="top"/>
    </xf>
    <xf numFmtId="0" fontId="41" fillId="0" borderId="5" xfId="0" applyFont="1" applyBorder="1" applyAlignment="1">
      <alignment horizontal="left" vertical="center"/>
    </xf>
    <xf numFmtId="0" fontId="40" fillId="2" borderId="5" xfId="0" applyFont="1" applyFill="1" applyBorder="1" applyAlignment="1">
      <alignment horizontal="left"/>
    </xf>
    <xf numFmtId="0" fontId="41" fillId="0" borderId="5" xfId="0" applyFont="1" applyFill="1" applyBorder="1" applyAlignment="1">
      <alignment vertical="center"/>
    </xf>
    <xf numFmtId="44" fontId="6" fillId="6" borderId="5" xfId="20" applyFont="1" applyFill="1" applyBorder="1" applyAlignment="1" applyProtection="1">
      <alignment vertical="center" wrapText="1"/>
      <protection locked="0"/>
    </xf>
    <xf numFmtId="44" fontId="6" fillId="2" borderId="5" xfId="20" applyFont="1" applyFill="1" applyBorder="1" applyAlignment="1" applyProtection="1">
      <alignment horizontal="right" vertical="center" wrapText="1"/>
      <protection locked="0"/>
    </xf>
    <xf numFmtId="44" fontId="6" fillId="2" borderId="5" xfId="20" applyFont="1" applyFill="1" applyBorder="1" applyAlignment="1">
      <alignment horizontal="center" vertical="center" wrapText="1"/>
    </xf>
    <xf numFmtId="44" fontId="6" fillId="5" borderId="5" xfId="20" applyFont="1" applyFill="1" applyBorder="1" applyAlignment="1">
      <alignment horizontal="center" vertical="center" wrapText="1"/>
    </xf>
    <xf numFmtId="44" fontId="41" fillId="14" borderId="5" xfId="20" applyFont="1" applyFill="1" applyBorder="1"/>
    <xf numFmtId="44" fontId="6" fillId="15" borderId="5" xfId="20" applyFont="1" applyFill="1" applyBorder="1" applyAlignment="1">
      <alignment horizontal="right" wrapText="1"/>
    </xf>
    <xf numFmtId="44" fontId="40" fillId="6" borderId="5" xfId="20" applyFont="1" applyFill="1" applyBorder="1"/>
    <xf numFmtId="44" fontId="41" fillId="2" borderId="5" xfId="20" applyFont="1" applyFill="1" applyBorder="1" applyAlignment="1">
      <alignment vertical="center" wrapText="1"/>
    </xf>
    <xf numFmtId="44" fontId="6" fillId="0" borderId="5" xfId="20" applyFont="1" applyFill="1" applyBorder="1" applyAlignment="1">
      <alignment horizontal="center" vertical="center" wrapText="1"/>
    </xf>
    <xf numFmtId="44" fontId="6" fillId="6" borderId="5" xfId="20" applyFont="1" applyFill="1" applyBorder="1" applyAlignment="1" applyProtection="1">
      <alignment horizontal="right" vertical="center" wrapText="1"/>
      <protection locked="0"/>
    </xf>
    <xf numFmtId="44" fontId="40" fillId="2" borderId="5" xfId="20" applyFont="1" applyFill="1" applyBorder="1" applyAlignment="1">
      <alignment horizontal="center"/>
    </xf>
    <xf numFmtId="44" fontId="40" fillId="6" borderId="5" xfId="20" applyFont="1" applyFill="1" applyBorder="1" applyAlignment="1">
      <alignment horizontal="center"/>
    </xf>
    <xf numFmtId="44" fontId="40" fillId="6" borderId="5" xfId="20" applyFont="1" applyFill="1" applyBorder="1" applyAlignment="1">
      <alignment horizontal="right" vertical="center"/>
    </xf>
    <xf numFmtId="44" fontId="41" fillId="2" borderId="5" xfId="20" applyFont="1" applyFill="1" applyBorder="1" applyAlignment="1">
      <alignment horizontal="center" vertical="center" wrapText="1"/>
    </xf>
    <xf numFmtId="44" fontId="6" fillId="15" borderId="5" xfId="20" applyFont="1" applyFill="1" applyBorder="1" applyAlignment="1">
      <alignment vertical="center" wrapText="1"/>
    </xf>
    <xf numFmtId="44" fontId="40" fillId="2" borderId="5" xfId="20" applyFont="1" applyFill="1" applyBorder="1"/>
    <xf numFmtId="9" fontId="40" fillId="2" borderId="5" xfId="1" applyFont="1" applyFill="1" applyBorder="1" applyAlignment="1">
      <alignment horizontal="right" vertical="center"/>
    </xf>
    <xf numFmtId="9" fontId="6" fillId="6" borderId="5" xfId="1" applyFont="1" applyFill="1" applyBorder="1" applyAlignment="1">
      <alignment horizontal="right" vertical="center" wrapText="1"/>
    </xf>
    <xf numFmtId="9" fontId="6" fillId="2" borderId="5" xfId="1" applyFont="1" applyFill="1" applyBorder="1" applyAlignment="1" applyProtection="1">
      <alignment horizontal="right" vertical="center" wrapText="1"/>
      <protection locked="0"/>
    </xf>
    <xf numFmtId="9" fontId="6" fillId="2" borderId="5" xfId="1" applyFont="1" applyFill="1" applyBorder="1" applyAlignment="1">
      <alignment horizontal="right" vertical="center" wrapText="1"/>
    </xf>
    <xf numFmtId="9" fontId="6" fillId="5" borderId="5" xfId="1" applyFont="1" applyFill="1" applyBorder="1" applyAlignment="1">
      <alignment horizontal="right" vertical="center" wrapText="1"/>
    </xf>
    <xf numFmtId="9" fontId="6" fillId="15" borderId="5" xfId="1" applyFont="1" applyFill="1" applyBorder="1" applyAlignment="1">
      <alignment horizontal="right" wrapText="1"/>
    </xf>
    <xf numFmtId="9" fontId="6" fillId="0" borderId="5" xfId="1" applyFont="1" applyFill="1" applyBorder="1" applyAlignment="1">
      <alignment horizontal="right" vertical="center" wrapText="1"/>
    </xf>
    <xf numFmtId="9" fontId="41" fillId="2" borderId="5" xfId="1" applyFont="1" applyFill="1" applyBorder="1" applyAlignment="1">
      <alignment horizontal="right" vertical="center" wrapText="1"/>
    </xf>
    <xf numFmtId="0" fontId="27" fillId="0" borderId="5" xfId="0" applyFont="1" applyBorder="1" applyAlignment="1">
      <alignment vertical="center"/>
    </xf>
    <xf numFmtId="0" fontId="27" fillId="2" borderId="5" xfId="15" applyFont="1" applyFill="1" applyBorder="1" applyAlignment="1">
      <alignment horizontal="left" vertical="center"/>
    </xf>
    <xf numFmtId="0" fontId="32" fillId="2" borderId="5" xfId="0" applyFont="1" applyFill="1" applyBorder="1" applyAlignment="1">
      <alignment vertical="center"/>
    </xf>
    <xf numFmtId="44" fontId="32" fillId="2" borderId="5" xfId="20" applyFont="1" applyFill="1" applyBorder="1" applyAlignment="1">
      <alignment horizontal="right" vertical="center"/>
    </xf>
    <xf numFmtId="0" fontId="40" fillId="2" borderId="5" xfId="15" applyFont="1" applyFill="1" applyBorder="1" applyAlignment="1">
      <alignment horizontal="center"/>
    </xf>
    <xf numFmtId="0" fontId="41" fillId="2" borderId="5" xfId="15" applyFont="1" applyFill="1" applyBorder="1" applyAlignment="1">
      <alignment horizontal="left" vertical="center" wrapText="1"/>
    </xf>
    <xf numFmtId="44" fontId="41" fillId="0" borderId="5" xfId="20" applyFont="1" applyFill="1" applyBorder="1" applyAlignment="1">
      <alignment horizontal="center" vertical="center" wrapText="1"/>
    </xf>
    <xf numFmtId="44" fontId="41" fillId="4" borderId="5" xfId="20" applyFont="1" applyFill="1" applyBorder="1" applyAlignment="1">
      <alignment horizontal="center" vertical="center" wrapText="1"/>
    </xf>
    <xf numFmtId="44" fontId="41" fillId="2" borderId="5" xfId="20" applyFont="1" applyFill="1" applyBorder="1" applyAlignment="1">
      <alignment horizontal="center"/>
    </xf>
    <xf numFmtId="44" fontId="42" fillId="2" borderId="5" xfId="20" applyFont="1" applyFill="1" applyBorder="1" applyAlignment="1">
      <alignment horizontal="center" vertical="center" wrapText="1"/>
    </xf>
    <xf numFmtId="44" fontId="41" fillId="2" borderId="5" xfId="20" applyFont="1" applyFill="1" applyBorder="1" applyAlignment="1">
      <alignment horizontal="right" vertical="center" wrapText="1"/>
    </xf>
    <xf numFmtId="44" fontId="41" fillId="0" borderId="5" xfId="20" applyFont="1" applyFill="1" applyBorder="1" applyAlignment="1">
      <alignment horizontal="right" vertical="center" wrapText="1"/>
    </xf>
    <xf numFmtId="44" fontId="41" fillId="2" borderId="0" xfId="20" applyFont="1" applyFill="1" applyBorder="1" applyAlignment="1">
      <alignment horizontal="center" vertical="center" wrapText="1"/>
    </xf>
    <xf numFmtId="0" fontId="41" fillId="2" borderId="5" xfId="30" applyFont="1" applyFill="1" applyBorder="1" applyAlignment="1">
      <alignment vertical="center"/>
    </xf>
    <xf numFmtId="44" fontId="25" fillId="2" borderId="5" xfId="20" applyFont="1" applyFill="1" applyBorder="1" applyAlignment="1">
      <alignment horizontal="center"/>
    </xf>
    <xf numFmtId="44" fontId="41" fillId="0" borderId="5" xfId="20" applyFont="1" applyFill="1" applyBorder="1" applyAlignment="1">
      <alignment horizontal="center"/>
    </xf>
    <xf numFmtId="44" fontId="41" fillId="2" borderId="5" xfId="20" applyFont="1" applyFill="1" applyBorder="1" applyAlignment="1">
      <alignment horizontal="center" vertical="center"/>
    </xf>
    <xf numFmtId="0" fontId="41" fillId="2" borderId="5" xfId="30" applyFont="1" applyFill="1" applyBorder="1" applyAlignment="1">
      <alignment horizontal="left" vertical="top"/>
    </xf>
    <xf numFmtId="0" fontId="41" fillId="2" borderId="5" xfId="30" applyFont="1" applyFill="1" applyBorder="1" applyAlignment="1">
      <alignment horizontal="left" vertical="center"/>
    </xf>
    <xf numFmtId="0" fontId="41" fillId="0" borderId="5" xfId="0" applyFont="1" applyFill="1" applyBorder="1" applyAlignment="1" applyProtection="1">
      <protection locked="0"/>
    </xf>
    <xf numFmtId="0" fontId="41" fillId="0" borderId="5" xfId="30" applyFont="1" applyFill="1" applyBorder="1" applyAlignment="1">
      <alignment horizontal="left" vertical="top"/>
    </xf>
    <xf numFmtId="44" fontId="41" fillId="2" borderId="5" xfId="20" applyFont="1" applyFill="1" applyBorder="1" applyAlignment="1" applyProtection="1">
      <alignment horizontal="center" vertical="center" wrapText="1"/>
      <protection locked="0"/>
    </xf>
    <xf numFmtId="44" fontId="6" fillId="0" borderId="5" xfId="20" applyFont="1" applyFill="1" applyBorder="1" applyAlignment="1">
      <alignment horizontal="center" vertical="center"/>
    </xf>
    <xf numFmtId="44" fontId="6" fillId="12" borderId="5" xfId="20" applyFont="1" applyFill="1" applyBorder="1" applyAlignment="1">
      <alignment horizontal="center" vertical="center"/>
    </xf>
    <xf numFmtId="44" fontId="41" fillId="12" borderId="5" xfId="20" applyFont="1" applyFill="1" applyBorder="1" applyAlignment="1">
      <alignment horizontal="center" vertical="center" wrapText="1"/>
    </xf>
    <xf numFmtId="44" fontId="6" fillId="12" borderId="5" xfId="20" applyFont="1" applyFill="1" applyBorder="1" applyAlignment="1">
      <alignment horizontal="center"/>
    </xf>
    <xf numFmtId="44" fontId="41" fillId="13" borderId="5" xfId="20" applyFont="1" applyFill="1" applyBorder="1" applyAlignment="1">
      <alignment horizontal="center" vertical="center" wrapText="1"/>
    </xf>
    <xf numFmtId="0" fontId="41" fillId="2" borderId="5" xfId="15" applyFont="1" applyFill="1" applyBorder="1" applyAlignment="1">
      <alignment vertical="center"/>
    </xf>
    <xf numFmtId="0" fontId="41" fillId="2" borderId="5" xfId="15" applyFont="1" applyFill="1" applyBorder="1" applyAlignment="1">
      <alignment horizontal="left" vertical="center"/>
    </xf>
    <xf numFmtId="44" fontId="6" fillId="0" borderId="5" xfId="20" applyFont="1" applyBorder="1" applyAlignment="1">
      <alignment horizontal="center"/>
    </xf>
    <xf numFmtId="0" fontId="41" fillId="0" borderId="5" xfId="30" applyFont="1" applyFill="1" applyBorder="1" applyAlignment="1">
      <alignment horizontal="left" vertical="center"/>
    </xf>
    <xf numFmtId="0" fontId="41" fillId="0" borderId="5" xfId="15" applyFont="1" applyFill="1" applyBorder="1" applyAlignment="1">
      <alignment horizontal="left" vertical="center"/>
    </xf>
    <xf numFmtId="0" fontId="40" fillId="2" borderId="5" xfId="15" applyFont="1" applyFill="1" applyBorder="1" applyAlignment="1">
      <alignment horizontal="left" vertical="center"/>
    </xf>
    <xf numFmtId="44" fontId="40" fillId="2" borderId="5" xfId="20" applyFont="1" applyFill="1" applyBorder="1" applyAlignment="1">
      <alignment horizontal="center" vertical="center"/>
    </xf>
    <xf numFmtId="44" fontId="40" fillId="0" borderId="5" xfId="20" applyFont="1" applyFill="1" applyBorder="1" applyAlignment="1">
      <alignment horizontal="center" vertical="center"/>
    </xf>
    <xf numFmtId="0" fontId="41" fillId="2" borderId="5" xfId="0" applyFont="1" applyFill="1" applyBorder="1" applyAlignment="1">
      <alignment vertical="center"/>
    </xf>
    <xf numFmtId="44" fontId="6" fillId="2" borderId="5" xfId="20" applyFont="1" applyFill="1" applyBorder="1" applyAlignment="1">
      <alignment horizontal="left" vertical="center" wrapText="1"/>
    </xf>
    <xf numFmtId="0" fontId="41" fillId="0" borderId="5" xfId="15" applyFont="1" applyFill="1" applyBorder="1" applyAlignment="1">
      <alignment horizontal="left" vertical="center" wrapText="1"/>
    </xf>
    <xf numFmtId="44" fontId="41" fillId="4" borderId="5" xfId="20" applyFont="1" applyFill="1" applyBorder="1" applyAlignment="1">
      <alignment horizontal="center"/>
    </xf>
    <xf numFmtId="0" fontId="0" fillId="2" borderId="0" xfId="0" applyFont="1" applyFill="1" applyBorder="1"/>
    <xf numFmtId="0" fontId="37" fillId="2" borderId="5" xfId="0" applyFont="1" applyFill="1" applyBorder="1" applyAlignment="1"/>
    <xf numFmtId="0" fontId="23" fillId="0" borderId="5" xfId="0" applyFont="1" applyBorder="1" applyAlignment="1" applyProtection="1">
      <protection locked="0"/>
    </xf>
    <xf numFmtId="44" fontId="37" fillId="2" borderId="5" xfId="20" applyFont="1" applyFill="1" applyBorder="1" applyAlignment="1" applyProtection="1">
      <protection locked="0"/>
    </xf>
    <xf numFmtId="44" fontId="37" fillId="2" borderId="5" xfId="20" applyFont="1" applyFill="1" applyBorder="1" applyAlignment="1">
      <alignment vertical="center"/>
    </xf>
    <xf numFmtId="44" fontId="39" fillId="12" borderId="5" xfId="20" applyFont="1" applyFill="1" applyBorder="1" applyAlignment="1">
      <alignment vertical="center"/>
    </xf>
    <xf numFmtId="44" fontId="37" fillId="6" borderId="5" xfId="20" applyFont="1" applyFill="1" applyBorder="1" applyAlignment="1">
      <alignment vertical="center"/>
    </xf>
    <xf numFmtId="0" fontId="37" fillId="0" borderId="5" xfId="0" applyFont="1" applyBorder="1" applyAlignment="1">
      <alignment vertical="center"/>
    </xf>
    <xf numFmtId="44" fontId="37" fillId="6" borderId="5" xfId="20" applyFont="1" applyFill="1" applyBorder="1" applyAlignment="1">
      <alignment horizontal="right" vertical="center"/>
    </xf>
    <xf numFmtId="44" fontId="37" fillId="0" borderId="5" xfId="20" applyFont="1" applyBorder="1" applyAlignment="1">
      <alignment horizontal="right" vertical="center"/>
    </xf>
    <xf numFmtId="44" fontId="39" fillId="15" borderId="5" xfId="20" applyFont="1" applyFill="1" applyBorder="1" applyAlignment="1">
      <alignment vertical="center"/>
    </xf>
    <xf numFmtId="0" fontId="37" fillId="0" borderId="5" xfId="0" applyFont="1" applyFill="1" applyBorder="1" applyAlignment="1">
      <alignment vertical="center"/>
    </xf>
    <xf numFmtId="44" fontId="37" fillId="0" borderId="5" xfId="20" applyFont="1" applyFill="1" applyBorder="1" applyAlignment="1">
      <alignment vertical="center"/>
    </xf>
    <xf numFmtId="44" fontId="43" fillId="6" borderId="5" xfId="20" applyFont="1" applyFill="1" applyBorder="1" applyAlignment="1">
      <alignment vertical="center"/>
    </xf>
    <xf numFmtId="167" fontId="37" fillId="0" borderId="5" xfId="20" applyNumberFormat="1" applyFont="1" applyFill="1" applyBorder="1" applyAlignment="1">
      <alignment vertical="center"/>
    </xf>
    <xf numFmtId="167" fontId="37" fillId="2" borderId="5" xfId="20" applyNumberFormat="1" applyFont="1" applyFill="1" applyBorder="1" applyAlignment="1">
      <alignment vertical="center"/>
    </xf>
    <xf numFmtId="167" fontId="23" fillId="2" borderId="5" xfId="20" applyNumberFormat="1" applyFont="1" applyFill="1" applyBorder="1" applyAlignment="1">
      <alignment vertical="center"/>
    </xf>
    <xf numFmtId="44" fontId="2" fillId="2" borderId="27" xfId="0" applyNumberFormat="1" applyFont="1" applyFill="1" applyBorder="1"/>
    <xf numFmtId="0" fontId="5" fillId="2" borderId="0" xfId="13" applyFont="1" applyFill="1" applyBorder="1" applyAlignment="1">
      <alignment horizontal="left" vertical="center" wrapText="1"/>
    </xf>
    <xf numFmtId="44" fontId="24" fillId="2" borderId="0" xfId="20" applyFont="1" applyFill="1" applyBorder="1" applyAlignment="1">
      <alignment vertical="center" wrapText="1"/>
    </xf>
    <xf numFmtId="9" fontId="11" fillId="2" borderId="0" xfId="1" applyFont="1" applyFill="1" applyBorder="1" applyAlignment="1">
      <alignment horizontal="center" vertical="top"/>
    </xf>
    <xf numFmtId="164" fontId="11" fillId="2" borderId="0" xfId="13" applyNumberFormat="1" applyFont="1" applyFill="1" applyBorder="1" applyAlignment="1">
      <alignment horizontal="left" vertical="top"/>
    </xf>
    <xf numFmtId="44" fontId="11" fillId="2" borderId="0" xfId="13" applyNumberFormat="1" applyFont="1" applyFill="1" applyBorder="1" applyAlignment="1">
      <alignment horizontal="left" vertical="top"/>
    </xf>
    <xf numFmtId="165" fontId="12" fillId="2" borderId="0" xfId="20" applyNumberFormat="1" applyFont="1" applyFill="1" applyBorder="1"/>
    <xf numFmtId="166" fontId="29" fillId="2" borderId="0" xfId="1" applyNumberFormat="1" applyFont="1" applyFill="1" applyBorder="1" applyAlignment="1">
      <alignment horizontal="center" vertical="top"/>
    </xf>
    <xf numFmtId="0" fontId="5" fillId="2" borderId="27" xfId="13" applyFont="1" applyFill="1" applyBorder="1" applyAlignment="1">
      <alignment horizontal="left" vertical="center" wrapText="1"/>
    </xf>
    <xf numFmtId="44" fontId="5" fillId="2" borderId="27" xfId="13" applyNumberFormat="1" applyFont="1" applyFill="1" applyBorder="1" applyAlignment="1">
      <alignment horizontal="left" vertical="center" wrapText="1"/>
    </xf>
    <xf numFmtId="10" fontId="5" fillId="2" borderId="27" xfId="13" applyNumberFormat="1" applyFont="1" applyFill="1" applyBorder="1" applyAlignment="1">
      <alignment horizontal="center" vertical="center" wrapText="1"/>
    </xf>
    <xf numFmtId="166" fontId="29" fillId="2" borderId="27" xfId="1" applyNumberFormat="1" applyFont="1" applyFill="1" applyBorder="1" applyAlignment="1">
      <alignment horizontal="center" vertical="top"/>
    </xf>
    <xf numFmtId="0" fontId="2" fillId="2" borderId="27" xfId="18" applyFont="1" applyFill="1" applyBorder="1"/>
    <xf numFmtId="44" fontId="2" fillId="2" borderId="27" xfId="18" applyNumberFormat="1" applyFont="1" applyFill="1" applyBorder="1"/>
    <xf numFmtId="0" fontId="37" fillId="2" borderId="5" xfId="0" applyFont="1" applyFill="1" applyBorder="1" applyAlignment="1">
      <alignment horizontal="left"/>
    </xf>
    <xf numFmtId="0" fontId="23" fillId="0" borderId="5" xfId="0" applyFont="1" applyBorder="1" applyAlignment="1">
      <alignment horizontal="left" vertical="center"/>
    </xf>
    <xf numFmtId="43" fontId="23" fillId="0" borderId="5" xfId="31" applyFont="1" applyFill="1" applyBorder="1" applyAlignment="1">
      <alignment horizontal="left" vertical="center" wrapText="1"/>
    </xf>
    <xf numFmtId="9" fontId="23" fillId="0" borderId="5" xfId="1" applyFont="1" applyFill="1" applyBorder="1" applyAlignment="1">
      <alignment horizontal="center" vertical="center" wrapText="1"/>
    </xf>
    <xf numFmtId="10" fontId="23" fillId="0" borderId="5" xfId="0" applyNumberFormat="1" applyFont="1" applyFill="1" applyBorder="1" applyAlignment="1">
      <alignment horizontal="center" vertical="center" wrapText="1"/>
    </xf>
    <xf numFmtId="43" fontId="23" fillId="0" borderId="5" xfId="31" applyFont="1" applyBorder="1" applyAlignment="1">
      <alignment horizontal="left" vertical="center" wrapText="1"/>
    </xf>
    <xf numFmtId="9" fontId="23" fillId="0" borderId="5" xfId="1" applyFont="1" applyBorder="1" applyAlignment="1">
      <alignment horizontal="center" vertical="center" wrapText="1"/>
    </xf>
    <xf numFmtId="10" fontId="23" fillId="0" borderId="5" xfId="0" applyNumberFormat="1" applyFont="1" applyBorder="1" applyAlignment="1">
      <alignment horizontal="center" vertical="center" wrapText="1"/>
    </xf>
    <xf numFmtId="43" fontId="23" fillId="2" borderId="5" xfId="31" applyFont="1" applyFill="1" applyBorder="1" applyAlignment="1">
      <alignment horizontal="left" vertical="center" wrapText="1"/>
    </xf>
    <xf numFmtId="172" fontId="23" fillId="0" borderId="5" xfId="1" applyNumberFormat="1" applyFont="1" applyBorder="1" applyAlignment="1">
      <alignment horizontal="center" vertical="center" wrapText="1"/>
    </xf>
    <xf numFmtId="43" fontId="23" fillId="0" borderId="5" xfId="31" applyFont="1" applyBorder="1" applyAlignment="1">
      <alignment horizontal="left" wrapText="1"/>
    </xf>
    <xf numFmtId="9" fontId="23" fillId="0" borderId="5" xfId="1" applyFont="1" applyBorder="1" applyAlignment="1">
      <alignment horizontal="center" wrapText="1"/>
    </xf>
    <xf numFmtId="10" fontId="37" fillId="2" borderId="5" xfId="0" applyNumberFormat="1" applyFont="1" applyFill="1" applyBorder="1" applyAlignment="1">
      <alignment horizontal="center"/>
    </xf>
    <xf numFmtId="0" fontId="23" fillId="2" borderId="5" xfId="0" applyFont="1" applyFill="1" applyBorder="1" applyAlignment="1" applyProtection="1">
      <alignment horizontal="left"/>
      <protection locked="0"/>
    </xf>
    <xf numFmtId="11" fontId="37" fillId="2" borderId="5" xfId="0" applyNumberFormat="1" applyFont="1" applyFill="1" applyBorder="1" applyAlignment="1">
      <alignment horizontal="center"/>
    </xf>
    <xf numFmtId="43" fontId="23" fillId="2" borderId="5" xfId="31" applyFont="1" applyFill="1" applyBorder="1" applyAlignment="1">
      <alignment horizontal="left"/>
    </xf>
    <xf numFmtId="10" fontId="23" fillId="0" borderId="5" xfId="1" applyNumberFormat="1" applyFont="1" applyBorder="1" applyAlignment="1">
      <alignment horizontal="center" vertical="center" wrapText="1"/>
    </xf>
    <xf numFmtId="43" fontId="39" fillId="0" borderId="5" xfId="31" applyFont="1" applyFill="1" applyBorder="1" applyAlignment="1">
      <alignment horizontal="left" vertical="center" wrapText="1"/>
    </xf>
    <xf numFmtId="10" fontId="39" fillId="0" borderId="5" xfId="1" applyNumberFormat="1" applyFont="1" applyFill="1" applyBorder="1" applyAlignment="1">
      <alignment horizontal="center" vertical="center" wrapText="1"/>
    </xf>
    <xf numFmtId="10" fontId="23" fillId="0" borderId="5" xfId="1" applyNumberFormat="1" applyFont="1" applyFill="1" applyBorder="1" applyAlignment="1">
      <alignment horizontal="center" vertical="center" wrapText="1"/>
    </xf>
    <xf numFmtId="4" fontId="23" fillId="2" borderId="5" xfId="0" applyNumberFormat="1" applyFont="1" applyFill="1" applyBorder="1" applyAlignment="1">
      <alignment horizontal="right" vertical="center" wrapText="1"/>
    </xf>
    <xf numFmtId="9" fontId="23" fillId="0" borderId="7" xfId="1" applyFont="1" applyBorder="1" applyAlignment="1">
      <alignment horizontal="center" vertical="center" wrapText="1"/>
    </xf>
    <xf numFmtId="173" fontId="23" fillId="2" borderId="5" xfId="0" applyNumberFormat="1" applyFont="1" applyFill="1" applyBorder="1" applyAlignment="1">
      <alignment horizontal="right" vertical="center" wrapText="1"/>
    </xf>
    <xf numFmtId="2" fontId="23" fillId="2" borderId="5" xfId="1" applyNumberFormat="1" applyFont="1" applyFill="1" applyBorder="1" applyAlignment="1">
      <alignment horizontal="right" vertical="center" wrapText="1"/>
    </xf>
    <xf numFmtId="174" fontId="23" fillId="2" borderId="5" xfId="0" applyNumberFormat="1" applyFont="1" applyFill="1" applyBorder="1" applyAlignment="1">
      <alignment horizontal="right" vertical="center" wrapText="1"/>
    </xf>
    <xf numFmtId="43" fontId="37" fillId="0" borderId="23" xfId="31" applyFont="1" applyFill="1" applyBorder="1" applyAlignment="1">
      <alignment horizontal="left" vertical="center"/>
    </xf>
    <xf numFmtId="43" fontId="37" fillId="0" borderId="5" xfId="31" applyFont="1" applyBorder="1" applyAlignment="1">
      <alignment horizontal="left"/>
    </xf>
    <xf numFmtId="166" fontId="23" fillId="0" borderId="5" xfId="0" applyNumberFormat="1" applyFont="1" applyFill="1" applyBorder="1" applyAlignment="1">
      <alignment horizontal="center" vertical="center" wrapText="1"/>
    </xf>
    <xf numFmtId="0" fontId="23" fillId="0" borderId="5" xfId="0" applyFont="1" applyBorder="1" applyAlignment="1">
      <alignment horizontal="center" vertical="center" wrapText="1"/>
    </xf>
    <xf numFmtId="0" fontId="23" fillId="2" borderId="5" xfId="0" applyFont="1" applyFill="1" applyBorder="1" applyAlignment="1">
      <alignment horizontal="left"/>
    </xf>
    <xf numFmtId="43" fontId="23" fillId="2" borderId="5" xfId="31" applyFont="1" applyFill="1" applyBorder="1" applyAlignment="1">
      <alignment horizontal="left" wrapText="1"/>
    </xf>
    <xf numFmtId="9" fontId="23" fillId="0" borderId="5" xfId="1" applyFont="1" applyFill="1" applyBorder="1" applyAlignment="1">
      <alignment horizontal="center" wrapText="1"/>
    </xf>
    <xf numFmtId="10" fontId="23" fillId="0" borderId="5" xfId="0" applyNumberFormat="1" applyFont="1" applyFill="1" applyBorder="1" applyAlignment="1">
      <alignment horizontal="center" wrapText="1"/>
    </xf>
    <xf numFmtId="0" fontId="23" fillId="0" borderId="5" xfId="0" applyFont="1" applyBorder="1" applyAlignment="1">
      <alignment horizontal="left"/>
    </xf>
    <xf numFmtId="43" fontId="37" fillId="0" borderId="5" xfId="31" applyFont="1" applyBorder="1" applyAlignment="1">
      <alignment horizontal="left" wrapText="1"/>
    </xf>
    <xf numFmtId="10" fontId="37" fillId="0" borderId="5" xfId="0" applyNumberFormat="1" applyFont="1" applyBorder="1" applyAlignment="1">
      <alignment horizontal="center" wrapText="1"/>
    </xf>
    <xf numFmtId="10" fontId="23" fillId="0" borderId="5" xfId="1" applyNumberFormat="1" applyFont="1" applyBorder="1" applyAlignment="1">
      <alignment horizontal="center" wrapText="1"/>
    </xf>
    <xf numFmtId="9" fontId="23" fillId="2" borderId="5" xfId="1" applyFont="1" applyFill="1" applyBorder="1" applyAlignment="1">
      <alignment horizontal="center"/>
    </xf>
    <xf numFmtId="10" fontId="23" fillId="2" borderId="5" xfId="0" applyNumberFormat="1" applyFont="1" applyFill="1" applyBorder="1" applyAlignment="1">
      <alignment horizontal="center"/>
    </xf>
    <xf numFmtId="0" fontId="15" fillId="2" borderId="0" xfId="0" applyFont="1" applyFill="1" applyAlignment="1">
      <alignment vertical="center"/>
    </xf>
    <xf numFmtId="0" fontId="37" fillId="2" borderId="5" xfId="0" applyFont="1" applyFill="1" applyBorder="1"/>
    <xf numFmtId="44" fontId="23" fillId="6" borderId="5" xfId="20" applyFont="1" applyFill="1" applyBorder="1" applyAlignment="1">
      <alignment vertical="center" wrapText="1"/>
    </xf>
    <xf numFmtId="44" fontId="23" fillId="0" borderId="5" xfId="20" applyFont="1" applyBorder="1" applyAlignment="1">
      <alignment vertical="center" wrapText="1"/>
    </xf>
    <xf numFmtId="44" fontId="23" fillId="0" borderId="5" xfId="20" applyFont="1" applyBorder="1" applyAlignment="1">
      <alignment horizontal="center" vertical="center" wrapText="1"/>
    </xf>
    <xf numFmtId="170" fontId="23" fillId="0" borderId="5" xfId="20" applyNumberFormat="1" applyFont="1" applyBorder="1" applyAlignment="1">
      <alignment vertical="center" wrapText="1"/>
    </xf>
    <xf numFmtId="44" fontId="23" fillId="0" borderId="5" xfId="20" applyFont="1" applyBorder="1" applyAlignment="1">
      <alignment horizontal="right" vertical="center" wrapText="1"/>
    </xf>
    <xf numFmtId="44" fontId="23" fillId="0" borderId="5" xfId="20" applyFont="1" applyBorder="1" applyAlignment="1" applyProtection="1">
      <alignment wrapText="1"/>
      <protection locked="0"/>
    </xf>
    <xf numFmtId="44" fontId="23" fillId="0" borderId="5" xfId="20" applyFont="1" applyBorder="1" applyAlignment="1" applyProtection="1">
      <alignment horizontal="center" wrapText="1"/>
      <protection locked="0"/>
    </xf>
    <xf numFmtId="175" fontId="23" fillId="0" borderId="5" xfId="20" applyNumberFormat="1" applyFont="1" applyBorder="1" applyAlignment="1">
      <alignment vertical="center" wrapText="1"/>
    </xf>
    <xf numFmtId="167" fontId="23" fillId="0" borderId="5" xfId="20" applyNumberFormat="1" applyFont="1" applyBorder="1" applyAlignment="1">
      <alignment horizontal="center" vertical="center" wrapText="1"/>
    </xf>
    <xf numFmtId="0" fontId="37" fillId="2" borderId="5" xfId="0" applyFont="1" applyFill="1" applyBorder="1" applyAlignment="1">
      <alignment horizontal="left" vertical="center"/>
    </xf>
    <xf numFmtId="167" fontId="23" fillId="2" borderId="5" xfId="20" applyNumberFormat="1" applyFont="1" applyFill="1" applyBorder="1" applyAlignment="1" applyProtection="1">
      <alignment wrapText="1"/>
      <protection locked="0"/>
    </xf>
    <xf numFmtId="44" fontId="23" fillId="2" borderId="5" xfId="20" applyFont="1" applyFill="1" applyBorder="1" applyAlignment="1" applyProtection="1">
      <alignment horizontal="center" wrapText="1"/>
      <protection locked="0"/>
    </xf>
    <xf numFmtId="44" fontId="23" fillId="0" borderId="5" xfId="20" applyFont="1" applyFill="1" applyBorder="1" applyAlignment="1">
      <alignment vertical="center" wrapText="1"/>
    </xf>
    <xf numFmtId="44" fontId="23" fillId="2" borderId="5" xfId="20" applyFont="1" applyFill="1" applyBorder="1" applyAlignment="1" applyProtection="1">
      <alignment wrapText="1"/>
      <protection locked="0"/>
    </xf>
    <xf numFmtId="167" fontId="23" fillId="0" borderId="5" xfId="20" applyNumberFormat="1" applyFont="1" applyBorder="1" applyAlignment="1">
      <alignment vertical="center" wrapText="1"/>
    </xf>
    <xf numFmtId="44" fontId="39" fillId="0" borderId="5" xfId="20" applyFont="1" applyFill="1" applyBorder="1" applyAlignment="1">
      <alignment horizontal="left" vertical="center" wrapText="1"/>
    </xf>
    <xf numFmtId="175" fontId="39" fillId="0" borderId="5" xfId="20" applyNumberFormat="1" applyFont="1" applyFill="1" applyBorder="1" applyAlignment="1">
      <alignment horizontal="left" vertical="center" wrapText="1"/>
    </xf>
    <xf numFmtId="170" fontId="39" fillId="0" borderId="5" xfId="20" applyNumberFormat="1" applyFont="1" applyFill="1" applyBorder="1" applyAlignment="1">
      <alignment horizontal="center" vertical="center" wrapText="1"/>
    </xf>
    <xf numFmtId="167" fontId="39" fillId="0" borderId="5" xfId="20" applyNumberFormat="1" applyFont="1" applyFill="1" applyBorder="1" applyAlignment="1">
      <alignment horizontal="left" vertical="center" wrapText="1"/>
    </xf>
    <xf numFmtId="44" fontId="23" fillId="2" borderId="5" xfId="20" applyFont="1" applyFill="1" applyBorder="1" applyAlignment="1">
      <alignment vertical="center" wrapText="1"/>
    </xf>
    <xf numFmtId="170" fontId="23" fillId="0" borderId="5" xfId="20" applyNumberFormat="1" applyFont="1" applyFill="1" applyBorder="1" applyAlignment="1">
      <alignment horizontal="center" vertical="center" wrapText="1"/>
    </xf>
    <xf numFmtId="44" fontId="37" fillId="2" borderId="5" xfId="20" applyFont="1" applyFill="1" applyBorder="1"/>
    <xf numFmtId="170" fontId="23" fillId="0" borderId="5" xfId="20" applyNumberFormat="1" applyFont="1" applyBorder="1" applyAlignment="1">
      <alignment horizontal="center" vertical="center" wrapText="1"/>
    </xf>
    <xf numFmtId="44" fontId="23" fillId="6" borderId="5" xfId="20" applyFont="1" applyFill="1" applyBorder="1" applyAlignment="1">
      <alignment horizontal="right" vertical="center" wrapText="1"/>
    </xf>
    <xf numFmtId="167" fontId="37" fillId="2" borderId="5" xfId="20" applyNumberFormat="1" applyFont="1" applyFill="1" applyBorder="1" applyAlignment="1">
      <alignment horizontal="center" vertical="center"/>
    </xf>
    <xf numFmtId="176" fontId="39" fillId="0" borderId="5" xfId="20" applyNumberFormat="1" applyFont="1" applyFill="1" applyBorder="1" applyAlignment="1">
      <alignment horizontal="left" vertical="center" wrapText="1"/>
    </xf>
    <xf numFmtId="176" fontId="39" fillId="0" borderId="5" xfId="20" applyNumberFormat="1" applyFont="1" applyFill="1" applyBorder="1" applyAlignment="1">
      <alignment horizontal="center" vertical="center" wrapText="1"/>
    </xf>
    <xf numFmtId="0" fontId="45" fillId="0" borderId="0" xfId="0" applyFont="1" applyBorder="1" applyAlignment="1">
      <alignment vertical="center"/>
    </xf>
    <xf numFmtId="44" fontId="27" fillId="0" borderId="0" xfId="20" applyFont="1" applyFill="1" applyBorder="1" applyAlignment="1">
      <alignment vertical="center" wrapText="1"/>
    </xf>
    <xf numFmtId="44" fontId="27" fillId="0" borderId="0" xfId="20" applyFont="1" applyFill="1" applyBorder="1" applyAlignment="1">
      <alignment horizontal="center" vertical="center" wrapText="1"/>
    </xf>
    <xf numFmtId="0" fontId="46" fillId="2" borderId="27" xfId="0" applyFont="1" applyFill="1" applyBorder="1" applyAlignment="1">
      <alignment vertical="center"/>
    </xf>
    <xf numFmtId="44" fontId="28" fillId="2" borderId="27" xfId="20" applyFont="1" applyFill="1" applyBorder="1" applyAlignment="1">
      <alignment vertical="center" wrapText="1"/>
    </xf>
    <xf numFmtId="0" fontId="0" fillId="2" borderId="0" xfId="0" applyFill="1" applyAlignment="1"/>
    <xf numFmtId="44" fontId="0" fillId="2" borderId="0" xfId="20" applyFont="1" applyFill="1" applyAlignment="1">
      <alignment horizontal="center"/>
    </xf>
    <xf numFmtId="0" fontId="0" fillId="2" borderId="0" xfId="0" applyFill="1" applyBorder="1"/>
    <xf numFmtId="0" fontId="39" fillId="11" borderId="0" xfId="0" applyFont="1" applyFill="1" applyBorder="1" applyAlignment="1">
      <alignment vertical="top"/>
    </xf>
    <xf numFmtId="44" fontId="23" fillId="2" borderId="0" xfId="20" applyFont="1" applyFill="1" applyBorder="1" applyAlignment="1">
      <alignment vertical="top"/>
    </xf>
    <xf numFmtId="0" fontId="37" fillId="2" borderId="0" xfId="0" applyFont="1" applyFill="1" applyBorder="1" applyAlignment="1"/>
    <xf numFmtId="44" fontId="37" fillId="2" borderId="0" xfId="20" applyFont="1" applyFill="1" applyAlignment="1"/>
    <xf numFmtId="44" fontId="37" fillId="2" borderId="0" xfId="20" applyFont="1" applyFill="1" applyAlignment="1">
      <alignment wrapText="1"/>
    </xf>
    <xf numFmtId="0" fontId="37" fillId="2" borderId="0" xfId="0" applyFont="1" applyFill="1" applyBorder="1" applyAlignment="1">
      <alignment vertical="top"/>
    </xf>
    <xf numFmtId="0" fontId="39" fillId="0" borderId="0" xfId="0" applyFont="1" applyFill="1" applyAlignment="1">
      <alignment vertical="top"/>
    </xf>
    <xf numFmtId="44" fontId="37" fillId="2" borderId="0" xfId="20" applyFont="1" applyFill="1" applyAlignment="1">
      <alignment vertical="top"/>
    </xf>
    <xf numFmtId="44" fontId="37" fillId="2" borderId="0" xfId="20" applyFont="1" applyFill="1" applyBorder="1" applyAlignment="1">
      <alignment vertical="top"/>
    </xf>
    <xf numFmtId="44" fontId="37" fillId="2" borderId="1" xfId="20" applyFont="1" applyFill="1" applyBorder="1" applyAlignment="1">
      <alignment vertical="top"/>
    </xf>
    <xf numFmtId="0" fontId="39" fillId="0" borderId="0" xfId="0" applyFont="1" applyFill="1" applyBorder="1" applyAlignment="1">
      <alignment vertical="top"/>
    </xf>
    <xf numFmtId="44" fontId="23" fillId="16" borderId="5" xfId="20" applyFont="1" applyFill="1" applyBorder="1" applyAlignment="1">
      <alignment vertical="center" wrapText="1"/>
    </xf>
    <xf numFmtId="44" fontId="23" fillId="16" borderId="5" xfId="20" applyFont="1" applyFill="1" applyBorder="1" applyAlignment="1">
      <alignment horizontal="center" vertical="center" wrapText="1"/>
    </xf>
    <xf numFmtId="0" fontId="32" fillId="2" borderId="5" xfId="0" applyFont="1" applyFill="1" applyBorder="1"/>
    <xf numFmtId="44" fontId="32" fillId="2" borderId="5" xfId="20" applyFont="1" applyFill="1" applyBorder="1" applyAlignment="1">
      <alignment vertical="center" wrapText="1"/>
    </xf>
    <xf numFmtId="44" fontId="32" fillId="6" borderId="5" xfId="20" applyFont="1" applyFill="1" applyBorder="1" applyAlignment="1">
      <alignment vertical="center" wrapText="1"/>
    </xf>
    <xf numFmtId="167" fontId="32" fillId="2" borderId="5" xfId="20" applyNumberFormat="1" applyFont="1" applyFill="1" applyBorder="1" applyAlignment="1">
      <alignment vertical="center" wrapText="1"/>
    </xf>
    <xf numFmtId="0" fontId="32" fillId="2" borderId="5" xfId="0" applyFont="1" applyFill="1" applyBorder="1" applyAlignment="1"/>
    <xf numFmtId="44" fontId="32" fillId="2" borderId="5" xfId="20" applyFont="1" applyFill="1" applyBorder="1"/>
    <xf numFmtId="44" fontId="32" fillId="6" borderId="5" xfId="20" applyFont="1" applyFill="1" applyBorder="1"/>
    <xf numFmtId="44" fontId="32" fillId="0" borderId="5" xfId="20" applyFont="1" applyBorder="1" applyAlignment="1">
      <alignment horizontal="center" vertical="center" wrapText="1"/>
    </xf>
    <xf numFmtId="44" fontId="32" fillId="6" borderId="5" xfId="20" applyFont="1" applyFill="1" applyBorder="1" applyAlignment="1">
      <alignment horizontal="center" vertical="center" wrapText="1"/>
    </xf>
    <xf numFmtId="44" fontId="3" fillId="0" borderId="5" xfId="20" applyFont="1" applyBorder="1" applyAlignment="1">
      <alignment vertical="center" wrapText="1"/>
    </xf>
    <xf numFmtId="44" fontId="3" fillId="17" borderId="5" xfId="20" applyFont="1" applyFill="1" applyBorder="1" applyAlignment="1">
      <alignment vertical="center" wrapText="1"/>
    </xf>
    <xf numFmtId="0" fontId="32" fillId="0" borderId="5" xfId="0" applyFont="1" applyFill="1" applyBorder="1" applyAlignment="1">
      <alignment vertical="center"/>
    </xf>
    <xf numFmtId="44" fontId="32" fillId="0" borderId="5" xfId="20" applyFont="1" applyFill="1" applyBorder="1" applyAlignment="1">
      <alignment horizontal="right" vertical="center"/>
    </xf>
    <xf numFmtId="44" fontId="32" fillId="6" borderId="5" xfId="20" applyFont="1" applyFill="1" applyBorder="1" applyAlignment="1">
      <alignment horizontal="right" vertical="center"/>
    </xf>
    <xf numFmtId="44" fontId="32" fillId="0" borderId="5" xfId="20" applyFont="1" applyFill="1" applyBorder="1" applyAlignment="1">
      <alignment vertical="center" wrapText="1"/>
    </xf>
    <xf numFmtId="0" fontId="38" fillId="3" borderId="5" xfId="0" applyFont="1" applyFill="1" applyBorder="1" applyAlignment="1">
      <alignment horizontal="center" vertical="center" wrapText="1"/>
    </xf>
    <xf numFmtId="0" fontId="23" fillId="0" borderId="5" xfId="0" applyFont="1" applyBorder="1" applyAlignment="1">
      <alignment vertical="center" wrapText="1"/>
    </xf>
    <xf numFmtId="0" fontId="23" fillId="2" borderId="5" xfId="0" applyFont="1" applyFill="1" applyBorder="1" applyAlignment="1" applyProtection="1">
      <alignment horizontal="left" vertical="center" wrapText="1"/>
      <protection locked="0"/>
    </xf>
    <xf numFmtId="0" fontId="37" fillId="2" borderId="5" xfId="0" applyFont="1" applyFill="1" applyBorder="1" applyAlignment="1">
      <alignment vertical="center" wrapText="1"/>
    </xf>
    <xf numFmtId="0" fontId="23" fillId="0" borderId="5" xfId="0" applyFont="1" applyFill="1" applyBorder="1" applyAlignment="1">
      <alignment vertical="center" wrapText="1"/>
    </xf>
    <xf numFmtId="0" fontId="37" fillId="0" borderId="5" xfId="0" applyFont="1" applyBorder="1" applyAlignment="1">
      <alignment horizontal="left"/>
    </xf>
    <xf numFmtId="0" fontId="23" fillId="0" borderId="5" xfId="0" applyNumberFormat="1" applyFont="1" applyFill="1" applyBorder="1" applyAlignment="1"/>
    <xf numFmtId="0" fontId="23" fillId="2" borderId="5" xfId="0" applyFont="1" applyFill="1" applyBorder="1" applyAlignment="1">
      <alignment vertical="center" wrapText="1"/>
    </xf>
    <xf numFmtId="0" fontId="37" fillId="2" borderId="0" xfId="0" applyFont="1" applyFill="1" applyBorder="1"/>
    <xf numFmtId="0" fontId="23" fillId="2" borderId="0" xfId="0" applyFont="1" applyFill="1" applyBorder="1" applyAlignment="1">
      <alignment vertical="center" wrapText="1"/>
    </xf>
    <xf numFmtId="0" fontId="37" fillId="2" borderId="27" xfId="0" applyFont="1" applyFill="1" applyBorder="1"/>
    <xf numFmtId="0" fontId="43" fillId="2" borderId="27" xfId="0" applyFont="1" applyFill="1" applyBorder="1" applyAlignment="1">
      <alignment vertical="center" wrapText="1"/>
    </xf>
    <xf numFmtId="0" fontId="37" fillId="2" borderId="0" xfId="0" applyFont="1" applyFill="1"/>
    <xf numFmtId="0" fontId="37" fillId="2" borderId="0" xfId="0" applyFont="1" applyFill="1" applyAlignment="1">
      <alignment horizontal="left"/>
    </xf>
    <xf numFmtId="167" fontId="20" fillId="3" borderId="5" xfId="20" applyNumberFormat="1" applyFont="1" applyFill="1" applyBorder="1" applyAlignment="1">
      <alignment horizontal="center" vertical="center" wrapText="1"/>
    </xf>
    <xf numFmtId="167" fontId="37" fillId="2" borderId="5" xfId="20" applyNumberFormat="1" applyFont="1" applyFill="1" applyBorder="1" applyAlignment="1">
      <alignment vertical="center" wrapText="1"/>
    </xf>
    <xf numFmtId="167" fontId="37" fillId="2" borderId="5" xfId="20" applyNumberFormat="1" applyFont="1" applyFill="1" applyBorder="1" applyAlignment="1">
      <alignment horizontal="center" vertical="center" wrapText="1"/>
    </xf>
    <xf numFmtId="167" fontId="37" fillId="0" borderId="5" xfId="20" applyNumberFormat="1" applyFont="1" applyFill="1" applyBorder="1" applyAlignment="1">
      <alignment vertical="center" wrapText="1"/>
    </xf>
    <xf numFmtId="167" fontId="37" fillId="2" borderId="5" xfId="20" applyNumberFormat="1" applyFont="1" applyFill="1" applyBorder="1"/>
    <xf numFmtId="167" fontId="37" fillId="0" borderId="5" xfId="20" applyNumberFormat="1" applyFont="1" applyBorder="1"/>
    <xf numFmtId="167" fontId="37" fillId="0" borderId="5" xfId="20" applyNumberFormat="1" applyFont="1" applyFill="1" applyBorder="1" applyAlignment="1"/>
    <xf numFmtId="167" fontId="37" fillId="0" borderId="5" xfId="20" applyNumberFormat="1" applyFont="1" applyFill="1" applyBorder="1"/>
    <xf numFmtId="167" fontId="23" fillId="2" borderId="5" xfId="20" applyNumberFormat="1" applyFont="1" applyFill="1" applyBorder="1" applyAlignment="1" applyProtection="1">
      <alignment horizontal="right" vertical="center"/>
    </xf>
    <xf numFmtId="167" fontId="37" fillId="2" borderId="5" xfId="20" applyNumberFormat="1" applyFont="1" applyFill="1" applyBorder="1" applyAlignment="1">
      <alignment horizontal="right" vertical="center" wrapText="1"/>
    </xf>
    <xf numFmtId="167" fontId="37" fillId="2" borderId="0" xfId="20" applyNumberFormat="1" applyFont="1" applyFill="1" applyBorder="1" applyAlignment="1">
      <alignment vertical="center" wrapText="1"/>
    </xf>
    <xf numFmtId="167" fontId="43" fillId="2" borderId="27" xfId="20" applyNumberFormat="1" applyFont="1" applyFill="1" applyBorder="1" applyAlignment="1">
      <alignment vertical="center" wrapText="1"/>
    </xf>
    <xf numFmtId="167" fontId="37" fillId="2" borderId="0" xfId="20" applyNumberFormat="1" applyFont="1" applyFill="1"/>
    <xf numFmtId="167" fontId="0" fillId="2" borderId="0" xfId="0" applyNumberFormat="1" applyFont="1" applyFill="1"/>
    <xf numFmtId="0" fontId="32" fillId="2" borderId="5" xfId="0" applyFont="1" applyFill="1" applyBorder="1" applyAlignment="1">
      <alignment vertical="center" wrapText="1"/>
    </xf>
    <xf numFmtId="0" fontId="12" fillId="2" borderId="5" xfId="11" applyFont="1" applyFill="1" applyBorder="1" applyAlignment="1">
      <alignment horizontal="left" vertical="center"/>
    </xf>
    <xf numFmtId="0" fontId="12" fillId="2" borderId="0" xfId="11" applyFont="1" applyFill="1" applyAlignment="1">
      <alignment horizontal="center" vertical="center" wrapText="1"/>
    </xf>
    <xf numFmtId="9" fontId="12" fillId="2" borderId="5" xfId="26" applyFont="1" applyFill="1" applyBorder="1" applyAlignment="1">
      <alignment horizontal="left" vertical="center" wrapText="1"/>
    </xf>
    <xf numFmtId="0" fontId="47" fillId="2" borderId="0" xfId="0" applyFont="1" applyFill="1"/>
    <xf numFmtId="0" fontId="38" fillId="7" borderId="5" xfId="2" applyFont="1" applyFill="1" applyBorder="1" applyAlignment="1">
      <alignment horizontal="left" vertical="center" wrapText="1"/>
    </xf>
    <xf numFmtId="0" fontId="38" fillId="7" borderId="6" xfId="2" applyFont="1" applyFill="1" applyBorder="1" applyAlignment="1">
      <alignment horizontal="center" vertical="center"/>
    </xf>
    <xf numFmtId="0" fontId="38" fillId="7" borderId="18" xfId="2" applyFont="1" applyFill="1" applyBorder="1" applyAlignment="1">
      <alignment horizontal="center" vertical="center" wrapText="1"/>
    </xf>
    <xf numFmtId="0" fontId="38" fillId="7" borderId="19" xfId="2" applyFont="1" applyFill="1" applyBorder="1" applyAlignment="1">
      <alignment horizontal="center" vertical="center" wrapText="1"/>
    </xf>
    <xf numFmtId="0" fontId="38" fillId="7" borderId="20" xfId="2" applyFont="1" applyFill="1" applyBorder="1" applyAlignment="1">
      <alignment horizontal="center" vertical="center" wrapText="1"/>
    </xf>
    <xf numFmtId="0" fontId="38" fillId="9" borderId="13" xfId="2" applyFont="1" applyFill="1" applyBorder="1" applyAlignment="1">
      <alignment horizontal="center" vertical="center" wrapText="1"/>
    </xf>
    <xf numFmtId="0" fontId="39" fillId="2" borderId="0" xfId="2" applyFont="1" applyFill="1" applyBorder="1" applyAlignment="1">
      <alignment horizontal="left" vertical="top"/>
    </xf>
    <xf numFmtId="0" fontId="23" fillId="2" borderId="5" xfId="2" applyFont="1" applyFill="1" applyBorder="1" applyAlignment="1">
      <alignment horizontal="left" vertical="top" wrapText="1"/>
    </xf>
    <xf numFmtId="0" fontId="23" fillId="2" borderId="6" xfId="2" applyFont="1" applyFill="1" applyBorder="1" applyAlignment="1">
      <alignment horizontal="left" vertical="center"/>
    </xf>
    <xf numFmtId="164" fontId="39" fillId="2" borderId="21" xfId="6" applyNumberFormat="1" applyFont="1" applyFill="1" applyBorder="1" applyAlignment="1" applyProtection="1">
      <alignment horizontal="center" vertical="top" wrapText="1"/>
    </xf>
    <xf numFmtId="164" fontId="39" fillId="2" borderId="5" xfId="6" applyNumberFormat="1" applyFont="1" applyFill="1" applyBorder="1" applyAlignment="1" applyProtection="1">
      <alignment horizontal="center" vertical="top" wrapText="1"/>
    </xf>
    <xf numFmtId="166" fontId="23" fillId="2" borderId="22" xfId="6" applyNumberFormat="1" applyFont="1" applyFill="1" applyBorder="1" applyAlignment="1">
      <alignment horizontal="center" vertical="top"/>
    </xf>
    <xf numFmtId="164" fontId="39" fillId="2" borderId="21" xfId="6" applyNumberFormat="1" applyFont="1" applyFill="1" applyBorder="1" applyAlignment="1" applyProtection="1">
      <alignment horizontal="right" vertical="top" wrapText="1"/>
    </xf>
    <xf numFmtId="165" fontId="39" fillId="2" borderId="21" xfId="4" applyNumberFormat="1" applyFont="1" applyFill="1" applyBorder="1" applyAlignment="1">
      <alignment horizontal="right" vertical="top" wrapText="1"/>
    </xf>
    <xf numFmtId="165" fontId="39" fillId="2" borderId="5" xfId="4" applyNumberFormat="1" applyFont="1" applyFill="1" applyBorder="1" applyAlignment="1">
      <alignment horizontal="right" vertical="top" wrapText="1"/>
    </xf>
    <xf numFmtId="10" fontId="23" fillId="2" borderId="22" xfId="2" applyNumberFormat="1" applyFont="1" applyFill="1" applyBorder="1" applyAlignment="1">
      <alignment horizontal="right" vertical="top" wrapText="1"/>
    </xf>
    <xf numFmtId="165" fontId="23" fillId="2" borderId="21" xfId="4" applyNumberFormat="1" applyFont="1" applyFill="1" applyBorder="1" applyAlignment="1">
      <alignment horizontal="right" vertical="top" wrapText="1"/>
    </xf>
    <xf numFmtId="165" fontId="23" fillId="2" borderId="5" xfId="4" applyNumberFormat="1" applyFont="1" applyFill="1" applyBorder="1" applyAlignment="1">
      <alignment horizontal="right" vertical="top" wrapText="1"/>
    </xf>
    <xf numFmtId="165" fontId="39" fillId="2" borderId="21" xfId="4" applyNumberFormat="1" applyFont="1" applyFill="1" applyBorder="1" applyAlignment="1">
      <alignment horizontal="right" vertical="top"/>
    </xf>
    <xf numFmtId="165" fontId="39" fillId="2" borderId="5" xfId="4" applyNumberFormat="1" applyFont="1" applyFill="1" applyBorder="1" applyAlignment="1">
      <alignment horizontal="right" vertical="top"/>
    </xf>
    <xf numFmtId="10" fontId="39" fillId="2" borderId="22" xfId="1" applyNumberFormat="1" applyFont="1" applyFill="1" applyBorder="1" applyAlignment="1">
      <alignment horizontal="right" vertical="top"/>
    </xf>
    <xf numFmtId="44" fontId="23" fillId="2" borderId="21" xfId="20" applyFont="1" applyFill="1" applyBorder="1" applyAlignment="1">
      <alignment horizontal="left" vertical="center" wrapText="1"/>
    </xf>
    <xf numFmtId="44" fontId="23" fillId="2" borderId="5" xfId="20" applyFont="1" applyFill="1" applyBorder="1" applyAlignment="1">
      <alignment horizontal="left" vertical="center" wrapText="1"/>
    </xf>
    <xf numFmtId="166" fontId="23" fillId="2" borderId="22" xfId="1" applyNumberFormat="1" applyFont="1" applyFill="1" applyBorder="1" applyAlignment="1">
      <alignment horizontal="center" vertical="center" wrapText="1"/>
    </xf>
    <xf numFmtId="10" fontId="23" fillId="9" borderId="8" xfId="1" applyNumberFormat="1" applyFont="1" applyFill="1" applyBorder="1" applyAlignment="1">
      <alignment horizontal="right" vertical="top"/>
    </xf>
    <xf numFmtId="0" fontId="23" fillId="2" borderId="6" xfId="2" applyFont="1" applyFill="1" applyBorder="1" applyAlignment="1">
      <alignment horizontal="left" vertical="top"/>
    </xf>
    <xf numFmtId="164" fontId="39" fillId="8" borderId="21" xfId="6" applyNumberFormat="1" applyFont="1" applyFill="1" applyBorder="1" applyAlignment="1" applyProtection="1">
      <alignment horizontal="center" vertical="top" wrapText="1"/>
    </xf>
    <xf numFmtId="0" fontId="23" fillId="8" borderId="5" xfId="6" applyFont="1" applyFill="1" applyBorder="1" applyAlignment="1">
      <alignment horizontal="center" vertical="top"/>
    </xf>
    <xf numFmtId="0" fontId="23" fillId="8" borderId="22" xfId="6" applyFont="1" applyFill="1" applyBorder="1" applyAlignment="1">
      <alignment horizontal="center" vertical="top"/>
    </xf>
    <xf numFmtId="164" fontId="39" fillId="8" borderId="5" xfId="6" applyNumberFormat="1" applyFont="1" applyFill="1" applyBorder="1" applyAlignment="1" applyProtection="1">
      <alignment horizontal="center" vertical="top" wrapText="1"/>
    </xf>
    <xf numFmtId="166" fontId="23" fillId="8" borderId="22" xfId="6" applyNumberFormat="1" applyFont="1" applyFill="1" applyBorder="1" applyAlignment="1">
      <alignment horizontal="center" vertical="top"/>
    </xf>
    <xf numFmtId="44" fontId="23" fillId="0" borderId="21" xfId="20" applyFont="1" applyFill="1" applyBorder="1" applyAlignment="1">
      <alignment horizontal="left" vertical="center" wrapText="1"/>
    </xf>
    <xf numFmtId="44" fontId="23" fillId="0" borderId="5" xfId="20" applyFont="1" applyFill="1" applyBorder="1" applyAlignment="1">
      <alignment horizontal="left" vertical="center" wrapText="1"/>
    </xf>
    <xf numFmtId="165" fontId="39" fillId="8" borderId="21" xfId="4" applyNumberFormat="1" applyFont="1" applyFill="1" applyBorder="1" applyAlignment="1">
      <alignment horizontal="right" vertical="top" wrapText="1"/>
    </xf>
    <xf numFmtId="165" fontId="39" fillId="8" borderId="5" xfId="4" applyNumberFormat="1" applyFont="1" applyFill="1" applyBorder="1" applyAlignment="1">
      <alignment horizontal="right" vertical="top" wrapText="1"/>
    </xf>
    <xf numFmtId="10" fontId="23" fillId="8" borderId="22" xfId="2" applyNumberFormat="1" applyFont="1" applyFill="1" applyBorder="1" applyAlignment="1">
      <alignment horizontal="right" vertical="top" wrapText="1"/>
    </xf>
    <xf numFmtId="10" fontId="23" fillId="9" borderId="13" xfId="1" applyNumberFormat="1" applyFont="1" applyFill="1" applyBorder="1" applyAlignment="1">
      <alignment horizontal="right" vertical="top"/>
    </xf>
    <xf numFmtId="0" fontId="39" fillId="2" borderId="5" xfId="2" applyFont="1" applyFill="1" applyBorder="1" applyAlignment="1">
      <alignment horizontal="left" vertical="top"/>
    </xf>
    <xf numFmtId="0" fontId="23" fillId="2" borderId="6" xfId="2" applyFont="1" applyFill="1" applyBorder="1" applyAlignment="1">
      <alignment vertical="center"/>
    </xf>
    <xf numFmtId="165" fontId="39" fillId="8" borderId="21" xfId="4" applyNumberFormat="1" applyFont="1" applyFill="1" applyBorder="1" applyAlignment="1">
      <alignment horizontal="right" vertical="top"/>
    </xf>
    <xf numFmtId="165" fontId="39" fillId="8" borderId="5" xfId="4" applyNumberFormat="1" applyFont="1" applyFill="1" applyBorder="1" applyAlignment="1">
      <alignment horizontal="right" vertical="top"/>
    </xf>
    <xf numFmtId="0" fontId="39" fillId="8" borderId="22" xfId="2" applyFont="1" applyFill="1" applyBorder="1" applyAlignment="1">
      <alignment horizontal="right" vertical="top"/>
    </xf>
    <xf numFmtId="0" fontId="23" fillId="8" borderId="22" xfId="2" applyFont="1" applyFill="1" applyBorder="1" applyAlignment="1">
      <alignment horizontal="right" vertical="top"/>
    </xf>
    <xf numFmtId="164" fontId="23" fillId="8" borderId="5" xfId="6" applyNumberFormat="1" applyFont="1" applyFill="1" applyBorder="1" applyAlignment="1">
      <alignment horizontal="center" vertical="top"/>
    </xf>
    <xf numFmtId="164" fontId="39" fillId="8" borderId="21" xfId="6" applyNumberFormat="1" applyFont="1" applyFill="1" applyBorder="1" applyAlignment="1" applyProtection="1">
      <alignment horizontal="right" vertical="top" wrapText="1"/>
    </xf>
    <xf numFmtId="10" fontId="39" fillId="8" borderId="22" xfId="2" applyNumberFormat="1" applyFont="1" applyFill="1" applyBorder="1" applyAlignment="1">
      <alignment horizontal="right" vertical="top"/>
    </xf>
    <xf numFmtId="10" fontId="23" fillId="2" borderId="5" xfId="2" applyNumberFormat="1" applyFont="1" applyFill="1" applyBorder="1" applyAlignment="1">
      <alignment horizontal="right" vertical="top" wrapText="1"/>
    </xf>
    <xf numFmtId="10" fontId="39" fillId="2" borderId="5" xfId="1" applyNumberFormat="1" applyFont="1" applyFill="1" applyBorder="1" applyAlignment="1">
      <alignment horizontal="right" vertical="top"/>
    </xf>
    <xf numFmtId="166" fontId="23" fillId="2" borderId="5" xfId="1" applyNumberFormat="1" applyFont="1" applyFill="1" applyBorder="1" applyAlignment="1">
      <alignment horizontal="center" vertical="center" wrapText="1"/>
    </xf>
    <xf numFmtId="10" fontId="23" fillId="9" borderId="5" xfId="1" applyNumberFormat="1" applyFont="1" applyFill="1" applyBorder="1" applyAlignment="1">
      <alignment horizontal="right" vertical="top"/>
    </xf>
    <xf numFmtId="0" fontId="39" fillId="8" borderId="5" xfId="2" applyFont="1" applyFill="1" applyBorder="1" applyAlignment="1">
      <alignment horizontal="right" vertical="top"/>
    </xf>
    <xf numFmtId="0" fontId="39" fillId="2" borderId="0" xfId="2" applyFont="1" applyFill="1" applyBorder="1" applyAlignment="1">
      <alignment horizontal="right" vertical="top"/>
    </xf>
    <xf numFmtId="10" fontId="39" fillId="2" borderId="0" xfId="1" applyNumberFormat="1" applyFont="1" applyFill="1" applyBorder="1" applyAlignment="1">
      <alignment horizontal="left" vertical="top"/>
    </xf>
    <xf numFmtId="0" fontId="34" fillId="2" borderId="0" xfId="2" applyFont="1" applyFill="1" applyBorder="1" applyAlignment="1">
      <alignment horizontal="left" vertical="top"/>
    </xf>
    <xf numFmtId="0" fontId="39" fillId="2" borderId="0" xfId="2" applyFont="1" applyFill="1" applyBorder="1" applyAlignment="1">
      <alignment horizontal="center" vertical="top"/>
    </xf>
    <xf numFmtId="0" fontId="23" fillId="2" borderId="0" xfId="2" applyFont="1" applyFill="1" applyBorder="1" applyAlignment="1">
      <alignment horizontal="left" vertical="center"/>
    </xf>
    <xf numFmtId="0" fontId="39" fillId="2" borderId="0" xfId="21" applyFont="1" applyFill="1" applyBorder="1" applyAlignment="1">
      <alignment horizontal="left" vertical="top"/>
    </xf>
    <xf numFmtId="0" fontId="39" fillId="2" borderId="0" xfId="21" applyFont="1" applyFill="1" applyBorder="1" applyAlignment="1">
      <alignment horizontal="right" vertical="top"/>
    </xf>
    <xf numFmtId="44" fontId="39" fillId="2" borderId="0" xfId="20" applyFont="1" applyFill="1" applyBorder="1" applyAlignment="1">
      <alignment horizontal="left" vertical="top"/>
    </xf>
    <xf numFmtId="0" fontId="37" fillId="2" borderId="0" xfId="0" applyFont="1" applyFill="1" applyAlignment="1">
      <alignment vertical="top"/>
    </xf>
    <xf numFmtId="0" fontId="37" fillId="2" borderId="0" xfId="0" applyFont="1" applyFill="1" applyAlignment="1"/>
    <xf numFmtId="0" fontId="37" fillId="2" borderId="0" xfId="0" applyFont="1" applyFill="1" applyBorder="1" applyAlignment="1">
      <alignment horizontal="left" vertical="center"/>
    </xf>
    <xf numFmtId="0" fontId="37" fillId="2" borderId="0" xfId="0" applyFont="1" applyFill="1" applyAlignment="1">
      <alignment vertical="center"/>
    </xf>
    <xf numFmtId="0" fontId="39" fillId="11" borderId="0" xfId="0" applyFont="1" applyFill="1" applyAlignment="1">
      <alignment horizontal="left"/>
    </xf>
    <xf numFmtId="0" fontId="23" fillId="2" borderId="0" xfId="0" applyFont="1" applyFill="1" applyAlignment="1">
      <alignment horizontal="left"/>
    </xf>
    <xf numFmtId="0" fontId="48" fillId="9" borderId="0" xfId="21" applyFont="1" applyFill="1" applyBorder="1" applyAlignment="1">
      <alignment vertical="center"/>
    </xf>
    <xf numFmtId="0" fontId="48" fillId="9" borderId="1" xfId="21" applyFont="1" applyFill="1" applyBorder="1" applyAlignment="1">
      <alignment vertical="center"/>
    </xf>
    <xf numFmtId="164" fontId="38" fillId="9" borderId="17" xfId="3" applyNumberFormat="1" applyFont="1" applyFill="1" applyBorder="1" applyAlignment="1">
      <alignment vertical="center" wrapText="1"/>
    </xf>
    <xf numFmtId="164" fontId="38" fillId="9" borderId="14" xfId="3" applyNumberFormat="1" applyFont="1" applyFill="1" applyBorder="1" applyAlignment="1">
      <alignment vertical="center" wrapText="1"/>
    </xf>
    <xf numFmtId="0" fontId="38" fillId="7" borderId="5" xfId="21" applyFont="1" applyFill="1" applyBorder="1" applyAlignment="1">
      <alignment horizontal="left" vertical="center" wrapText="1"/>
    </xf>
    <xf numFmtId="0" fontId="38" fillId="7" borderId="5" xfId="21" applyFont="1" applyFill="1" applyBorder="1" applyAlignment="1">
      <alignment horizontal="center" vertical="center" wrapText="1"/>
    </xf>
    <xf numFmtId="0" fontId="23" fillId="2" borderId="5" xfId="21" applyFont="1" applyFill="1" applyBorder="1" applyAlignment="1">
      <alignment horizontal="left" vertical="top" wrapText="1"/>
    </xf>
    <xf numFmtId="0" fontId="39" fillId="8" borderId="5" xfId="21" applyFont="1" applyFill="1" applyBorder="1" applyAlignment="1">
      <alignment horizontal="right" vertical="top"/>
    </xf>
    <xf numFmtId="44" fontId="39" fillId="8" borderId="5" xfId="20" applyFont="1" applyFill="1" applyBorder="1" applyAlignment="1">
      <alignment horizontal="right" vertical="top"/>
    </xf>
    <xf numFmtId="10" fontId="23" fillId="2" borderId="5" xfId="0" applyNumberFormat="1" applyFont="1" applyFill="1" applyBorder="1" applyAlignment="1">
      <alignment horizontal="right" vertical="center" wrapText="1"/>
    </xf>
    <xf numFmtId="44" fontId="23" fillId="2" borderId="5" xfId="20" applyFont="1" applyFill="1" applyBorder="1" applyAlignment="1">
      <alignment horizontal="right" vertical="top"/>
    </xf>
    <xf numFmtId="9" fontId="23" fillId="2" borderId="5" xfId="1" applyFont="1" applyFill="1" applyBorder="1" applyAlignment="1">
      <alignment horizontal="right" vertical="top"/>
    </xf>
    <xf numFmtId="17" fontId="23" fillId="2" borderId="5" xfId="0" applyNumberFormat="1" applyFont="1" applyFill="1" applyBorder="1" applyAlignment="1">
      <alignment horizontal="right" vertical="center" wrapText="1"/>
    </xf>
    <xf numFmtId="0" fontId="23" fillId="0" borderId="5" xfId="21" applyFont="1" applyFill="1" applyBorder="1" applyAlignment="1">
      <alignment horizontal="left" vertical="top" wrapText="1"/>
    </xf>
    <xf numFmtId="10" fontId="23" fillId="2" borderId="5" xfId="21" applyNumberFormat="1" applyFont="1" applyFill="1" applyBorder="1" applyAlignment="1">
      <alignment horizontal="right" vertical="top" wrapText="1"/>
    </xf>
    <xf numFmtId="44" fontId="39" fillId="2" borderId="5" xfId="20" applyFont="1" applyFill="1" applyBorder="1" applyAlignment="1">
      <alignment horizontal="right" vertical="center" wrapText="1"/>
    </xf>
    <xf numFmtId="44" fontId="23" fillId="8" borderId="5" xfId="20" applyFont="1" applyFill="1" applyBorder="1" applyAlignment="1">
      <alignment horizontal="right" vertical="top"/>
    </xf>
    <xf numFmtId="0" fontId="23" fillId="2" borderId="5" xfId="21" applyFont="1" applyFill="1" applyBorder="1" applyAlignment="1">
      <alignment vertical="center" wrapText="1"/>
    </xf>
    <xf numFmtId="10" fontId="23" fillId="8" borderId="5" xfId="21" applyNumberFormat="1" applyFont="1" applyFill="1" applyBorder="1" applyAlignment="1">
      <alignment horizontal="right" vertical="top" wrapText="1"/>
    </xf>
    <xf numFmtId="168" fontId="39" fillId="8" borderId="5" xfId="21" applyNumberFormat="1" applyFont="1" applyFill="1" applyBorder="1" applyAlignment="1">
      <alignment horizontal="right" vertical="top" wrapText="1"/>
    </xf>
    <xf numFmtId="169" fontId="39" fillId="8" borderId="5" xfId="21" applyNumberFormat="1" applyFont="1" applyFill="1" applyBorder="1" applyAlignment="1">
      <alignment horizontal="right" vertical="top" wrapText="1"/>
    </xf>
    <xf numFmtId="165" fontId="23" fillId="8" borderId="5" xfId="4" applyNumberFormat="1" applyFont="1" applyFill="1" applyBorder="1" applyAlignment="1">
      <alignment horizontal="right" vertical="top" wrapText="1"/>
    </xf>
    <xf numFmtId="165" fontId="23" fillId="8" borderId="5" xfId="4" applyNumberFormat="1" applyFont="1" applyFill="1" applyBorder="1" applyAlignment="1">
      <alignment horizontal="right" vertical="top"/>
    </xf>
    <xf numFmtId="10" fontId="39" fillId="8" borderId="5" xfId="1" applyNumberFormat="1" applyFont="1" applyFill="1" applyBorder="1" applyAlignment="1">
      <alignment horizontal="right" vertical="top"/>
    </xf>
    <xf numFmtId="10" fontId="23" fillId="8" borderId="5" xfId="1" applyNumberFormat="1" applyFont="1" applyFill="1" applyBorder="1" applyAlignment="1">
      <alignment horizontal="right" vertical="top"/>
    </xf>
    <xf numFmtId="8" fontId="23" fillId="2" borderId="5" xfId="20" applyNumberFormat="1" applyFont="1" applyFill="1" applyBorder="1" applyAlignment="1">
      <alignment horizontal="right" vertical="center" wrapText="1"/>
    </xf>
    <xf numFmtId="0" fontId="39" fillId="2" borderId="5" xfId="21" applyFont="1" applyFill="1" applyBorder="1" applyAlignment="1">
      <alignment horizontal="left" vertical="top"/>
    </xf>
    <xf numFmtId="0" fontId="23" fillId="2" borderId="5" xfId="21" applyFont="1" applyFill="1" applyBorder="1" applyAlignment="1">
      <alignment horizontal="left" vertical="center" wrapText="1"/>
    </xf>
    <xf numFmtId="0" fontId="23" fillId="2" borderId="5" xfId="21" applyFont="1" applyFill="1" applyBorder="1" applyAlignment="1">
      <alignment horizontal="left" vertical="center"/>
    </xf>
    <xf numFmtId="44" fontId="39" fillId="2" borderId="5" xfId="20" applyFont="1" applyFill="1" applyBorder="1" applyAlignment="1">
      <alignment horizontal="center" vertical="center" wrapText="1"/>
    </xf>
    <xf numFmtId="44" fontId="39" fillId="2" borderId="5" xfId="20" applyFont="1" applyFill="1" applyBorder="1" applyAlignment="1">
      <alignment horizontal="right" vertical="top"/>
    </xf>
    <xf numFmtId="44" fontId="37" fillId="2" borderId="5" xfId="20" applyFont="1" applyFill="1" applyBorder="1" applyAlignment="1">
      <alignment horizontal="right"/>
    </xf>
    <xf numFmtId="0" fontId="23" fillId="2" borderId="5" xfId="21" applyFont="1" applyFill="1" applyBorder="1" applyAlignment="1">
      <alignment horizontal="left" vertical="top"/>
    </xf>
    <xf numFmtId="44" fontId="23" fillId="2" borderId="5" xfId="20" quotePrefix="1" applyFont="1" applyFill="1" applyBorder="1" applyAlignment="1">
      <alignment horizontal="right" vertical="top"/>
    </xf>
    <xf numFmtId="9" fontId="23" fillId="2" borderId="5" xfId="1" quotePrefix="1" applyFont="1" applyFill="1" applyBorder="1" applyAlignment="1">
      <alignment horizontal="right" vertical="top"/>
    </xf>
    <xf numFmtId="10" fontId="39" fillId="8" borderId="5" xfId="21" applyNumberFormat="1" applyFont="1" applyFill="1" applyBorder="1" applyAlignment="1">
      <alignment horizontal="right" vertical="top"/>
    </xf>
    <xf numFmtId="165" fontId="39" fillId="2" borderId="5" xfId="25" applyNumberFormat="1" applyFont="1" applyFill="1" applyBorder="1" applyAlignment="1">
      <alignment horizontal="right" vertical="top"/>
    </xf>
    <xf numFmtId="44" fontId="37" fillId="2" borderId="5" xfId="20" applyFont="1" applyFill="1" applyBorder="1" applyAlignment="1">
      <alignment horizontal="center" vertical="center" wrapText="1"/>
    </xf>
    <xf numFmtId="44" fontId="37" fillId="2" borderId="0" xfId="20" applyFont="1" applyFill="1"/>
    <xf numFmtId="43" fontId="37" fillId="2" borderId="0" xfId="0" applyNumberFormat="1" applyFont="1" applyFill="1"/>
    <xf numFmtId="0" fontId="37" fillId="2" borderId="5" xfId="32" applyFont="1" applyFill="1" applyBorder="1" applyAlignment="1">
      <alignment horizontal="left" vertical="center"/>
    </xf>
    <xf numFmtId="0" fontId="37" fillId="0" borderId="5" xfId="32" applyFont="1" applyFill="1" applyBorder="1" applyAlignment="1">
      <alignment horizontal="left" vertical="center"/>
    </xf>
    <xf numFmtId="0" fontId="37" fillId="0" borderId="5" xfId="0" applyFont="1" applyBorder="1" applyAlignment="1">
      <alignment horizontal="left" vertical="center"/>
    </xf>
    <xf numFmtId="0" fontId="23" fillId="2" borderId="5" xfId="0" applyFont="1" applyFill="1" applyBorder="1"/>
    <xf numFmtId="0" fontId="23" fillId="2" borderId="5" xfId="2" applyFont="1" applyFill="1" applyBorder="1" applyAlignment="1">
      <alignment vertical="center"/>
    </xf>
    <xf numFmtId="0" fontId="39" fillId="8" borderId="21" xfId="2" applyFont="1" applyFill="1" applyBorder="1" applyAlignment="1">
      <alignment horizontal="right" vertical="top"/>
    </xf>
    <xf numFmtId="0" fontId="23" fillId="8" borderId="21" xfId="2" applyFont="1" applyFill="1" applyBorder="1" applyAlignment="1">
      <alignment horizontal="right" vertical="top"/>
    </xf>
    <xf numFmtId="44" fontId="23" fillId="2" borderId="22" xfId="20" applyFont="1" applyFill="1" applyBorder="1" applyAlignment="1">
      <alignment horizontal="left" vertical="center" wrapText="1"/>
    </xf>
    <xf numFmtId="44" fontId="37" fillId="2" borderId="5" xfId="20" applyNumberFormat="1" applyFont="1" applyFill="1" applyBorder="1" applyAlignment="1">
      <alignment vertical="center"/>
    </xf>
    <xf numFmtId="0" fontId="16" fillId="2" borderId="7" xfId="0" applyFont="1" applyFill="1" applyBorder="1" applyAlignment="1">
      <alignment vertical="center" wrapText="1"/>
    </xf>
    <xf numFmtId="44" fontId="12" fillId="2" borderId="5" xfId="18" applyNumberFormat="1" applyFont="1" applyFill="1" applyBorder="1"/>
    <xf numFmtId="44" fontId="12" fillId="3" borderId="5" xfId="18" applyNumberFormat="1" applyFont="1" applyFill="1" applyBorder="1"/>
    <xf numFmtId="166" fontId="29" fillId="3" borderId="5" xfId="1" applyNumberFormat="1" applyFont="1" applyFill="1" applyBorder="1" applyAlignment="1">
      <alignment horizontal="center" vertical="top"/>
    </xf>
    <xf numFmtId="44" fontId="12" fillId="2" borderId="0" xfId="18" applyNumberFormat="1" applyFont="1" applyFill="1" applyBorder="1"/>
    <xf numFmtId="44" fontId="5" fillId="2" borderId="27" xfId="27" applyNumberFormat="1" applyFont="1" applyFill="1" applyBorder="1" applyAlignment="1">
      <alignment horizontal="left" vertical="center" wrapText="1"/>
    </xf>
    <xf numFmtId="0" fontId="49" fillId="2" borderId="0" xfId="11" applyFont="1" applyFill="1" applyAlignment="1">
      <alignment vertical="center" wrapText="1"/>
    </xf>
    <xf numFmtId="44" fontId="6" fillId="18" borderId="5" xfId="20" applyFont="1" applyFill="1" applyBorder="1" applyAlignment="1">
      <alignment vertical="center" wrapText="1"/>
    </xf>
    <xf numFmtId="0" fontId="40" fillId="0" borderId="5" xfId="0" applyFont="1" applyFill="1" applyBorder="1"/>
    <xf numFmtId="0" fontId="1" fillId="0" borderId="0" xfId="18" applyFill="1" applyBorder="1"/>
    <xf numFmtId="0" fontId="1" fillId="0" borderId="0" xfId="18" applyFill="1"/>
    <xf numFmtId="0" fontId="12" fillId="0" borderId="0" xfId="0" applyFont="1" applyFill="1"/>
    <xf numFmtId="166" fontId="23" fillId="2" borderId="5" xfId="1" applyNumberFormat="1" applyFont="1" applyFill="1" applyBorder="1" applyAlignment="1">
      <alignment horizontal="right" vertical="top"/>
    </xf>
    <xf numFmtId="177" fontId="23" fillId="2" borderId="5" xfId="1" applyNumberFormat="1" applyFont="1" applyFill="1" applyBorder="1" applyAlignment="1">
      <alignment horizontal="right" vertical="top"/>
    </xf>
    <xf numFmtId="44" fontId="11" fillId="2" borderId="0" xfId="20" applyFont="1" applyFill="1" applyBorder="1" applyAlignment="1">
      <alignment horizontal="left" vertical="top"/>
    </xf>
    <xf numFmtId="9" fontId="23" fillId="2" borderId="5" xfId="1" applyNumberFormat="1" applyFont="1" applyFill="1" applyBorder="1" applyAlignment="1">
      <alignment horizontal="right" vertical="top"/>
    </xf>
    <xf numFmtId="170" fontId="41" fillId="2" borderId="5" xfId="20" applyNumberFormat="1" applyFont="1" applyFill="1" applyBorder="1" applyAlignment="1">
      <alignment horizontal="center" vertical="center" wrapText="1"/>
    </xf>
    <xf numFmtId="170" fontId="42" fillId="2" borderId="5" xfId="20" applyNumberFormat="1" applyFont="1" applyFill="1" applyBorder="1" applyAlignment="1">
      <alignment horizontal="center" vertical="center" wrapText="1"/>
    </xf>
    <xf numFmtId="9" fontId="11" fillId="0" borderId="5" xfId="1" applyNumberFormat="1" applyFont="1" applyFill="1" applyBorder="1" applyAlignment="1">
      <alignment horizontal="center" vertical="top"/>
    </xf>
    <xf numFmtId="164" fontId="11" fillId="2" borderId="5" xfId="13" applyNumberFormat="1" applyFont="1" applyFill="1" applyBorder="1" applyAlignment="1">
      <alignment horizontal="left" vertical="top"/>
    </xf>
    <xf numFmtId="44" fontId="11" fillId="2" borderId="5" xfId="13" applyNumberFormat="1" applyFont="1" applyFill="1" applyBorder="1" applyAlignment="1">
      <alignment horizontal="left" vertical="top"/>
    </xf>
    <xf numFmtId="0" fontId="27" fillId="2" borderId="5" xfId="0" applyFont="1" applyFill="1" applyBorder="1"/>
    <xf numFmtId="167" fontId="39" fillId="11" borderId="5" xfId="20" applyNumberFormat="1" applyFont="1" applyFill="1" applyBorder="1" applyAlignment="1">
      <alignment horizontal="center" wrapText="1"/>
    </xf>
    <xf numFmtId="167" fontId="39" fillId="2" borderId="5" xfId="20" applyNumberFormat="1" applyFont="1" applyFill="1" applyBorder="1" applyAlignment="1">
      <alignment horizontal="center" wrapText="1"/>
    </xf>
    <xf numFmtId="164" fontId="29" fillId="2" borderId="5" xfId="13" applyNumberFormat="1" applyFont="1" applyFill="1" applyBorder="1" applyAlignment="1">
      <alignment horizontal="left" vertical="top"/>
    </xf>
    <xf numFmtId="9" fontId="11" fillId="2" borderId="5" xfId="1" applyFont="1" applyFill="1" applyBorder="1" applyAlignment="1">
      <alignment horizontal="center" vertical="top"/>
    </xf>
    <xf numFmtId="166" fontId="29" fillId="2" borderId="5" xfId="1" applyNumberFormat="1" applyFont="1" applyFill="1" applyBorder="1" applyAlignment="1">
      <alignment horizontal="center" vertical="top"/>
    </xf>
    <xf numFmtId="0" fontId="5" fillId="2" borderId="5" xfId="13" applyFont="1" applyFill="1" applyBorder="1" applyAlignment="1">
      <alignment horizontal="left" vertical="center" wrapText="1"/>
    </xf>
    <xf numFmtId="44" fontId="24" fillId="2" borderId="5" xfId="20" applyFont="1" applyFill="1" applyBorder="1" applyAlignment="1">
      <alignment vertical="center" wrapText="1"/>
    </xf>
    <xf numFmtId="165" fontId="12" fillId="2" borderId="5" xfId="20" applyNumberFormat="1" applyFont="1" applyFill="1" applyBorder="1"/>
    <xf numFmtId="44" fontId="37" fillId="2" borderId="5" xfId="20" applyFont="1" applyFill="1" applyBorder="1" applyAlignment="1">
      <alignment horizontal="right" vertical="center"/>
    </xf>
    <xf numFmtId="0" fontId="23" fillId="2" borderId="5" xfId="0" applyFont="1" applyFill="1" applyBorder="1" applyAlignment="1">
      <alignment horizontal="left" vertical="center" wrapText="1"/>
    </xf>
    <xf numFmtId="0" fontId="23" fillId="2" borderId="5" xfId="0" applyFont="1" applyFill="1" applyBorder="1" applyAlignment="1">
      <alignment horizontal="left" vertical="center"/>
    </xf>
    <xf numFmtId="0" fontId="38" fillId="3" borderId="5" xfId="0" applyFont="1" applyFill="1" applyBorder="1" applyAlignment="1">
      <alignment horizontal="center" vertical="center"/>
    </xf>
    <xf numFmtId="0" fontId="23" fillId="0" borderId="5" xfId="0" applyFont="1" applyFill="1" applyBorder="1" applyAlignment="1">
      <alignment horizontal="left" vertical="center"/>
    </xf>
    <xf numFmtId="0" fontId="37" fillId="0" borderId="5" xfId="0" applyFont="1" applyBorder="1" applyAlignment="1"/>
    <xf numFmtId="0" fontId="39" fillId="0" borderId="5" xfId="0" applyFont="1" applyBorder="1" applyAlignment="1">
      <alignment vertical="center"/>
    </xf>
    <xf numFmtId="0" fontId="39" fillId="2" borderId="5" xfId="0" applyFont="1" applyFill="1" applyBorder="1" applyAlignment="1">
      <alignment vertical="center"/>
    </xf>
    <xf numFmtId="0" fontId="23" fillId="2" borderId="5" xfId="0" applyFont="1" applyFill="1" applyBorder="1" applyAlignment="1"/>
    <xf numFmtId="0" fontId="37" fillId="0" borderId="5" xfId="0" applyFont="1" applyBorder="1" applyAlignment="1">
      <alignment vertical="top"/>
    </xf>
    <xf numFmtId="0" fontId="37" fillId="0" borderId="5" xfId="0" applyFont="1" applyFill="1" applyBorder="1" applyAlignment="1">
      <alignment vertical="top"/>
    </xf>
    <xf numFmtId="0" fontId="37" fillId="2" borderId="5" xfId="0" applyFont="1" applyFill="1" applyBorder="1" applyAlignment="1">
      <alignment vertical="top"/>
    </xf>
    <xf numFmtId="0" fontId="23" fillId="0" borderId="5" xfId="0" applyFont="1" applyFill="1" applyBorder="1" applyAlignment="1">
      <alignment vertical="center"/>
    </xf>
    <xf numFmtId="0" fontId="37" fillId="0" borderId="5" xfId="0" applyFont="1" applyFill="1" applyBorder="1" applyAlignment="1"/>
    <xf numFmtId="164" fontId="38" fillId="8" borderId="9" xfId="3" applyNumberFormat="1" applyFont="1" applyFill="1" applyBorder="1" applyAlignment="1">
      <alignment horizontal="center" vertical="center" wrapText="1"/>
    </xf>
    <xf numFmtId="164" fontId="38" fillId="8" borderId="10" xfId="3" applyNumberFormat="1" applyFont="1" applyFill="1" applyBorder="1" applyAlignment="1">
      <alignment horizontal="center" vertical="center" wrapText="1"/>
    </xf>
    <xf numFmtId="164" fontId="38" fillId="8" borderId="2" xfId="3" applyNumberFormat="1" applyFont="1" applyFill="1" applyBorder="1" applyAlignment="1">
      <alignment horizontal="center" vertical="center"/>
    </xf>
    <xf numFmtId="0" fontId="23" fillId="8" borderId="3" xfId="3" applyFont="1" applyFill="1" applyBorder="1" applyAlignment="1">
      <alignment horizontal="center" vertical="center"/>
    </xf>
    <xf numFmtId="0" fontId="23" fillId="8" borderId="4" xfId="3" applyFont="1" applyFill="1" applyBorder="1" applyAlignment="1">
      <alignment horizontal="center" vertical="center"/>
    </xf>
    <xf numFmtId="164" fontId="38" fillId="8" borderId="2" xfId="3" applyNumberFormat="1" applyFont="1" applyFill="1" applyBorder="1" applyAlignment="1">
      <alignment horizontal="center" vertical="center" wrapText="1"/>
    </xf>
    <xf numFmtId="0" fontId="0" fillId="3" borderId="5" xfId="15" applyFont="1" applyFill="1" applyBorder="1" applyAlignment="1">
      <alignment horizontal="center"/>
    </xf>
    <xf numFmtId="0" fontId="1" fillId="3" borderId="5" xfId="15" applyFill="1" applyBorder="1" applyAlignment="1">
      <alignment horizontal="center"/>
    </xf>
    <xf numFmtId="0" fontId="44" fillId="2" borderId="0" xfId="0" applyFont="1" applyFill="1" applyBorder="1" applyAlignment="1">
      <alignment horizontal="center" vertical="center"/>
    </xf>
    <xf numFmtId="0" fontId="14" fillId="2" borderId="0" xfId="0" applyFont="1" applyFill="1" applyAlignment="1">
      <alignment horizontal="center" vertical="center"/>
    </xf>
    <xf numFmtId="0" fontId="15" fillId="2" borderId="0" xfId="0" applyFont="1" applyFill="1" applyAlignment="1">
      <alignment horizontal="center" vertical="center"/>
    </xf>
    <xf numFmtId="0" fontId="19" fillId="2" borderId="0" xfId="0" applyFont="1" applyFill="1" applyAlignment="1">
      <alignment horizontal="center" vertical="center"/>
    </xf>
    <xf numFmtId="0" fontId="16" fillId="2" borderId="8" xfId="0" applyFont="1" applyFill="1" applyBorder="1" applyAlignment="1">
      <alignment horizontal="center" vertical="center"/>
    </xf>
    <xf numFmtId="0" fontId="49" fillId="2" borderId="0" xfId="11" applyFont="1" applyFill="1" applyAlignment="1">
      <alignment horizontal="center" vertical="center" wrapText="1"/>
    </xf>
    <xf numFmtId="0" fontId="39" fillId="10" borderId="5" xfId="0" applyFont="1" applyFill="1" applyBorder="1" applyAlignment="1">
      <alignment horizontal="center" vertical="center" wrapText="1"/>
    </xf>
    <xf numFmtId="0" fontId="39" fillId="10" borderId="26" xfId="0" applyFont="1" applyFill="1" applyBorder="1" applyAlignment="1">
      <alignment horizontal="center" vertical="center" wrapText="1"/>
    </xf>
    <xf numFmtId="0" fontId="26" fillId="2" borderId="0" xfId="0" applyFont="1" applyFill="1" applyAlignment="1">
      <alignment horizontal="center" vertical="center"/>
    </xf>
    <xf numFmtId="0" fontId="26" fillId="2" borderId="0" xfId="0" applyFont="1" applyFill="1" applyBorder="1" applyAlignment="1">
      <alignment horizontal="center" vertical="center"/>
    </xf>
    <xf numFmtId="0" fontId="22" fillId="2" borderId="0" xfId="0" applyFont="1" applyFill="1" applyBorder="1" applyAlignment="1">
      <alignment horizontal="center" vertical="center"/>
    </xf>
    <xf numFmtId="0" fontId="20" fillId="2" borderId="0" xfId="18" applyFont="1" applyFill="1" applyAlignment="1">
      <alignment horizontal="center" vertical="center" wrapText="1"/>
    </xf>
    <xf numFmtId="0" fontId="15" fillId="2" borderId="0" xfId="18" applyFont="1" applyFill="1" applyBorder="1" applyAlignment="1">
      <alignment horizontal="center" vertical="center"/>
    </xf>
    <xf numFmtId="0" fontId="17" fillId="10" borderId="5" xfId="18" applyFont="1" applyFill="1" applyBorder="1" applyAlignment="1">
      <alignment horizontal="center" vertical="center" wrapText="1"/>
    </xf>
    <xf numFmtId="0" fontId="17" fillId="2" borderId="0" xfId="18" applyFont="1" applyFill="1" applyBorder="1" applyAlignment="1">
      <alignment vertical="center" wrapText="1"/>
    </xf>
    <xf numFmtId="0" fontId="17" fillId="10" borderId="12" xfId="18" applyFont="1" applyFill="1" applyBorder="1" applyAlignment="1">
      <alignment horizontal="center" vertical="center" wrapText="1"/>
    </xf>
    <xf numFmtId="0" fontId="17" fillId="10" borderId="16" xfId="18" applyFont="1" applyFill="1" applyBorder="1" applyAlignment="1">
      <alignment horizontal="center" vertical="center" wrapText="1"/>
    </xf>
    <xf numFmtId="0" fontId="17" fillId="10" borderId="24" xfId="18" applyFont="1" applyFill="1" applyBorder="1" applyAlignment="1">
      <alignment horizontal="center" vertical="center" wrapText="1"/>
    </xf>
    <xf numFmtId="0" fontId="17" fillId="10" borderId="25" xfId="18" applyFont="1" applyFill="1" applyBorder="1" applyAlignment="1">
      <alignment horizontal="center" vertical="center" wrapText="1"/>
    </xf>
    <xf numFmtId="0" fontId="17" fillId="10" borderId="11" xfId="18" applyFont="1" applyFill="1" applyBorder="1" applyAlignment="1">
      <alignment horizontal="center" vertical="center" wrapText="1"/>
    </xf>
    <xf numFmtId="0" fontId="17" fillId="10" borderId="15" xfId="18" applyFont="1" applyFill="1" applyBorder="1" applyAlignment="1">
      <alignment horizontal="center" vertical="center" wrapText="1"/>
    </xf>
    <xf numFmtId="0" fontId="15" fillId="2" borderId="0" xfId="0" applyFont="1" applyFill="1" applyBorder="1" applyAlignment="1">
      <alignment horizontal="center" vertical="center"/>
    </xf>
    <xf numFmtId="0" fontId="20" fillId="2" borderId="0" xfId="0" applyFont="1" applyFill="1" applyAlignment="1">
      <alignment horizontal="center" vertical="center"/>
    </xf>
    <xf numFmtId="0" fontId="5" fillId="3" borderId="5" xfId="13" applyFont="1" applyFill="1" applyBorder="1" applyAlignment="1">
      <alignment horizontal="center" vertical="center" wrapText="1"/>
    </xf>
    <xf numFmtId="0" fontId="16" fillId="2" borderId="0" xfId="0" applyFont="1" applyFill="1" applyBorder="1" applyAlignment="1">
      <alignment horizontal="center" vertical="center"/>
    </xf>
    <xf numFmtId="0" fontId="19" fillId="2" borderId="0" xfId="0" applyFont="1" applyFill="1" applyAlignment="1">
      <alignment horizontal="center" vertical="center" wrapText="1"/>
    </xf>
    <xf numFmtId="0" fontId="30" fillId="2" borderId="0" xfId="0" applyFont="1" applyFill="1" applyAlignment="1">
      <alignment horizontal="center" vertical="center" wrapText="1"/>
    </xf>
  </cellXfs>
  <cellStyles count="33">
    <cellStyle name="Comma" xfId="31" builtinId="3"/>
    <cellStyle name="Comma 2" xfId="5"/>
    <cellStyle name="Comma 2 2" xfId="24"/>
    <cellStyle name="Comma 2 2 2" xfId="29"/>
    <cellStyle name="Currency" xfId="20" builtinId="4"/>
    <cellStyle name="Currency 2" xfId="4"/>
    <cellStyle name="Currency 2 2" xfId="25"/>
    <cellStyle name="Currency 3" xfId="8"/>
    <cellStyle name="Currency 4" xfId="19"/>
    <cellStyle name="Currency 5" xfId="16"/>
    <cellStyle name="Normal" xfId="0" builtinId="0"/>
    <cellStyle name="Normal 10" xfId="15"/>
    <cellStyle name="Normal 2" xfId="2"/>
    <cellStyle name="Normal 2 2" xfId="3"/>
    <cellStyle name="Normal 2 2 2" xfId="10"/>
    <cellStyle name="Normal 2 3" xfId="14"/>
    <cellStyle name="Normal 2 4" xfId="23"/>
    <cellStyle name="Normal 2 4 2" xfId="28"/>
    <cellStyle name="Normal 2_Sheet1" xfId="21"/>
    <cellStyle name="Normal 2_Sheet1 2" xfId="30"/>
    <cellStyle name="Normal 3" xfId="6"/>
    <cellStyle name="Normal 3 2" xfId="9"/>
    <cellStyle name="Normal 3 61 2 2 2 2 3" xfId="32"/>
    <cellStyle name="Normal 4" xfId="13"/>
    <cellStyle name="Normal 4 2" xfId="27"/>
    <cellStyle name="Normal 5" xfId="11"/>
    <cellStyle name="Normal 6" xfId="22"/>
    <cellStyle name="Normal 9" xfId="18"/>
    <cellStyle name="Percent" xfId="1" builtinId="5"/>
    <cellStyle name="Percent 2" xfId="7"/>
    <cellStyle name="Percent 2 2" xfId="12"/>
    <cellStyle name="Percent 2 2 2" xfId="26"/>
    <cellStyle name="Percent 4" xfId="17"/>
  </cellStyles>
  <dxfs count="0"/>
  <tableStyles count="0" defaultTableStyle="TableStyleMedium2" defaultPivotStyle="PivotStyleLight16"/>
  <colors>
    <mruColors>
      <color rgb="FF68A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V25"/>
  <sheetViews>
    <sheetView tabSelected="1" zoomScaleNormal="100" workbookViewId="0">
      <pane xSplit="2" ySplit="1" topLeftCell="C2" activePane="bottomRight" state="frozen"/>
      <selection pane="topRight" activeCell="C1" sqref="C1"/>
      <selection pane="bottomLeft" activeCell="A2" sqref="A2"/>
      <selection pane="bottomRight"/>
    </sheetView>
  </sheetViews>
  <sheetFormatPr defaultColWidth="8.85546875" defaultRowHeight="15" x14ac:dyDescent="0.25"/>
  <cols>
    <col min="1" max="1" width="11.140625" style="351" customWidth="1"/>
    <col min="2" max="2" width="36.85546875" style="351" customWidth="1"/>
    <col min="3" max="29" width="13" style="396" customWidth="1"/>
    <col min="30" max="32" width="13" style="351" customWidth="1"/>
    <col min="33" max="33" width="13" style="351" bestFit="1" customWidth="1"/>
    <col min="34" max="34" width="13" style="351" customWidth="1"/>
    <col min="35" max="35" width="10.5703125" style="351" customWidth="1"/>
    <col min="36" max="36" width="13.140625" style="351" bestFit="1" customWidth="1"/>
    <col min="37" max="37" width="13" style="351" customWidth="1"/>
    <col min="38" max="38" width="8.85546875" style="351"/>
    <col min="39" max="39" width="13.140625" style="351" bestFit="1" customWidth="1"/>
    <col min="40" max="40" width="13" style="351" customWidth="1"/>
    <col min="41" max="41" width="8.85546875" style="351"/>
    <col min="42" max="42" width="13.140625" style="351" bestFit="1" customWidth="1"/>
    <col min="43" max="43" width="13" style="351" customWidth="1"/>
    <col min="44" max="44" width="8.85546875" style="351"/>
    <col min="45" max="45" width="3.42578125" style="351" customWidth="1"/>
    <col min="46" max="46" width="12.85546875" style="399" bestFit="1" customWidth="1"/>
    <col min="47" max="47" width="13.85546875" style="399" bestFit="1" customWidth="1"/>
    <col min="48" max="48" width="8.85546875" style="399"/>
    <col min="49" max="16384" width="8.85546875" style="351"/>
  </cols>
  <sheetData>
    <row r="1" spans="1:48" ht="42.75" x14ac:dyDescent="0.25">
      <c r="A1" s="345" t="s">
        <v>4</v>
      </c>
      <c r="B1" s="346" t="s">
        <v>197</v>
      </c>
      <c r="C1" s="347" t="s">
        <v>142</v>
      </c>
      <c r="D1" s="348" t="s">
        <v>143</v>
      </c>
      <c r="E1" s="349" t="s">
        <v>144</v>
      </c>
      <c r="F1" s="347" t="s">
        <v>145</v>
      </c>
      <c r="G1" s="348" t="s">
        <v>146</v>
      </c>
      <c r="H1" s="349" t="s">
        <v>147</v>
      </c>
      <c r="I1" s="347" t="s">
        <v>148</v>
      </c>
      <c r="J1" s="348" t="s">
        <v>149</v>
      </c>
      <c r="K1" s="349" t="s">
        <v>150</v>
      </c>
      <c r="L1" s="347" t="s">
        <v>151</v>
      </c>
      <c r="M1" s="348" t="s">
        <v>152</v>
      </c>
      <c r="N1" s="349" t="s">
        <v>153</v>
      </c>
      <c r="O1" s="347" t="s">
        <v>154</v>
      </c>
      <c r="P1" s="348" t="s">
        <v>155</v>
      </c>
      <c r="Q1" s="349" t="s">
        <v>156</v>
      </c>
      <c r="R1" s="347" t="s">
        <v>157</v>
      </c>
      <c r="S1" s="348" t="s">
        <v>158</v>
      </c>
      <c r="T1" s="349" t="s">
        <v>159</v>
      </c>
      <c r="U1" s="347" t="s">
        <v>139</v>
      </c>
      <c r="V1" s="348" t="s">
        <v>140</v>
      </c>
      <c r="W1" s="349" t="s">
        <v>141</v>
      </c>
      <c r="X1" s="347" t="s">
        <v>136</v>
      </c>
      <c r="Y1" s="348" t="s">
        <v>137</v>
      </c>
      <c r="Z1" s="349" t="s">
        <v>138</v>
      </c>
      <c r="AA1" s="347" t="s">
        <v>5</v>
      </c>
      <c r="AB1" s="348" t="s">
        <v>6</v>
      </c>
      <c r="AC1" s="349" t="s">
        <v>7</v>
      </c>
      <c r="AD1" s="347" t="s">
        <v>8</v>
      </c>
      <c r="AE1" s="348" t="s">
        <v>9</v>
      </c>
      <c r="AF1" s="349" t="s">
        <v>10</v>
      </c>
      <c r="AG1" s="347" t="s">
        <v>11</v>
      </c>
      <c r="AH1" s="348" t="s">
        <v>12</v>
      </c>
      <c r="AI1" s="349" t="s">
        <v>13</v>
      </c>
      <c r="AJ1" s="347" t="s">
        <v>14</v>
      </c>
      <c r="AK1" s="348" t="s">
        <v>15</v>
      </c>
      <c r="AL1" s="349" t="s">
        <v>16</v>
      </c>
      <c r="AM1" s="347" t="s">
        <v>205</v>
      </c>
      <c r="AN1" s="348" t="s">
        <v>206</v>
      </c>
      <c r="AO1" s="349" t="s">
        <v>207</v>
      </c>
      <c r="AP1" s="347" t="s">
        <v>336</v>
      </c>
      <c r="AQ1" s="348" t="s">
        <v>337</v>
      </c>
      <c r="AR1" s="349" t="s">
        <v>338</v>
      </c>
      <c r="AS1" s="350" t="s">
        <v>332</v>
      </c>
      <c r="AT1" s="348" t="s">
        <v>297</v>
      </c>
      <c r="AU1" s="348" t="s">
        <v>299</v>
      </c>
      <c r="AV1" s="348" t="s">
        <v>298</v>
      </c>
    </row>
    <row r="2" spans="1:48" x14ac:dyDescent="0.25">
      <c r="A2" s="352" t="s">
        <v>28</v>
      </c>
      <c r="B2" s="353" t="s">
        <v>29</v>
      </c>
      <c r="C2" s="354">
        <v>37335</v>
      </c>
      <c r="D2" s="355">
        <v>3861</v>
      </c>
      <c r="E2" s="356">
        <v>0.10341502611490558</v>
      </c>
      <c r="F2" s="354">
        <v>32248</v>
      </c>
      <c r="G2" s="355">
        <v>3267</v>
      </c>
      <c r="H2" s="356">
        <v>0.10130860828578517</v>
      </c>
      <c r="I2" s="354">
        <v>30976</v>
      </c>
      <c r="J2" s="355">
        <v>3376</v>
      </c>
      <c r="K2" s="356">
        <v>0.10898760330578512</v>
      </c>
      <c r="L2" s="354">
        <v>31530</v>
      </c>
      <c r="M2" s="355">
        <v>3248</v>
      </c>
      <c r="N2" s="356">
        <v>0.10301300348874089</v>
      </c>
      <c r="O2" s="354">
        <v>42430</v>
      </c>
      <c r="P2" s="355">
        <v>4226</v>
      </c>
      <c r="Q2" s="356">
        <v>9.9599340089559271E-2</v>
      </c>
      <c r="R2" s="354">
        <v>119249</v>
      </c>
      <c r="S2" s="355">
        <v>12283</v>
      </c>
      <c r="T2" s="356">
        <v>0.1030029601925383</v>
      </c>
      <c r="U2" s="354">
        <v>156000</v>
      </c>
      <c r="V2" s="355">
        <v>17472</v>
      </c>
      <c r="W2" s="356">
        <v>0.112</v>
      </c>
      <c r="X2" s="357">
        <v>114140</v>
      </c>
      <c r="Y2" s="355">
        <v>13697</v>
      </c>
      <c r="Z2" s="356">
        <v>0.12000175223409848</v>
      </c>
      <c r="AA2" s="358">
        <v>90160</v>
      </c>
      <c r="AB2" s="359">
        <v>10296</v>
      </c>
      <c r="AC2" s="360">
        <v>0.11419698314108252</v>
      </c>
      <c r="AD2" s="358">
        <v>66788</v>
      </c>
      <c r="AE2" s="359">
        <v>6225</v>
      </c>
      <c r="AF2" s="360">
        <v>9.3205366233455114E-2</v>
      </c>
      <c r="AG2" s="361">
        <v>48411.88</v>
      </c>
      <c r="AH2" s="362">
        <v>5604.16</v>
      </c>
      <c r="AI2" s="360">
        <v>0.11576001592997422</v>
      </c>
      <c r="AJ2" s="363">
        <v>32895.31</v>
      </c>
      <c r="AK2" s="364">
        <v>3530.16</v>
      </c>
      <c r="AL2" s="365">
        <v>0.10731499414354205</v>
      </c>
      <c r="AM2" s="366">
        <v>33090</v>
      </c>
      <c r="AN2" s="367">
        <v>3853.99</v>
      </c>
      <c r="AO2" s="368">
        <v>0.11646993049259595</v>
      </c>
      <c r="AP2" s="366">
        <v>32530</v>
      </c>
      <c r="AQ2" s="366">
        <v>4065.9247</v>
      </c>
      <c r="AR2" s="368">
        <v>0.12499</v>
      </c>
      <c r="AS2" s="369"/>
      <c r="AT2" s="366">
        <v>32960</v>
      </c>
      <c r="AU2" s="366">
        <v>4532</v>
      </c>
      <c r="AV2" s="368">
        <v>0.13750000000000001</v>
      </c>
    </row>
    <row r="3" spans="1:48" x14ac:dyDescent="0.25">
      <c r="A3" s="352" t="s">
        <v>39</v>
      </c>
      <c r="B3" s="370" t="s">
        <v>40</v>
      </c>
      <c r="C3" s="378"/>
      <c r="D3" s="379"/>
      <c r="E3" s="380"/>
      <c r="F3" s="378"/>
      <c r="G3" s="379"/>
      <c r="H3" s="380"/>
      <c r="I3" s="378"/>
      <c r="J3" s="379"/>
      <c r="K3" s="380"/>
      <c r="L3" s="378"/>
      <c r="M3" s="379"/>
      <c r="N3" s="380"/>
      <c r="O3" s="378"/>
      <c r="P3" s="379"/>
      <c r="Q3" s="380"/>
      <c r="R3" s="378"/>
      <c r="S3" s="379"/>
      <c r="T3" s="380"/>
      <c r="U3" s="378"/>
      <c r="V3" s="379"/>
      <c r="W3" s="380"/>
      <c r="X3" s="378"/>
      <c r="Y3" s="379"/>
      <c r="Z3" s="380"/>
      <c r="AA3" s="378"/>
      <c r="AB3" s="379"/>
      <c r="AC3" s="380"/>
      <c r="AD3" s="358">
        <v>102497</v>
      </c>
      <c r="AE3" s="359">
        <v>1056</v>
      </c>
      <c r="AF3" s="360">
        <v>1.0302740568016625E-2</v>
      </c>
      <c r="AG3" s="361">
        <v>102140.49</v>
      </c>
      <c r="AH3" s="362">
        <v>1532.1</v>
      </c>
      <c r="AI3" s="360">
        <v>1.4999928040290387E-2</v>
      </c>
      <c r="AJ3" s="363">
        <v>98771.65</v>
      </c>
      <c r="AK3" s="364">
        <v>1284.03</v>
      </c>
      <c r="AL3" s="365">
        <v>1.2999985319674218E-2</v>
      </c>
      <c r="AM3" s="376">
        <v>97182.77</v>
      </c>
      <c r="AN3" s="377">
        <v>3867.87</v>
      </c>
      <c r="AO3" s="368">
        <v>3.9799956309127631E-2</v>
      </c>
      <c r="AP3" s="366">
        <v>95389.34</v>
      </c>
      <c r="AQ3" s="366">
        <v>3863.27</v>
      </c>
      <c r="AR3" s="368">
        <v>4.0500018136198447E-2</v>
      </c>
      <c r="AS3" s="369"/>
      <c r="AT3" s="366">
        <v>102777</v>
      </c>
      <c r="AU3" s="366">
        <v>4162.47</v>
      </c>
      <c r="AV3" s="368">
        <v>4.0500014594705043E-2</v>
      </c>
    </row>
    <row r="4" spans="1:48" x14ac:dyDescent="0.25">
      <c r="A4" s="352" t="s">
        <v>39</v>
      </c>
      <c r="B4" s="383" t="s">
        <v>198</v>
      </c>
      <c r="C4" s="354">
        <v>12680</v>
      </c>
      <c r="D4" s="355">
        <v>621</v>
      </c>
      <c r="E4" s="356">
        <v>4.8974763406940063E-2</v>
      </c>
      <c r="F4" s="354">
        <v>12749</v>
      </c>
      <c r="G4" s="355">
        <v>444</v>
      </c>
      <c r="H4" s="356">
        <v>3.4826260883206527E-2</v>
      </c>
      <c r="I4" s="354">
        <v>12117</v>
      </c>
      <c r="J4" s="355">
        <v>422</v>
      </c>
      <c r="K4" s="356">
        <v>3.4827102418090283E-2</v>
      </c>
      <c r="L4" s="354">
        <v>12725</v>
      </c>
      <c r="M4" s="355">
        <v>446</v>
      </c>
      <c r="N4" s="356">
        <v>3.5049115913555993E-2</v>
      </c>
      <c r="O4" s="354">
        <v>14927</v>
      </c>
      <c r="P4" s="355">
        <v>613</v>
      </c>
      <c r="Q4" s="356">
        <v>4.1066523748911371E-2</v>
      </c>
      <c r="R4" s="354">
        <v>16281</v>
      </c>
      <c r="S4" s="355">
        <v>570</v>
      </c>
      <c r="T4" s="356">
        <v>3.5010134512622075E-2</v>
      </c>
      <c r="U4" s="354">
        <v>32215</v>
      </c>
      <c r="V4" s="355">
        <v>1005</v>
      </c>
      <c r="W4" s="356">
        <v>3.1196647524445134E-2</v>
      </c>
      <c r="X4" s="357">
        <v>36515</v>
      </c>
      <c r="Y4" s="355">
        <v>993</v>
      </c>
      <c r="Z4" s="356">
        <v>2.719430371080378E-2</v>
      </c>
      <c r="AA4" s="358">
        <v>33299</v>
      </c>
      <c r="AB4" s="359">
        <v>829</v>
      </c>
      <c r="AC4" s="360">
        <v>2.489564251178714E-2</v>
      </c>
      <c r="AD4" s="358">
        <v>32338</v>
      </c>
      <c r="AE4" s="359">
        <v>731</v>
      </c>
      <c r="AF4" s="360">
        <v>2.2604984847547777E-2</v>
      </c>
      <c r="AG4" s="361">
        <v>31554.13</v>
      </c>
      <c r="AH4" s="362">
        <v>681.57</v>
      </c>
      <c r="AI4" s="360">
        <v>2.1600025099725455E-2</v>
      </c>
      <c r="AJ4" s="363">
        <v>29909.279999999999</v>
      </c>
      <c r="AK4" s="364">
        <v>562.29</v>
      </c>
      <c r="AL4" s="365">
        <v>1.8799850748663961E-2</v>
      </c>
      <c r="AM4" s="376">
        <v>28188.55</v>
      </c>
      <c r="AN4" s="377">
        <v>2212.8000000000002</v>
      </c>
      <c r="AO4" s="368">
        <v>7.8499958316408616E-2</v>
      </c>
      <c r="AP4" s="366">
        <v>26914.71</v>
      </c>
      <c r="AQ4" s="366">
        <v>2209.6999999999998</v>
      </c>
      <c r="AR4" s="368">
        <v>8.2100085789518065E-2</v>
      </c>
      <c r="AS4" s="369"/>
      <c r="AT4" s="366">
        <v>27161</v>
      </c>
      <c r="AU4" s="366">
        <v>2229.92</v>
      </c>
      <c r="AV4" s="368">
        <v>8.2100069953241789E-2</v>
      </c>
    </row>
    <row r="5" spans="1:48" x14ac:dyDescent="0.25">
      <c r="A5" s="352" t="s">
        <v>54</v>
      </c>
      <c r="B5" s="370" t="s">
        <v>59</v>
      </c>
      <c r="C5" s="371"/>
      <c r="D5" s="388"/>
      <c r="E5" s="373"/>
      <c r="F5" s="371"/>
      <c r="G5" s="372"/>
      <c r="H5" s="373"/>
      <c r="I5" s="371"/>
      <c r="J5" s="372"/>
      <c r="K5" s="373"/>
      <c r="L5" s="371"/>
      <c r="M5" s="374"/>
      <c r="N5" s="375"/>
      <c r="O5" s="354">
        <v>5676</v>
      </c>
      <c r="P5" s="355">
        <v>834.4</v>
      </c>
      <c r="Q5" s="356">
        <v>0.14700493305144469</v>
      </c>
      <c r="R5" s="371"/>
      <c r="S5" s="374"/>
      <c r="T5" s="375"/>
      <c r="U5" s="371"/>
      <c r="V5" s="374"/>
      <c r="W5" s="375"/>
      <c r="X5" s="389"/>
      <c r="Y5" s="374"/>
      <c r="Z5" s="375"/>
      <c r="AA5" s="358">
        <v>8629</v>
      </c>
      <c r="AB5" s="359">
        <v>704</v>
      </c>
      <c r="AC5" s="360">
        <v>8.1585351720941016E-2</v>
      </c>
      <c r="AD5" s="358">
        <v>9065</v>
      </c>
      <c r="AE5" s="359">
        <v>646</v>
      </c>
      <c r="AF5" s="360">
        <v>7.1263099834528401E-2</v>
      </c>
      <c r="AG5" s="361">
        <v>9469</v>
      </c>
      <c r="AH5" s="362">
        <v>612</v>
      </c>
      <c r="AI5" s="360">
        <v>6.4631956912028721E-2</v>
      </c>
      <c r="AJ5" s="363">
        <v>9293.91</v>
      </c>
      <c r="AK5" s="364">
        <v>632.11</v>
      </c>
      <c r="AL5" s="365">
        <v>6.8013354981918267E-2</v>
      </c>
      <c r="AM5" s="376">
        <v>9233.06</v>
      </c>
      <c r="AN5" s="377">
        <v>737.59</v>
      </c>
      <c r="AO5" s="368">
        <v>7.9885758350969241E-2</v>
      </c>
      <c r="AP5" s="366">
        <v>14305.135</v>
      </c>
      <c r="AQ5" s="366">
        <v>1236.0524589578099</v>
      </c>
      <c r="AR5" s="368">
        <v>8.6406207208656882E-2</v>
      </c>
      <c r="AS5" s="369"/>
      <c r="AT5" s="366">
        <v>16645.080000000002</v>
      </c>
      <c r="AU5" s="366">
        <v>1364.9</v>
      </c>
      <c r="AV5" s="368">
        <v>8.2000206667675976E-2</v>
      </c>
    </row>
    <row r="6" spans="1:48" x14ac:dyDescent="0.25">
      <c r="A6" s="352" t="s">
        <v>54</v>
      </c>
      <c r="B6" s="370" t="s">
        <v>56</v>
      </c>
      <c r="C6" s="371"/>
      <c r="D6" s="372"/>
      <c r="E6" s="373"/>
      <c r="F6" s="371"/>
      <c r="G6" s="372"/>
      <c r="H6" s="373"/>
      <c r="I6" s="371"/>
      <c r="J6" s="372"/>
      <c r="K6" s="373"/>
      <c r="L6" s="371"/>
      <c r="M6" s="372"/>
      <c r="N6" s="373"/>
      <c r="O6" s="354">
        <v>177547</v>
      </c>
      <c r="P6" s="355">
        <v>18642</v>
      </c>
      <c r="Q6" s="356">
        <v>0.10499754994452173</v>
      </c>
      <c r="R6" s="354">
        <v>188286</v>
      </c>
      <c r="S6" s="355">
        <v>18075</v>
      </c>
      <c r="T6" s="356">
        <v>9.5997578152385202E-2</v>
      </c>
      <c r="U6" s="354">
        <v>239012</v>
      </c>
      <c r="V6" s="355">
        <v>22500</v>
      </c>
      <c r="W6" s="356">
        <v>9.4137532843539234E-2</v>
      </c>
      <c r="X6" s="357">
        <v>269241</v>
      </c>
      <c r="Y6" s="355">
        <v>21900</v>
      </c>
      <c r="Z6" s="356">
        <v>8.1339766231740343E-2</v>
      </c>
      <c r="AA6" s="358">
        <v>271011</v>
      </c>
      <c r="AB6" s="359">
        <v>19235</v>
      </c>
      <c r="AC6" s="360">
        <v>7.0974978875396208E-2</v>
      </c>
      <c r="AD6" s="358">
        <v>246931</v>
      </c>
      <c r="AE6" s="359">
        <v>14376</v>
      </c>
      <c r="AF6" s="360">
        <v>5.8218692671232045E-2</v>
      </c>
      <c r="AG6" s="361">
        <v>261613</v>
      </c>
      <c r="AH6" s="362">
        <v>17492</v>
      </c>
      <c r="AI6" s="360">
        <v>6.6862120766169875E-2</v>
      </c>
      <c r="AJ6" s="363">
        <v>297672.02</v>
      </c>
      <c r="AK6" s="364">
        <v>29124.61</v>
      </c>
      <c r="AL6" s="365">
        <v>9.7841275105399556E-2</v>
      </c>
      <c r="AM6" s="366">
        <v>345973.72</v>
      </c>
      <c r="AN6" s="367">
        <v>36253.25</v>
      </c>
      <c r="AO6" s="368">
        <v>0.10478613809164465</v>
      </c>
      <c r="AP6" s="366">
        <v>363839.34600000002</v>
      </c>
      <c r="AQ6" s="366">
        <v>36731.130718974702</v>
      </c>
      <c r="AR6" s="368">
        <v>0.10095425665968161</v>
      </c>
      <c r="AS6" s="369"/>
      <c r="AT6" s="366">
        <v>374018.11</v>
      </c>
      <c r="AU6" s="366">
        <v>29659.64</v>
      </c>
      <c r="AV6" s="368">
        <v>7.9300010365808221E-2</v>
      </c>
    </row>
    <row r="7" spans="1:48" x14ac:dyDescent="0.25">
      <c r="A7" s="352" t="s">
        <v>54</v>
      </c>
      <c r="B7" s="353" t="s">
        <v>55</v>
      </c>
      <c r="C7" s="354">
        <v>213546.15</v>
      </c>
      <c r="D7" s="355">
        <v>21631.279999999999</v>
      </c>
      <c r="E7" s="356">
        <v>0.10129557475046963</v>
      </c>
      <c r="F7" s="354">
        <v>234100</v>
      </c>
      <c r="G7" s="355">
        <v>12100</v>
      </c>
      <c r="H7" s="356">
        <v>5.1687313114053821E-2</v>
      </c>
      <c r="I7" s="354">
        <v>246800</v>
      </c>
      <c r="J7" s="355">
        <v>10800</v>
      </c>
      <c r="K7" s="356">
        <v>4.3760129659643439E-2</v>
      </c>
      <c r="L7" s="354">
        <v>276200</v>
      </c>
      <c r="M7" s="355">
        <v>10800</v>
      </c>
      <c r="N7" s="356">
        <v>3.9102099927588702E-2</v>
      </c>
      <c r="O7" s="354">
        <v>288200</v>
      </c>
      <c r="P7" s="355">
        <v>10400</v>
      </c>
      <c r="Q7" s="356">
        <v>3.6086051353226928E-2</v>
      </c>
      <c r="R7" s="354">
        <v>285120</v>
      </c>
      <c r="S7" s="355">
        <v>30793</v>
      </c>
      <c r="T7" s="356">
        <v>0.10800014029180696</v>
      </c>
      <c r="U7" s="354">
        <v>326400</v>
      </c>
      <c r="V7" s="355">
        <v>29700</v>
      </c>
      <c r="W7" s="356">
        <v>9.0992647058823525E-2</v>
      </c>
      <c r="X7" s="357">
        <v>336378</v>
      </c>
      <c r="Y7" s="355">
        <v>28810</v>
      </c>
      <c r="Z7" s="356">
        <v>8.5647693963338864E-2</v>
      </c>
      <c r="AA7" s="358">
        <v>349673</v>
      </c>
      <c r="AB7" s="359">
        <v>29571</v>
      </c>
      <c r="AC7" s="360">
        <v>8.4567581712056694E-2</v>
      </c>
      <c r="AD7" s="358">
        <v>357397</v>
      </c>
      <c r="AE7" s="359">
        <v>36033</v>
      </c>
      <c r="AF7" s="360">
        <v>0.10082065602117533</v>
      </c>
      <c r="AG7" s="361">
        <v>360173</v>
      </c>
      <c r="AH7" s="362">
        <v>45754</v>
      </c>
      <c r="AI7" s="360">
        <v>0.12703339783937165</v>
      </c>
      <c r="AJ7" s="363">
        <v>358348.6</v>
      </c>
      <c r="AK7" s="364">
        <v>43325.61</v>
      </c>
      <c r="AL7" s="365">
        <v>0.12090352801713193</v>
      </c>
      <c r="AM7" s="366">
        <v>373650.45</v>
      </c>
      <c r="AN7" s="367">
        <v>41084.65</v>
      </c>
      <c r="AO7" s="368">
        <v>0.10995477189977959</v>
      </c>
      <c r="AP7" s="366">
        <v>380761.96574495401</v>
      </c>
      <c r="AQ7" s="366">
        <v>36207.997603556003</v>
      </c>
      <c r="AR7" s="368">
        <v>9.50935252493397E-2</v>
      </c>
      <c r="AS7" s="369"/>
      <c r="AT7" s="366">
        <v>418871.14</v>
      </c>
      <c r="AU7" s="366">
        <v>39373.89</v>
      </c>
      <c r="AV7" s="368">
        <v>9.4000006780128126E-2</v>
      </c>
    </row>
    <row r="8" spans="1:48" x14ac:dyDescent="0.25">
      <c r="A8" s="352" t="s">
        <v>54</v>
      </c>
      <c r="B8" s="353" t="s">
        <v>57</v>
      </c>
      <c r="C8" s="371"/>
      <c r="D8" s="372"/>
      <c r="E8" s="373"/>
      <c r="F8" s="371"/>
      <c r="G8" s="372"/>
      <c r="H8" s="373"/>
      <c r="I8" s="371"/>
      <c r="J8" s="372"/>
      <c r="K8" s="373"/>
      <c r="L8" s="371"/>
      <c r="M8" s="374"/>
      <c r="N8" s="375"/>
      <c r="O8" s="354">
        <v>64600</v>
      </c>
      <c r="P8" s="355">
        <v>6848</v>
      </c>
      <c r="Q8" s="356">
        <v>0.1060061919504644</v>
      </c>
      <c r="R8" s="354">
        <v>77985</v>
      </c>
      <c r="S8" s="355">
        <v>12010</v>
      </c>
      <c r="T8" s="356">
        <v>0.15400397512342118</v>
      </c>
      <c r="U8" s="354">
        <v>96437</v>
      </c>
      <c r="V8" s="355">
        <v>13600</v>
      </c>
      <c r="W8" s="356">
        <v>0.14102471043271772</v>
      </c>
      <c r="X8" s="357">
        <v>112215</v>
      </c>
      <c r="Y8" s="355">
        <v>12390</v>
      </c>
      <c r="Z8" s="356">
        <v>0.11041304638417324</v>
      </c>
      <c r="AA8" s="358">
        <v>115183</v>
      </c>
      <c r="AB8" s="359">
        <v>13100</v>
      </c>
      <c r="AC8" s="360">
        <v>0.11373206115485793</v>
      </c>
      <c r="AD8" s="358">
        <v>123696</v>
      </c>
      <c r="AE8" s="359">
        <v>11767</v>
      </c>
      <c r="AF8" s="360">
        <v>9.5128379252360631E-2</v>
      </c>
      <c r="AG8" s="361">
        <v>135513</v>
      </c>
      <c r="AH8" s="362">
        <v>12229</v>
      </c>
      <c r="AI8" s="360">
        <v>9.0242264579782017E-2</v>
      </c>
      <c r="AJ8" s="363">
        <v>148593.71</v>
      </c>
      <c r="AK8" s="364">
        <v>14117</v>
      </c>
      <c r="AL8" s="365">
        <v>9.5004021368064642E-2</v>
      </c>
      <c r="AM8" s="366">
        <v>161944.04</v>
      </c>
      <c r="AN8" s="367">
        <v>16182.66</v>
      </c>
      <c r="AO8" s="368">
        <v>9.9927481122491446E-2</v>
      </c>
      <c r="AP8" s="366">
        <v>172768.08</v>
      </c>
      <c r="AQ8" s="366">
        <v>14351.71</v>
      </c>
      <c r="AR8" s="368">
        <v>8.3069222046109448E-2</v>
      </c>
      <c r="AS8" s="369"/>
      <c r="AT8" s="366">
        <v>208665.86</v>
      </c>
      <c r="AU8" s="366">
        <v>16860.2</v>
      </c>
      <c r="AV8" s="368">
        <v>8.0799992868982026E-2</v>
      </c>
    </row>
    <row r="9" spans="1:48" x14ac:dyDescent="0.25">
      <c r="A9" s="352" t="s">
        <v>54</v>
      </c>
      <c r="B9" s="370" t="s">
        <v>58</v>
      </c>
      <c r="C9" s="371"/>
      <c r="D9" s="372"/>
      <c r="E9" s="373"/>
      <c r="F9" s="371"/>
      <c r="G9" s="372"/>
      <c r="H9" s="373"/>
      <c r="I9" s="371"/>
      <c r="J9" s="372"/>
      <c r="K9" s="373"/>
      <c r="L9" s="371"/>
      <c r="M9" s="374"/>
      <c r="N9" s="375"/>
      <c r="O9" s="371"/>
      <c r="P9" s="374"/>
      <c r="Q9" s="375"/>
      <c r="R9" s="371"/>
      <c r="S9" s="374"/>
      <c r="T9" s="375"/>
      <c r="U9" s="371"/>
      <c r="V9" s="374"/>
      <c r="W9" s="375"/>
      <c r="X9" s="357">
        <v>53162</v>
      </c>
      <c r="Y9" s="355">
        <v>1709</v>
      </c>
      <c r="Z9" s="356">
        <v>3.2147022309168202E-2</v>
      </c>
      <c r="AA9" s="358">
        <v>51140</v>
      </c>
      <c r="AB9" s="359">
        <v>1593</v>
      </c>
      <c r="AC9" s="360">
        <v>3.1149784904184592E-2</v>
      </c>
      <c r="AD9" s="358">
        <v>57056</v>
      </c>
      <c r="AE9" s="359">
        <v>2091</v>
      </c>
      <c r="AF9" s="360">
        <v>3.6648205272013464E-2</v>
      </c>
      <c r="AG9" s="361">
        <v>58493</v>
      </c>
      <c r="AH9" s="362">
        <v>1931</v>
      </c>
      <c r="AI9" s="360">
        <v>3.30124972218898E-2</v>
      </c>
      <c r="AJ9" s="363">
        <v>62003.91</v>
      </c>
      <c r="AK9" s="364">
        <v>2234.25</v>
      </c>
      <c r="AL9" s="365">
        <v>3.6034017854680453E-2</v>
      </c>
      <c r="AM9" s="376">
        <v>70235.94</v>
      </c>
      <c r="AN9" s="377">
        <v>2393.94</v>
      </c>
      <c r="AO9" s="368">
        <v>3.4084259426157039E-2</v>
      </c>
      <c r="AP9" s="366">
        <v>77450.28</v>
      </c>
      <c r="AQ9" s="366">
        <v>1295.5999999999999</v>
      </c>
      <c r="AR9" s="368">
        <v>1.672815127330721E-2</v>
      </c>
      <c r="AS9" s="381"/>
      <c r="AT9" s="366">
        <v>84065</v>
      </c>
      <c r="AU9" s="366">
        <v>1395.48</v>
      </c>
      <c r="AV9" s="368">
        <v>1.6600011895557008E-2</v>
      </c>
    </row>
    <row r="10" spans="1:48" x14ac:dyDescent="0.25">
      <c r="A10" s="352" t="s">
        <v>65</v>
      </c>
      <c r="B10" s="353" t="s">
        <v>66</v>
      </c>
      <c r="C10" s="354">
        <v>24581</v>
      </c>
      <c r="D10" s="355">
        <v>1707</v>
      </c>
      <c r="E10" s="356">
        <v>6.9443879419063506E-2</v>
      </c>
      <c r="F10" s="354">
        <v>26069</v>
      </c>
      <c r="G10" s="355">
        <v>1467</v>
      </c>
      <c r="H10" s="356">
        <v>5.6273735087652002E-2</v>
      </c>
      <c r="I10" s="354">
        <v>27242</v>
      </c>
      <c r="J10" s="355">
        <v>1464</v>
      </c>
      <c r="K10" s="356">
        <v>5.3740547683723661E-2</v>
      </c>
      <c r="L10" s="354">
        <v>27505</v>
      </c>
      <c r="M10" s="355">
        <v>1519</v>
      </c>
      <c r="N10" s="356">
        <v>5.5226322486820578E-2</v>
      </c>
      <c r="O10" s="354">
        <v>28151.95</v>
      </c>
      <c r="P10" s="355">
        <v>992.52</v>
      </c>
      <c r="Q10" s="356">
        <v>3.525581709259927E-2</v>
      </c>
      <c r="R10" s="354">
        <v>29035.279999999999</v>
      </c>
      <c r="S10" s="355">
        <v>1021.67</v>
      </c>
      <c r="T10" s="356">
        <v>3.5187192959737261E-2</v>
      </c>
      <c r="U10" s="354">
        <v>30015.1</v>
      </c>
      <c r="V10" s="355">
        <v>924.5</v>
      </c>
      <c r="W10" s="356">
        <v>3.0801163414414745E-2</v>
      </c>
      <c r="X10" s="357">
        <v>32563.599999999999</v>
      </c>
      <c r="Y10" s="355">
        <v>959.4</v>
      </c>
      <c r="Z10" s="356">
        <v>2.9462344458229435E-2</v>
      </c>
      <c r="AA10" s="358">
        <v>31896.5</v>
      </c>
      <c r="AB10" s="359">
        <v>1229</v>
      </c>
      <c r="AC10" s="360">
        <v>3.8530873293308045E-2</v>
      </c>
      <c r="AD10" s="358">
        <v>30949</v>
      </c>
      <c r="AE10" s="359">
        <v>1324</v>
      </c>
      <c r="AF10" s="360">
        <v>4.2780057513974602E-2</v>
      </c>
      <c r="AG10" s="361">
        <v>31726.54</v>
      </c>
      <c r="AH10" s="362">
        <v>1029.07</v>
      </c>
      <c r="AI10" s="360">
        <v>3.2435620146413692E-2</v>
      </c>
      <c r="AJ10" s="363">
        <v>32001.12158336</v>
      </c>
      <c r="AK10" s="364">
        <v>1281.79</v>
      </c>
      <c r="AL10" s="365">
        <v>4.0054533609425347E-2</v>
      </c>
      <c r="AM10" s="376">
        <v>32741.33</v>
      </c>
      <c r="AN10" s="377">
        <v>1701.89</v>
      </c>
      <c r="AO10" s="368">
        <v>5.1979867647404671E-2</v>
      </c>
      <c r="AP10" s="456"/>
      <c r="AQ10" s="456"/>
      <c r="AR10" s="387"/>
      <c r="AS10" s="369"/>
      <c r="AT10" s="456"/>
      <c r="AU10" s="456"/>
      <c r="AV10" s="387"/>
    </row>
    <row r="11" spans="1:48" x14ac:dyDescent="0.25">
      <c r="A11" s="352" t="s">
        <v>73</v>
      </c>
      <c r="B11" s="370" t="s">
        <v>74</v>
      </c>
      <c r="C11" s="371"/>
      <c r="D11" s="372"/>
      <c r="E11" s="373"/>
      <c r="F11" s="371"/>
      <c r="G11" s="372"/>
      <c r="H11" s="373"/>
      <c r="I11" s="371"/>
      <c r="J11" s="372"/>
      <c r="K11" s="373"/>
      <c r="L11" s="354">
        <v>13517</v>
      </c>
      <c r="M11" s="355">
        <v>0</v>
      </c>
      <c r="N11" s="356">
        <v>0</v>
      </c>
      <c r="O11" s="354">
        <v>11739.1</v>
      </c>
      <c r="P11" s="355">
        <v>0</v>
      </c>
      <c r="Q11" s="356">
        <v>0</v>
      </c>
      <c r="R11" s="371"/>
      <c r="S11" s="374"/>
      <c r="T11" s="375"/>
      <c r="U11" s="354">
        <v>11638.7</v>
      </c>
      <c r="V11" s="355">
        <v>0</v>
      </c>
      <c r="W11" s="356">
        <v>0</v>
      </c>
      <c r="X11" s="357">
        <v>5327.8</v>
      </c>
      <c r="Y11" s="355">
        <v>0</v>
      </c>
      <c r="Z11" s="356">
        <v>0</v>
      </c>
      <c r="AA11" s="358">
        <v>12933.7</v>
      </c>
      <c r="AB11" s="359">
        <v>233.2</v>
      </c>
      <c r="AC11" s="360">
        <v>1.8030416663445105E-2</v>
      </c>
      <c r="AD11" s="358">
        <v>10994.5</v>
      </c>
      <c r="AE11" s="359">
        <v>510.9</v>
      </c>
      <c r="AF11" s="360">
        <v>4.6468688889899495E-2</v>
      </c>
      <c r="AG11" s="361">
        <v>11741.1</v>
      </c>
      <c r="AH11" s="362">
        <v>605</v>
      </c>
      <c r="AI11" s="360">
        <v>5.1528391717982132E-2</v>
      </c>
      <c r="AJ11" s="363">
        <v>15160.48</v>
      </c>
      <c r="AK11" s="364">
        <v>848.08</v>
      </c>
      <c r="AL11" s="365">
        <v>5.5940181313520423E-2</v>
      </c>
      <c r="AM11" s="376">
        <v>17457.04</v>
      </c>
      <c r="AN11" s="377">
        <v>166.77</v>
      </c>
      <c r="AO11" s="368">
        <v>9.5531659433672599E-3</v>
      </c>
      <c r="AP11" s="366">
        <v>18115.96</v>
      </c>
      <c r="AQ11" s="366">
        <v>233.87</v>
      </c>
      <c r="AR11" s="368">
        <v>1.2909611193665696E-2</v>
      </c>
      <c r="AS11" s="369"/>
      <c r="AT11" s="366">
        <v>21017.29</v>
      </c>
      <c r="AU11" s="366">
        <v>250.11</v>
      </c>
      <c r="AV11" s="368">
        <v>1.19002021668826E-2</v>
      </c>
    </row>
    <row r="12" spans="1:48" x14ac:dyDescent="0.25">
      <c r="A12" s="352" t="s">
        <v>79</v>
      </c>
      <c r="B12" s="353" t="s">
        <v>80</v>
      </c>
      <c r="C12" s="354">
        <v>466500</v>
      </c>
      <c r="D12" s="355">
        <v>1707</v>
      </c>
      <c r="E12" s="356">
        <v>3.6591639871382635E-3</v>
      </c>
      <c r="F12" s="354">
        <v>493300</v>
      </c>
      <c r="G12" s="355">
        <v>3681</v>
      </c>
      <c r="H12" s="356">
        <v>7.4619906750456114E-3</v>
      </c>
      <c r="I12" s="354">
        <v>514200</v>
      </c>
      <c r="J12" s="355">
        <v>3280</v>
      </c>
      <c r="K12" s="356">
        <v>6.3788409179307663E-3</v>
      </c>
      <c r="L12" s="354">
        <v>545000</v>
      </c>
      <c r="M12" s="355">
        <v>2504</v>
      </c>
      <c r="N12" s="356">
        <v>4.5944954128440364E-3</v>
      </c>
      <c r="O12" s="354">
        <v>576800</v>
      </c>
      <c r="P12" s="355">
        <v>1963</v>
      </c>
      <c r="Q12" s="356">
        <v>3.4032593619972261E-3</v>
      </c>
      <c r="R12" s="354">
        <v>607210</v>
      </c>
      <c r="S12" s="355">
        <v>2536</v>
      </c>
      <c r="T12" s="356">
        <v>4.1764793069942853E-3</v>
      </c>
      <c r="U12" s="354">
        <v>659565</v>
      </c>
      <c r="V12" s="355">
        <v>3166</v>
      </c>
      <c r="W12" s="356">
        <v>4.8001334212700794E-3</v>
      </c>
      <c r="X12" s="357">
        <v>695469</v>
      </c>
      <c r="Y12" s="355">
        <v>4510</v>
      </c>
      <c r="Z12" s="356">
        <v>6.4848325374675221E-3</v>
      </c>
      <c r="AA12" s="358">
        <v>716951</v>
      </c>
      <c r="AB12" s="359">
        <v>3223</v>
      </c>
      <c r="AC12" s="360">
        <v>4.495425768288209E-3</v>
      </c>
      <c r="AD12" s="358">
        <v>770300</v>
      </c>
      <c r="AE12" s="359">
        <v>2448</v>
      </c>
      <c r="AF12" s="360">
        <v>3.1779826041801896E-3</v>
      </c>
      <c r="AG12" s="361">
        <v>824191.36</v>
      </c>
      <c r="AH12" s="362">
        <v>2951.77</v>
      </c>
      <c r="AI12" s="360">
        <v>3.5814134232127841E-3</v>
      </c>
      <c r="AJ12" s="363">
        <v>862719.79</v>
      </c>
      <c r="AK12" s="364">
        <v>5038.1899999999996</v>
      </c>
      <c r="AL12" s="365">
        <v>5.8398915365092058E-3</v>
      </c>
      <c r="AM12" s="376">
        <v>853689.44</v>
      </c>
      <c r="AN12" s="377">
        <v>3672.16</v>
      </c>
      <c r="AO12" s="368">
        <v>4.30151742301041E-3</v>
      </c>
      <c r="AP12" s="366">
        <v>911200.29</v>
      </c>
      <c r="AQ12" s="366">
        <v>2578.39</v>
      </c>
      <c r="AR12" s="368">
        <v>2.8296632785312216E-3</v>
      </c>
      <c r="AS12" s="369"/>
      <c r="AT12" s="366">
        <v>934599.47</v>
      </c>
      <c r="AU12" s="366">
        <v>3738.4</v>
      </c>
      <c r="AV12" s="368">
        <v>4.0000022683513827E-3</v>
      </c>
    </row>
    <row r="13" spans="1:48" x14ac:dyDescent="0.25">
      <c r="A13" s="352" t="s">
        <v>79</v>
      </c>
      <c r="B13" s="353" t="s">
        <v>81</v>
      </c>
      <c r="C13" s="354">
        <v>35706</v>
      </c>
      <c r="D13" s="355">
        <v>2639</v>
      </c>
      <c r="E13" s="356">
        <v>7.390914692208593E-2</v>
      </c>
      <c r="F13" s="354">
        <v>37470</v>
      </c>
      <c r="G13" s="355">
        <v>2910</v>
      </c>
      <c r="H13" s="356">
        <v>7.7662129703763016E-2</v>
      </c>
      <c r="I13" s="354">
        <v>39068</v>
      </c>
      <c r="J13" s="355">
        <v>3028</v>
      </c>
      <c r="K13" s="356">
        <v>7.7505887171086307E-2</v>
      </c>
      <c r="L13" s="354">
        <v>40328</v>
      </c>
      <c r="M13" s="355">
        <v>4089</v>
      </c>
      <c r="N13" s="356">
        <v>0.10139357270382861</v>
      </c>
      <c r="O13" s="354">
        <v>42600</v>
      </c>
      <c r="P13" s="355">
        <v>4552</v>
      </c>
      <c r="Q13" s="356">
        <v>0.10685446009389671</v>
      </c>
      <c r="R13" s="354">
        <v>45045</v>
      </c>
      <c r="S13" s="355">
        <v>5437</v>
      </c>
      <c r="T13" s="356">
        <v>0.1207015207015207</v>
      </c>
      <c r="U13" s="354">
        <v>48294</v>
      </c>
      <c r="V13" s="355">
        <v>4827</v>
      </c>
      <c r="W13" s="356">
        <v>9.995030438563797E-2</v>
      </c>
      <c r="X13" s="357">
        <v>50276</v>
      </c>
      <c r="Y13" s="355">
        <v>4571</v>
      </c>
      <c r="Z13" s="356">
        <v>9.0918131911846611E-2</v>
      </c>
      <c r="AA13" s="358">
        <v>51654</v>
      </c>
      <c r="AB13" s="359">
        <v>4738</v>
      </c>
      <c r="AC13" s="360">
        <v>9.1725713400704692E-2</v>
      </c>
      <c r="AD13" s="358">
        <v>53411</v>
      </c>
      <c r="AE13" s="359">
        <v>4335</v>
      </c>
      <c r="AF13" s="360">
        <v>8.1163056299264194E-2</v>
      </c>
      <c r="AG13" s="361">
        <v>55349.89</v>
      </c>
      <c r="AH13" s="362">
        <v>5107.3100000000004</v>
      </c>
      <c r="AI13" s="360">
        <v>9.227317344262112E-2</v>
      </c>
      <c r="AJ13" s="363">
        <v>56457.56</v>
      </c>
      <c r="AK13" s="364">
        <v>4764.74</v>
      </c>
      <c r="AL13" s="365">
        <v>8.4395074813718482E-2</v>
      </c>
      <c r="AM13" s="376">
        <v>56625.58</v>
      </c>
      <c r="AN13" s="377">
        <v>4201.49</v>
      </c>
      <c r="AO13" s="368">
        <v>7.4197738901747232E-2</v>
      </c>
      <c r="AP13" s="366">
        <v>56754.07</v>
      </c>
      <c r="AQ13" s="366">
        <v>5019.9399999999996</v>
      </c>
      <c r="AR13" s="368">
        <v>8.8450748994741688E-2</v>
      </c>
      <c r="AS13" s="369"/>
      <c r="AT13" s="366">
        <v>57031.519999999997</v>
      </c>
      <c r="AU13" s="366">
        <v>4106.2700000000004</v>
      </c>
      <c r="AV13" s="368">
        <v>7.2000009819131613E-2</v>
      </c>
    </row>
    <row r="14" spans="1:48" x14ac:dyDescent="0.25">
      <c r="A14" s="352" t="s">
        <v>82</v>
      </c>
      <c r="B14" s="353" t="s">
        <v>199</v>
      </c>
      <c r="C14" s="354">
        <v>39400</v>
      </c>
      <c r="D14" s="355">
        <v>9653</v>
      </c>
      <c r="E14" s="356">
        <v>0.245</v>
      </c>
      <c r="F14" s="354">
        <v>41300</v>
      </c>
      <c r="G14" s="355">
        <v>10500</v>
      </c>
      <c r="H14" s="356">
        <v>0.25423728813559321</v>
      </c>
      <c r="I14" s="354">
        <v>42100</v>
      </c>
      <c r="J14" s="355">
        <v>10700</v>
      </c>
      <c r="K14" s="356">
        <v>0.25415676959619954</v>
      </c>
      <c r="L14" s="354">
        <v>44500</v>
      </c>
      <c r="M14" s="355">
        <v>11350</v>
      </c>
      <c r="N14" s="356">
        <v>0.25505617977528089</v>
      </c>
      <c r="O14" s="354">
        <v>47600</v>
      </c>
      <c r="P14" s="355">
        <v>12100</v>
      </c>
      <c r="Q14" s="356">
        <v>0.25420168067226889</v>
      </c>
      <c r="R14" s="354">
        <v>48100</v>
      </c>
      <c r="S14" s="355">
        <v>12250</v>
      </c>
      <c r="T14" s="356">
        <v>0.25467775467775466</v>
      </c>
      <c r="U14" s="354">
        <v>64200</v>
      </c>
      <c r="V14" s="355">
        <v>16900</v>
      </c>
      <c r="W14" s="356">
        <v>0.26323987538940807</v>
      </c>
      <c r="X14" s="357">
        <v>64700</v>
      </c>
      <c r="Y14" s="355">
        <v>15200</v>
      </c>
      <c r="Z14" s="356">
        <v>0.23493044822256567</v>
      </c>
      <c r="AA14" s="358">
        <v>55400</v>
      </c>
      <c r="AB14" s="359">
        <v>12600</v>
      </c>
      <c r="AC14" s="360">
        <v>0.22743682310469315</v>
      </c>
      <c r="AD14" s="358">
        <v>60300</v>
      </c>
      <c r="AE14" s="359">
        <v>14500</v>
      </c>
      <c r="AF14" s="360">
        <v>0.24046434494195687</v>
      </c>
      <c r="AG14" s="361">
        <v>65200</v>
      </c>
      <c r="AH14" s="362">
        <v>17700</v>
      </c>
      <c r="AI14" s="360">
        <v>0.2714723926380368</v>
      </c>
      <c r="AJ14" s="363">
        <v>65600</v>
      </c>
      <c r="AK14" s="364">
        <v>15600</v>
      </c>
      <c r="AL14" s="365">
        <v>0.23780487804878048</v>
      </c>
      <c r="AM14" s="366">
        <v>69786.23</v>
      </c>
      <c r="AN14" s="367">
        <v>16762.650000000001</v>
      </c>
      <c r="AO14" s="368">
        <v>0.24019996495010551</v>
      </c>
      <c r="AP14" s="457">
        <v>67992.5</v>
      </c>
      <c r="AQ14" s="457">
        <v>16231.58</v>
      </c>
      <c r="AR14" s="368">
        <v>0.23872603595984851</v>
      </c>
      <c r="AS14" s="369"/>
      <c r="AT14" s="457">
        <v>67736.850000000006</v>
      </c>
      <c r="AU14" s="457">
        <v>16170.54</v>
      </c>
      <c r="AV14" s="368">
        <v>0.2387258929223901</v>
      </c>
    </row>
    <row r="15" spans="1:48" x14ac:dyDescent="0.25">
      <c r="A15" s="352" t="s">
        <v>84</v>
      </c>
      <c r="B15" s="353" t="s">
        <v>201</v>
      </c>
      <c r="C15" s="371"/>
      <c r="D15" s="372"/>
      <c r="E15" s="373"/>
      <c r="F15" s="371"/>
      <c r="G15" s="372"/>
      <c r="H15" s="373"/>
      <c r="I15" s="371"/>
      <c r="J15" s="372"/>
      <c r="K15" s="373"/>
      <c r="L15" s="354">
        <v>8602</v>
      </c>
      <c r="M15" s="355">
        <v>1402</v>
      </c>
      <c r="N15" s="356">
        <v>0.16298535224366426</v>
      </c>
      <c r="O15" s="354">
        <v>8756</v>
      </c>
      <c r="P15" s="355">
        <v>1449</v>
      </c>
      <c r="Q15" s="356">
        <v>0.16548652352672452</v>
      </c>
      <c r="R15" s="354">
        <v>9436</v>
      </c>
      <c r="S15" s="355">
        <v>1551</v>
      </c>
      <c r="T15" s="356">
        <v>0.16437049597286987</v>
      </c>
      <c r="U15" s="354">
        <v>8925</v>
      </c>
      <c r="V15" s="355">
        <v>1453</v>
      </c>
      <c r="W15" s="356">
        <v>0.16280112044817927</v>
      </c>
      <c r="X15" s="357">
        <v>10739</v>
      </c>
      <c r="Y15" s="355">
        <v>1716</v>
      </c>
      <c r="Z15" s="356">
        <v>0.15979141447062109</v>
      </c>
      <c r="AA15" s="358">
        <v>10024</v>
      </c>
      <c r="AB15" s="359">
        <v>1557</v>
      </c>
      <c r="AC15" s="360">
        <v>0.15532721468475658</v>
      </c>
      <c r="AD15" s="358">
        <v>11304</v>
      </c>
      <c r="AE15" s="359">
        <v>1774</v>
      </c>
      <c r="AF15" s="360">
        <v>0.15693559801840057</v>
      </c>
      <c r="AG15" s="361">
        <v>11463</v>
      </c>
      <c r="AH15" s="362">
        <v>1748</v>
      </c>
      <c r="AI15" s="360">
        <v>0.15249062200122132</v>
      </c>
      <c r="AJ15" s="363">
        <v>11319</v>
      </c>
      <c r="AK15" s="364">
        <v>1773</v>
      </c>
      <c r="AL15" s="365">
        <v>0.15663927908825867</v>
      </c>
      <c r="AM15" s="376">
        <v>11994.8</v>
      </c>
      <c r="AN15" s="377">
        <v>1819.74</v>
      </c>
      <c r="AO15" s="368">
        <v>0.15171074132123921</v>
      </c>
      <c r="AP15" s="366">
        <v>12258.11</v>
      </c>
      <c r="AQ15" s="366">
        <v>1875.49</v>
      </c>
      <c r="AR15" s="368">
        <v>0.15299993228972492</v>
      </c>
      <c r="AS15" s="369"/>
      <c r="AT15" s="366">
        <v>12414.71</v>
      </c>
      <c r="AU15" s="366">
        <v>1747.99</v>
      </c>
      <c r="AV15" s="368">
        <v>0.14079990591806013</v>
      </c>
    </row>
    <row r="16" spans="1:48" x14ac:dyDescent="0.25">
      <c r="A16" s="352" t="s">
        <v>84</v>
      </c>
      <c r="B16" s="353" t="s">
        <v>202</v>
      </c>
      <c r="C16" s="371"/>
      <c r="D16" s="372"/>
      <c r="E16" s="373"/>
      <c r="F16" s="371"/>
      <c r="G16" s="372"/>
      <c r="H16" s="373"/>
      <c r="I16" s="371"/>
      <c r="J16" s="372"/>
      <c r="K16" s="373"/>
      <c r="L16" s="354">
        <v>2086</v>
      </c>
      <c r="M16" s="355">
        <v>520</v>
      </c>
      <c r="N16" s="356">
        <v>0.24928092042186001</v>
      </c>
      <c r="O16" s="354">
        <v>2150</v>
      </c>
      <c r="P16" s="355">
        <v>538</v>
      </c>
      <c r="Q16" s="356">
        <v>0.25023255813953488</v>
      </c>
      <c r="R16" s="354">
        <v>2273</v>
      </c>
      <c r="S16" s="355">
        <v>560</v>
      </c>
      <c r="T16" s="356">
        <v>0.24637043554773427</v>
      </c>
      <c r="U16" s="354">
        <v>2534</v>
      </c>
      <c r="V16" s="355">
        <v>630</v>
      </c>
      <c r="W16" s="356">
        <v>0.24861878453038674</v>
      </c>
      <c r="X16" s="357">
        <v>2824</v>
      </c>
      <c r="Y16" s="355">
        <v>705</v>
      </c>
      <c r="Z16" s="356">
        <v>0.2496458923512748</v>
      </c>
      <c r="AA16" s="358">
        <v>2987</v>
      </c>
      <c r="AB16" s="359">
        <v>752</v>
      </c>
      <c r="AC16" s="360">
        <v>0.25175761633746235</v>
      </c>
      <c r="AD16" s="358">
        <v>3290</v>
      </c>
      <c r="AE16" s="359">
        <v>831</v>
      </c>
      <c r="AF16" s="360">
        <v>0.25258358662613983</v>
      </c>
      <c r="AG16" s="361">
        <v>3605</v>
      </c>
      <c r="AH16" s="362">
        <v>923</v>
      </c>
      <c r="AI16" s="360">
        <v>0.25603328710124829</v>
      </c>
      <c r="AJ16" s="363">
        <v>3812</v>
      </c>
      <c r="AK16" s="364">
        <v>875</v>
      </c>
      <c r="AL16" s="365">
        <v>0.22953830010493179</v>
      </c>
      <c r="AM16" s="376">
        <v>3959.6</v>
      </c>
      <c r="AN16" s="377">
        <v>890.17</v>
      </c>
      <c r="AO16" s="368">
        <v>0.22481311243559954</v>
      </c>
      <c r="AP16" s="366">
        <v>4212.55</v>
      </c>
      <c r="AQ16" s="366">
        <v>958.36</v>
      </c>
      <c r="AR16" s="368">
        <v>0.22750115725629369</v>
      </c>
      <c r="AS16" s="369"/>
      <c r="AT16" s="366">
        <v>4488.13</v>
      </c>
      <c r="AU16" s="366">
        <v>931.29</v>
      </c>
      <c r="AV16" s="368">
        <v>0.20750067400008465</v>
      </c>
    </row>
    <row r="17" spans="1:48" x14ac:dyDescent="0.25">
      <c r="A17" s="352" t="s">
        <v>84</v>
      </c>
      <c r="B17" s="353" t="s">
        <v>200</v>
      </c>
      <c r="C17" s="354">
        <v>24298</v>
      </c>
      <c r="D17" s="355">
        <v>1613</v>
      </c>
      <c r="E17" s="356">
        <v>6.638406453206025E-2</v>
      </c>
      <c r="F17" s="354">
        <v>24128</v>
      </c>
      <c r="G17" s="355">
        <v>1432</v>
      </c>
      <c r="H17" s="356">
        <v>5.9350132625994693E-2</v>
      </c>
      <c r="I17" s="354">
        <v>28160</v>
      </c>
      <c r="J17" s="355">
        <v>1645</v>
      </c>
      <c r="K17" s="356">
        <v>5.8416193181818184E-2</v>
      </c>
      <c r="L17" s="354">
        <v>29942</v>
      </c>
      <c r="M17" s="355">
        <v>1794</v>
      </c>
      <c r="N17" s="356">
        <v>5.9915837285418473E-2</v>
      </c>
      <c r="O17" s="354">
        <v>30373.27</v>
      </c>
      <c r="P17" s="355">
        <v>1713.43</v>
      </c>
      <c r="Q17" s="356">
        <v>5.6412431061917276E-2</v>
      </c>
      <c r="R17" s="354">
        <v>34611.4</v>
      </c>
      <c r="S17" s="355">
        <v>1732.63</v>
      </c>
      <c r="T17" s="356">
        <v>5.0059517962289884E-2</v>
      </c>
      <c r="U17" s="354">
        <v>50360.14</v>
      </c>
      <c r="V17" s="355">
        <v>2194.96</v>
      </c>
      <c r="W17" s="356">
        <v>4.3585264060028425E-2</v>
      </c>
      <c r="X17" s="357">
        <v>64705</v>
      </c>
      <c r="Y17" s="355">
        <v>2465.08</v>
      </c>
      <c r="Z17" s="356">
        <v>3.8097210416505677E-2</v>
      </c>
      <c r="AA17" s="358">
        <v>71813</v>
      </c>
      <c r="AB17" s="359">
        <v>2728.9</v>
      </c>
      <c r="AC17" s="360">
        <v>3.8000083550332117E-2</v>
      </c>
      <c r="AD17" s="358">
        <v>74639</v>
      </c>
      <c r="AE17" s="359">
        <v>2553</v>
      </c>
      <c r="AF17" s="360">
        <v>3.4204638325808223E-2</v>
      </c>
      <c r="AG17" s="361">
        <v>76087</v>
      </c>
      <c r="AH17" s="362">
        <v>2437</v>
      </c>
      <c r="AI17" s="360">
        <v>3.2029124554785966E-2</v>
      </c>
      <c r="AJ17" s="363">
        <v>70022</v>
      </c>
      <c r="AK17" s="364">
        <v>2562.81</v>
      </c>
      <c r="AL17" s="365">
        <v>3.6600068549884318E-2</v>
      </c>
      <c r="AM17" s="455"/>
      <c r="AN17" s="395"/>
      <c r="AO17" s="386"/>
      <c r="AP17" s="455"/>
      <c r="AQ17" s="455"/>
      <c r="AR17" s="386"/>
      <c r="AS17" s="369"/>
      <c r="AT17" s="455"/>
      <c r="AU17" s="455"/>
      <c r="AV17" s="386"/>
    </row>
    <row r="18" spans="1:48" x14ac:dyDescent="0.25">
      <c r="A18" s="352" t="s">
        <v>85</v>
      </c>
      <c r="B18" s="383" t="s">
        <v>87</v>
      </c>
      <c r="C18" s="384"/>
      <c r="D18" s="385"/>
      <c r="E18" s="390"/>
      <c r="F18" s="384"/>
      <c r="G18" s="385"/>
      <c r="H18" s="390"/>
      <c r="I18" s="384"/>
      <c r="J18" s="385"/>
      <c r="K18" s="390"/>
      <c r="L18" s="384"/>
      <c r="M18" s="385"/>
      <c r="N18" s="390"/>
      <c r="O18" s="384"/>
      <c r="P18" s="385"/>
      <c r="Q18" s="390"/>
      <c r="R18" s="384"/>
      <c r="S18" s="385"/>
      <c r="T18" s="390"/>
      <c r="U18" s="384"/>
      <c r="V18" s="385"/>
      <c r="W18" s="390"/>
      <c r="X18" s="384"/>
      <c r="Y18" s="385"/>
      <c r="Z18" s="390"/>
      <c r="AA18" s="384"/>
      <c r="AB18" s="385"/>
      <c r="AC18" s="390"/>
      <c r="AD18" s="358">
        <v>48181</v>
      </c>
      <c r="AE18" s="359">
        <v>321.10000000000002</v>
      </c>
      <c r="AF18" s="360">
        <v>6.6644527925945919E-3</v>
      </c>
      <c r="AG18" s="361">
        <v>53913.440000000002</v>
      </c>
      <c r="AH18" s="362">
        <v>713.16</v>
      </c>
      <c r="AI18" s="360">
        <v>1.3227870453081828E-2</v>
      </c>
      <c r="AJ18" s="363">
        <v>58449.56</v>
      </c>
      <c r="AK18" s="364">
        <v>1361.35</v>
      </c>
      <c r="AL18" s="365">
        <v>2.3291022207866063E-2</v>
      </c>
      <c r="AM18" s="376">
        <v>63864.04</v>
      </c>
      <c r="AN18" s="377">
        <v>376.577</v>
      </c>
      <c r="AO18" s="368">
        <v>5.8965420916058551E-3</v>
      </c>
      <c r="AP18" s="366">
        <v>67696.730818659998</v>
      </c>
      <c r="AQ18" s="366">
        <v>456.16588766999996</v>
      </c>
      <c r="AR18" s="368">
        <v>6.7383739532701614E-3</v>
      </c>
      <c r="AS18" s="369"/>
      <c r="AT18" s="366">
        <v>78584.06178787</v>
      </c>
      <c r="AU18" s="366">
        <v>518.65480779999996</v>
      </c>
      <c r="AV18" s="368">
        <v>6.6000000000007372E-3</v>
      </c>
    </row>
    <row r="19" spans="1:48" x14ac:dyDescent="0.25">
      <c r="A19" s="382" t="s">
        <v>85</v>
      </c>
      <c r="B19" s="454" t="s">
        <v>88</v>
      </c>
      <c r="C19" s="385"/>
      <c r="D19" s="385"/>
      <c r="E19" s="395"/>
      <c r="F19" s="385"/>
      <c r="G19" s="385"/>
      <c r="H19" s="395"/>
      <c r="I19" s="385"/>
      <c r="J19" s="385"/>
      <c r="K19" s="395"/>
      <c r="L19" s="385"/>
      <c r="M19" s="385"/>
      <c r="N19" s="395"/>
      <c r="O19" s="385"/>
      <c r="P19" s="385"/>
      <c r="Q19" s="395"/>
      <c r="R19" s="385"/>
      <c r="S19" s="385"/>
      <c r="T19" s="395"/>
      <c r="U19" s="385"/>
      <c r="V19" s="385"/>
      <c r="W19" s="395"/>
      <c r="X19" s="385"/>
      <c r="Y19" s="385"/>
      <c r="Z19" s="395"/>
      <c r="AA19" s="385"/>
      <c r="AB19" s="385"/>
      <c r="AC19" s="395"/>
      <c r="AD19" s="385"/>
      <c r="AE19" s="385"/>
      <c r="AF19" s="395"/>
      <c r="AG19" s="362">
        <v>1373.38</v>
      </c>
      <c r="AH19" s="362">
        <v>122.87</v>
      </c>
      <c r="AI19" s="391">
        <v>8.9465406515312582E-2</v>
      </c>
      <c r="AJ19" s="364">
        <v>1479.71</v>
      </c>
      <c r="AK19" s="364">
        <v>875.12800000000004</v>
      </c>
      <c r="AL19" s="392">
        <v>0.59141858877753073</v>
      </c>
      <c r="AM19" s="377">
        <v>1705.6</v>
      </c>
      <c r="AN19" s="377">
        <v>1179.49</v>
      </c>
      <c r="AO19" s="393">
        <v>0.69153963414634145</v>
      </c>
      <c r="AP19" s="367">
        <v>1890.4608215000001</v>
      </c>
      <c r="AQ19" s="367">
        <v>1890.4608215000001</v>
      </c>
      <c r="AR19" s="393">
        <v>1</v>
      </c>
      <c r="AS19" s="394"/>
      <c r="AT19" s="367">
        <v>1947.174646145</v>
      </c>
      <c r="AU19" s="367">
        <v>1945.227471498855</v>
      </c>
      <c r="AV19" s="393">
        <v>0.999</v>
      </c>
    </row>
    <row r="20" spans="1:48" x14ac:dyDescent="0.25">
      <c r="A20" s="382" t="s">
        <v>85</v>
      </c>
      <c r="B20" s="454" t="s">
        <v>86</v>
      </c>
      <c r="C20" s="385"/>
      <c r="D20" s="385"/>
      <c r="E20" s="395"/>
      <c r="F20" s="385"/>
      <c r="G20" s="385"/>
      <c r="H20" s="395"/>
      <c r="I20" s="385"/>
      <c r="J20" s="385"/>
      <c r="K20" s="395"/>
      <c r="L20" s="385"/>
      <c r="M20" s="385"/>
      <c r="N20" s="395"/>
      <c r="O20" s="385"/>
      <c r="P20" s="385"/>
      <c r="Q20" s="395"/>
      <c r="R20" s="385"/>
      <c r="S20" s="385"/>
      <c r="T20" s="395"/>
      <c r="U20" s="385"/>
      <c r="V20" s="385"/>
      <c r="W20" s="395"/>
      <c r="X20" s="385"/>
      <c r="Y20" s="385"/>
      <c r="Z20" s="395"/>
      <c r="AA20" s="385"/>
      <c r="AB20" s="385"/>
      <c r="AC20" s="395"/>
      <c r="AD20" s="385"/>
      <c r="AE20" s="385"/>
      <c r="AF20" s="395"/>
      <c r="AG20" s="362">
        <v>3371.19</v>
      </c>
      <c r="AH20" s="362">
        <v>311.45999999999998</v>
      </c>
      <c r="AI20" s="391">
        <v>9.2388741067694194E-2</v>
      </c>
      <c r="AJ20" s="364">
        <v>3912.17</v>
      </c>
      <c r="AK20" s="364">
        <v>2142.69</v>
      </c>
      <c r="AL20" s="392">
        <v>0.5476985918301096</v>
      </c>
      <c r="AM20" s="377">
        <v>4728.95</v>
      </c>
      <c r="AN20" s="377">
        <v>3587.2449999999999</v>
      </c>
      <c r="AO20" s="393">
        <v>0.75857114158534134</v>
      </c>
      <c r="AP20" s="367">
        <v>5628.8693023300002</v>
      </c>
      <c r="AQ20" s="367">
        <v>5257.5575428900011</v>
      </c>
      <c r="AR20" s="393">
        <v>0.93403439669734389</v>
      </c>
      <c r="AS20" s="394"/>
      <c r="AT20" s="367">
        <v>5797.7353813999007</v>
      </c>
      <c r="AU20" s="367">
        <v>5357.1074924135082</v>
      </c>
      <c r="AV20" s="393">
        <v>0.92400000000000004</v>
      </c>
    </row>
    <row r="21" spans="1:48" x14ac:dyDescent="0.25">
      <c r="AL21" s="397"/>
      <c r="AM21" s="398"/>
      <c r="AN21" s="398"/>
      <c r="AO21" s="397"/>
      <c r="AP21" s="398"/>
      <c r="AQ21" s="398"/>
      <c r="AR21" s="397"/>
      <c r="AS21" s="397"/>
    </row>
    <row r="22" spans="1:48" x14ac:dyDescent="0.2">
      <c r="B22" s="344" t="s">
        <v>587</v>
      </c>
    </row>
    <row r="23" spans="1:48" x14ac:dyDescent="0.25">
      <c r="B23" s="400" t="s">
        <v>1182</v>
      </c>
    </row>
    <row r="24" spans="1:48" x14ac:dyDescent="0.25">
      <c r="B24" s="400" t="s">
        <v>433</v>
      </c>
    </row>
    <row r="25" spans="1:48" x14ac:dyDescent="0.25">
      <c r="B25" s="400" t="s">
        <v>1163</v>
      </c>
    </row>
  </sheetData>
  <autoFilter ref="A1:AV20">
    <sortState ref="A2:AV20">
      <sortCondition ref="A1:A20"/>
    </sortState>
  </autoFilter>
  <pageMargins left="0.25" right="0.25" top="0.75" bottom="0.75" header="0.3" footer="0.3"/>
  <pageSetup scale="61" orientation="landscape" r:id="rId1"/>
  <headerFooter>
    <oddHeader>&amp;CImproper Payment Results for High Priority Programs</oddHeader>
    <oddFooter>&amp;Ras of  &amp;T &amp;D
Page &amp;P of &amp;N</oddFooter>
  </headerFooter>
  <colBreaks count="1" manualBreakCount="1">
    <brk id="30" max="2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B36"/>
  <sheetViews>
    <sheetView zoomScaleNormal="100" workbookViewId="0">
      <pane xSplit="1" ySplit="2" topLeftCell="B3" activePane="bottomRight" state="frozen"/>
      <selection pane="topRight" activeCell="B1" sqref="B1"/>
      <selection pane="bottomLeft" activeCell="A4" sqref="A4"/>
      <selection pane="bottomRight"/>
    </sheetView>
  </sheetViews>
  <sheetFormatPr defaultColWidth="8.85546875" defaultRowHeight="12.75" x14ac:dyDescent="0.25"/>
  <cols>
    <col min="1" max="1" width="14" style="51" customWidth="1"/>
    <col min="2" max="2" width="11.140625" style="51" bestFit="1" customWidth="1"/>
    <col min="3" max="3" width="10.85546875" style="51" customWidth="1"/>
    <col min="4" max="4" width="8.85546875" style="51"/>
    <col min="5" max="5" width="11.140625" style="51" bestFit="1" customWidth="1"/>
    <col min="6" max="6" width="10.85546875" style="51" customWidth="1"/>
    <col min="7" max="7" width="8.85546875" style="51"/>
    <col min="8" max="8" width="11.140625" style="51" bestFit="1" customWidth="1"/>
    <col min="9" max="9" width="11.5703125" style="51" customWidth="1"/>
    <col min="10" max="10" width="8.85546875" style="51"/>
    <col min="11" max="11" width="11.140625" style="51" bestFit="1" customWidth="1"/>
    <col min="12" max="12" width="12.85546875" style="51" customWidth="1"/>
    <col min="13" max="13" width="8.85546875" style="51"/>
    <col min="14" max="14" width="12.85546875" style="51" customWidth="1"/>
    <col min="15" max="15" width="13.140625" style="51" customWidth="1"/>
    <col min="16" max="16" width="8.85546875" style="51"/>
    <col min="17" max="17" width="12.140625" style="51" customWidth="1"/>
    <col min="18" max="18" width="14.140625" style="51" bestFit="1" customWidth="1"/>
    <col min="19" max="19" width="8.85546875" style="51"/>
    <col min="20" max="20" width="12.85546875" style="51" customWidth="1"/>
    <col min="21" max="21" width="12.42578125" style="51" customWidth="1"/>
    <col min="22" max="22" width="8.85546875" style="51"/>
    <col min="23" max="23" width="13.140625" style="51" customWidth="1"/>
    <col min="24" max="24" width="12.85546875" style="51" customWidth="1"/>
    <col min="25" max="25" width="13" style="52" bestFit="1" customWidth="1"/>
    <col min="26" max="26" width="13.140625" style="51" customWidth="1"/>
    <col min="27" max="27" width="12.85546875" style="51" customWidth="1"/>
    <col min="28" max="28" width="13" style="52" bestFit="1" customWidth="1"/>
    <col min="29" max="16384" width="8.85546875" style="51"/>
  </cols>
  <sheetData>
    <row r="1" spans="1:28" ht="45.75" customHeight="1" x14ac:dyDescent="0.25">
      <c r="A1" s="41"/>
      <c r="B1" s="534" t="s">
        <v>196</v>
      </c>
      <c r="C1" s="534"/>
      <c r="D1" s="534"/>
      <c r="E1" s="534" t="s">
        <v>195</v>
      </c>
      <c r="F1" s="534"/>
      <c r="G1" s="534"/>
      <c r="H1" s="534" t="s">
        <v>193</v>
      </c>
      <c r="I1" s="534"/>
      <c r="J1" s="534"/>
      <c r="K1" s="534" t="s">
        <v>194</v>
      </c>
      <c r="L1" s="534"/>
      <c r="M1" s="534"/>
      <c r="N1" s="534" t="s">
        <v>191</v>
      </c>
      <c r="O1" s="534"/>
      <c r="P1" s="534"/>
      <c r="Q1" s="534" t="s">
        <v>189</v>
      </c>
      <c r="R1" s="534"/>
      <c r="S1" s="534"/>
      <c r="T1" s="534" t="s">
        <v>192</v>
      </c>
      <c r="U1" s="534"/>
      <c r="V1" s="534"/>
      <c r="W1" s="534" t="s">
        <v>306</v>
      </c>
      <c r="X1" s="534"/>
      <c r="Y1" s="534"/>
      <c r="Z1" s="534" t="s">
        <v>344</v>
      </c>
      <c r="AA1" s="534"/>
      <c r="AB1" s="534"/>
    </row>
    <row r="2" spans="1:28" ht="72" x14ac:dyDescent="0.25">
      <c r="A2" s="42" t="s">
        <v>4</v>
      </c>
      <c r="B2" s="44" t="s">
        <v>591</v>
      </c>
      <c r="C2" s="44" t="s">
        <v>592</v>
      </c>
      <c r="D2" s="43" t="s">
        <v>190</v>
      </c>
      <c r="E2" s="44" t="s">
        <v>591</v>
      </c>
      <c r="F2" s="44" t="s">
        <v>592</v>
      </c>
      <c r="G2" s="43" t="s">
        <v>190</v>
      </c>
      <c r="H2" s="44" t="s">
        <v>591</v>
      </c>
      <c r="I2" s="44" t="s">
        <v>592</v>
      </c>
      <c r="J2" s="43" t="s">
        <v>190</v>
      </c>
      <c r="K2" s="44" t="s">
        <v>591</v>
      </c>
      <c r="L2" s="44" t="s">
        <v>592</v>
      </c>
      <c r="M2" s="43" t="s">
        <v>190</v>
      </c>
      <c r="N2" s="44" t="s">
        <v>591</v>
      </c>
      <c r="O2" s="44" t="s">
        <v>592</v>
      </c>
      <c r="P2" s="43" t="s">
        <v>190</v>
      </c>
      <c r="Q2" s="44" t="s">
        <v>591</v>
      </c>
      <c r="R2" s="44" t="s">
        <v>592</v>
      </c>
      <c r="S2" s="43" t="s">
        <v>190</v>
      </c>
      <c r="T2" s="44" t="s">
        <v>591</v>
      </c>
      <c r="U2" s="44" t="s">
        <v>592</v>
      </c>
      <c r="V2" s="43" t="s">
        <v>190</v>
      </c>
      <c r="W2" s="44" t="s">
        <v>591</v>
      </c>
      <c r="X2" s="44" t="s">
        <v>592</v>
      </c>
      <c r="Y2" s="44" t="s">
        <v>190</v>
      </c>
      <c r="Z2" s="44" t="s">
        <v>591</v>
      </c>
      <c r="AA2" s="44" t="s">
        <v>592</v>
      </c>
      <c r="AB2" s="44" t="s">
        <v>190</v>
      </c>
    </row>
    <row r="3" spans="1:28" ht="15" customHeight="1" x14ac:dyDescent="0.25">
      <c r="A3" s="45" t="s">
        <v>208</v>
      </c>
      <c r="B3" s="46">
        <v>0</v>
      </c>
      <c r="C3" s="46">
        <v>0</v>
      </c>
      <c r="D3" s="50"/>
      <c r="E3" s="46">
        <v>0</v>
      </c>
      <c r="F3" s="46">
        <v>0</v>
      </c>
      <c r="G3" s="50"/>
      <c r="H3" s="46">
        <v>0</v>
      </c>
      <c r="I3" s="46">
        <v>0</v>
      </c>
      <c r="J3" s="50"/>
      <c r="K3" s="46">
        <v>0</v>
      </c>
      <c r="L3" s="46">
        <v>0</v>
      </c>
      <c r="M3" s="50"/>
      <c r="N3" s="46">
        <v>0</v>
      </c>
      <c r="O3" s="46">
        <v>0</v>
      </c>
      <c r="P3" s="50"/>
      <c r="Q3" s="46">
        <v>0</v>
      </c>
      <c r="R3" s="46">
        <v>0</v>
      </c>
      <c r="S3" s="50"/>
      <c r="T3" s="46">
        <v>0</v>
      </c>
      <c r="U3" s="46">
        <v>0</v>
      </c>
      <c r="V3" s="50"/>
      <c r="W3" s="47">
        <v>0.08</v>
      </c>
      <c r="X3" s="47">
        <v>0.08</v>
      </c>
      <c r="Y3" s="54">
        <v>1</v>
      </c>
      <c r="Z3" s="460">
        <v>0.34437557000000002</v>
      </c>
      <c r="AA3" s="460">
        <v>0.33359704999999995</v>
      </c>
      <c r="AB3" s="54">
        <v>0.96870126414600177</v>
      </c>
    </row>
    <row r="4" spans="1:28" ht="15" customHeight="1" x14ac:dyDescent="0.25">
      <c r="A4" s="45" t="s">
        <v>19</v>
      </c>
      <c r="B4" s="48">
        <v>0.3</v>
      </c>
      <c r="C4" s="48">
        <v>0.3</v>
      </c>
      <c r="D4" s="50">
        <v>1</v>
      </c>
      <c r="E4" s="48">
        <v>0.8</v>
      </c>
      <c r="F4" s="48">
        <v>0.6</v>
      </c>
      <c r="G4" s="50">
        <v>0.74999999999999989</v>
      </c>
      <c r="H4" s="48">
        <v>4.218</v>
      </c>
      <c r="I4" s="48">
        <v>0.11799999999999999</v>
      </c>
      <c r="J4" s="50">
        <v>2.7975343764817449E-2</v>
      </c>
      <c r="K4" s="48">
        <v>0.01</v>
      </c>
      <c r="L4" s="48">
        <v>0.48</v>
      </c>
      <c r="M4" s="50">
        <v>48</v>
      </c>
      <c r="N4" s="48">
        <v>3.734</v>
      </c>
      <c r="O4" s="48">
        <v>3.661</v>
      </c>
      <c r="P4" s="50">
        <v>0.98044991965720407</v>
      </c>
      <c r="Q4" s="48">
        <v>5.758</v>
      </c>
      <c r="R4" s="48">
        <v>5.5960000000000001</v>
      </c>
      <c r="S4" s="50">
        <v>0.97186523098298017</v>
      </c>
      <c r="T4" s="49">
        <v>4.782</v>
      </c>
      <c r="U4" s="49">
        <v>4.1690000000000005</v>
      </c>
      <c r="V4" s="50">
        <v>0.87181095775826023</v>
      </c>
      <c r="W4" s="47">
        <v>3.9299999999999993</v>
      </c>
      <c r="X4" s="47">
        <v>3.59</v>
      </c>
      <c r="Y4" s="54">
        <v>0.91348600508905864</v>
      </c>
      <c r="Z4" s="460">
        <v>30.32</v>
      </c>
      <c r="AA4" s="460">
        <v>29.72</v>
      </c>
      <c r="AB4" s="54">
        <v>0.98021108179419525</v>
      </c>
    </row>
    <row r="5" spans="1:28" ht="15" customHeight="1" x14ac:dyDescent="0.25">
      <c r="A5" s="486" t="s">
        <v>20</v>
      </c>
      <c r="B5" s="487">
        <v>0</v>
      </c>
      <c r="C5" s="487">
        <v>0</v>
      </c>
      <c r="D5" s="484"/>
      <c r="E5" s="487">
        <v>0</v>
      </c>
      <c r="F5" s="487">
        <v>0</v>
      </c>
      <c r="G5" s="484"/>
      <c r="H5" s="487">
        <v>0</v>
      </c>
      <c r="I5" s="487">
        <v>0</v>
      </c>
      <c r="J5" s="484"/>
      <c r="K5" s="487">
        <v>0</v>
      </c>
      <c r="L5" s="487">
        <v>0</v>
      </c>
      <c r="M5" s="484"/>
      <c r="N5" s="483">
        <v>9.2119999999999997</v>
      </c>
      <c r="O5" s="478">
        <v>4.9969999999999999</v>
      </c>
      <c r="P5" s="484">
        <v>1.8435061036621974</v>
      </c>
      <c r="Q5" s="478">
        <v>9.4450000000000003</v>
      </c>
      <c r="R5" s="478">
        <v>7.2480000000000002</v>
      </c>
      <c r="S5" s="484">
        <v>0.7673901535203812</v>
      </c>
      <c r="T5" s="479">
        <v>32.272000000000006</v>
      </c>
      <c r="U5" s="479">
        <v>6.8929999999999998</v>
      </c>
      <c r="V5" s="484">
        <v>0.21359072880515612</v>
      </c>
      <c r="W5" s="488">
        <v>4.9280000000000017</v>
      </c>
      <c r="X5" s="488">
        <v>5.4170000000000007</v>
      </c>
      <c r="Y5" s="485">
        <v>1.0992288961038958</v>
      </c>
      <c r="Z5" s="460">
        <v>2.2170000000000001</v>
      </c>
      <c r="AA5" s="460">
        <v>2.1259999999999999</v>
      </c>
      <c r="AB5" s="485">
        <v>0.9589535408209291</v>
      </c>
    </row>
    <row r="6" spans="1:28" ht="15" customHeight="1" x14ac:dyDescent="0.25">
      <c r="A6" s="45" t="s">
        <v>21</v>
      </c>
      <c r="B6" s="48">
        <v>47.1</v>
      </c>
      <c r="C6" s="48">
        <v>41.1</v>
      </c>
      <c r="D6" s="50">
        <v>0.87261146496815289</v>
      </c>
      <c r="E6" s="48">
        <v>343.7</v>
      </c>
      <c r="F6" s="48">
        <v>298.5</v>
      </c>
      <c r="G6" s="50">
        <v>0.86848996217631658</v>
      </c>
      <c r="H6" s="48">
        <v>408.3</v>
      </c>
      <c r="I6" s="48">
        <v>377.2</v>
      </c>
      <c r="J6" s="50">
        <v>0.92383051677687966</v>
      </c>
      <c r="K6" s="48">
        <v>134.6</v>
      </c>
      <c r="L6" s="48">
        <v>123</v>
      </c>
      <c r="M6" s="50">
        <v>0.91381872213967319</v>
      </c>
      <c r="N6" s="48">
        <v>531.00000000000011</v>
      </c>
      <c r="O6" s="48">
        <v>491.74000000000007</v>
      </c>
      <c r="P6" s="50">
        <v>0.9260640301318267</v>
      </c>
      <c r="Q6" s="48">
        <v>519.70000000000005</v>
      </c>
      <c r="R6" s="48">
        <v>473.6</v>
      </c>
      <c r="S6" s="50">
        <v>0.9112949778718491</v>
      </c>
      <c r="T6" s="49">
        <v>457.94000000000005</v>
      </c>
      <c r="U6" s="49">
        <v>952.82999999999993</v>
      </c>
      <c r="V6" s="50">
        <v>2.0806874263003885</v>
      </c>
      <c r="W6" s="47">
        <v>443.21</v>
      </c>
      <c r="X6" s="47">
        <v>718.58</v>
      </c>
      <c r="Y6" s="54">
        <v>1.6213081834796148</v>
      </c>
      <c r="Z6" s="473">
        <v>478.6453167976735</v>
      </c>
      <c r="AA6" s="473">
        <v>590.39952734000008</v>
      </c>
      <c r="AB6" s="54">
        <v>1.2334802130521332</v>
      </c>
    </row>
    <row r="7" spans="1:28" ht="15" customHeight="1" x14ac:dyDescent="0.25">
      <c r="A7" s="45" t="s">
        <v>100</v>
      </c>
      <c r="B7" s="48">
        <v>10.9</v>
      </c>
      <c r="C7" s="48">
        <v>10.8</v>
      </c>
      <c r="D7" s="50">
        <v>0.99082568807339455</v>
      </c>
      <c r="E7" s="48">
        <v>11</v>
      </c>
      <c r="F7" s="48">
        <v>11</v>
      </c>
      <c r="G7" s="50">
        <v>1</v>
      </c>
      <c r="H7" s="48">
        <v>11.5</v>
      </c>
      <c r="I7" s="48">
        <v>10.4</v>
      </c>
      <c r="J7" s="50">
        <v>0.90434782608695652</v>
      </c>
      <c r="K7" s="48">
        <v>14.08</v>
      </c>
      <c r="L7" s="48">
        <v>11.99</v>
      </c>
      <c r="M7" s="50">
        <v>0.8515625</v>
      </c>
      <c r="N7" s="48">
        <v>21.294</v>
      </c>
      <c r="O7" s="48">
        <v>19.446999999999999</v>
      </c>
      <c r="P7" s="50">
        <v>0.91326195172349012</v>
      </c>
      <c r="Q7" s="48">
        <v>19.7</v>
      </c>
      <c r="R7" s="48">
        <v>18.899999999999999</v>
      </c>
      <c r="S7" s="50">
        <v>0.95939086294416243</v>
      </c>
      <c r="T7" s="49">
        <v>20.87</v>
      </c>
      <c r="U7" s="49">
        <v>20.309999999999999</v>
      </c>
      <c r="V7" s="50">
        <v>0.97316722568279812</v>
      </c>
      <c r="W7" s="47">
        <v>31.435625999999999</v>
      </c>
      <c r="X7" s="47">
        <v>29.160844999999998</v>
      </c>
      <c r="Y7" s="54">
        <v>0.92763684744181651</v>
      </c>
      <c r="Z7" s="460">
        <v>29.808777999999997</v>
      </c>
      <c r="AA7" s="460">
        <v>27.779742999999996</v>
      </c>
      <c r="AB7" s="54">
        <v>0.93193162765679294</v>
      </c>
    </row>
    <row r="8" spans="1:28" ht="15" customHeight="1" x14ac:dyDescent="0.25">
      <c r="A8" s="45" t="s">
        <v>24</v>
      </c>
      <c r="B8" s="46">
        <v>0</v>
      </c>
      <c r="C8" s="46">
        <v>0</v>
      </c>
      <c r="D8" s="50"/>
      <c r="E8" s="46">
        <v>0</v>
      </c>
      <c r="F8" s="46">
        <v>0</v>
      </c>
      <c r="G8" s="50"/>
      <c r="H8" s="46">
        <v>0</v>
      </c>
      <c r="I8" s="46">
        <v>0</v>
      </c>
      <c r="J8" s="50"/>
      <c r="K8" s="46">
        <v>0</v>
      </c>
      <c r="L8" s="46">
        <v>0</v>
      </c>
      <c r="M8" s="50"/>
      <c r="N8" s="46">
        <v>0</v>
      </c>
      <c r="O8" s="46">
        <v>0</v>
      </c>
      <c r="P8" s="50"/>
      <c r="Q8" s="46">
        <v>0</v>
      </c>
      <c r="R8" s="46">
        <v>0</v>
      </c>
      <c r="S8" s="50"/>
      <c r="T8" s="49">
        <v>4.67</v>
      </c>
      <c r="U8" s="49">
        <v>0.21300000000000002</v>
      </c>
      <c r="V8" s="50">
        <v>4.5610278372591011E-2</v>
      </c>
      <c r="W8" s="47">
        <v>0.39200000000000002</v>
      </c>
      <c r="X8" s="47">
        <v>1.4999999999999999E-2</v>
      </c>
      <c r="Y8" s="54">
        <v>3.8265306122448974E-2</v>
      </c>
      <c r="Z8" s="460">
        <v>4.8385434199999997</v>
      </c>
      <c r="AA8" s="460">
        <v>3.7380046099999999</v>
      </c>
      <c r="AB8" s="54">
        <v>0.77254749736233641</v>
      </c>
    </row>
    <row r="9" spans="1:28" ht="15" customHeight="1" x14ac:dyDescent="0.25">
      <c r="A9" s="45" t="s">
        <v>26</v>
      </c>
      <c r="B9" s="48">
        <v>7.2</v>
      </c>
      <c r="C9" s="48">
        <v>6.5</v>
      </c>
      <c r="D9" s="50">
        <v>0.90277777777777779</v>
      </c>
      <c r="E9" s="48">
        <v>3.6</v>
      </c>
      <c r="F9" s="48">
        <v>4.0999999999999996</v>
      </c>
      <c r="G9" s="50">
        <v>1.1388888888888888</v>
      </c>
      <c r="H9" s="48">
        <v>12.6</v>
      </c>
      <c r="I9" s="48">
        <v>9.3000000000000007</v>
      </c>
      <c r="J9" s="50">
        <v>0.73809523809523814</v>
      </c>
      <c r="K9" s="48">
        <v>4.9800000000000004</v>
      </c>
      <c r="L9" s="48">
        <v>5.69</v>
      </c>
      <c r="M9" s="50">
        <v>1.142570281124498</v>
      </c>
      <c r="N9" s="48">
        <v>21.981000000000002</v>
      </c>
      <c r="O9" s="48">
        <v>18.122999999999998</v>
      </c>
      <c r="P9" s="50">
        <v>0.82448478231199651</v>
      </c>
      <c r="Q9" s="48">
        <v>9.68</v>
      </c>
      <c r="R9" s="48">
        <v>5.423</v>
      </c>
      <c r="S9" s="50">
        <v>0.5602272727272728</v>
      </c>
      <c r="T9" s="49">
        <v>22.34779228</v>
      </c>
      <c r="U9" s="49">
        <v>15.976206830999999</v>
      </c>
      <c r="V9" s="50">
        <v>0.71488971397401935</v>
      </c>
      <c r="W9" s="47">
        <v>16.154</v>
      </c>
      <c r="X9" s="47">
        <v>13.526</v>
      </c>
      <c r="Y9" s="54">
        <v>0.83731583508728491</v>
      </c>
      <c r="Z9" s="460">
        <v>11.934740959999997</v>
      </c>
      <c r="AA9" s="460">
        <v>10.98089319</v>
      </c>
      <c r="AB9" s="54">
        <v>0.92007805002246168</v>
      </c>
    </row>
    <row r="10" spans="1:28" ht="15" customHeight="1" x14ac:dyDescent="0.25">
      <c r="A10" s="45" t="s">
        <v>28</v>
      </c>
      <c r="B10" s="46">
        <v>0</v>
      </c>
      <c r="C10" s="46">
        <v>0</v>
      </c>
      <c r="D10" s="50"/>
      <c r="E10" s="48">
        <v>5.9</v>
      </c>
      <c r="F10" s="48">
        <v>5.6</v>
      </c>
      <c r="G10" s="50">
        <v>0.94915254237288127</v>
      </c>
      <c r="H10" s="46">
        <v>0</v>
      </c>
      <c r="I10" s="46">
        <v>0</v>
      </c>
      <c r="J10" s="50"/>
      <c r="K10" s="46">
        <v>0</v>
      </c>
      <c r="L10" s="46">
        <v>0</v>
      </c>
      <c r="M10" s="50"/>
      <c r="N10" s="48">
        <v>2579.3940923999999</v>
      </c>
      <c r="O10" s="48">
        <v>1456.1795739199999</v>
      </c>
      <c r="P10" s="50">
        <v>0.56454326937110111</v>
      </c>
      <c r="Q10" s="48">
        <v>2179.48</v>
      </c>
      <c r="R10" s="48">
        <v>1448.93</v>
      </c>
      <c r="S10" s="50">
        <v>0.66480536641767762</v>
      </c>
      <c r="T10" s="49">
        <v>1600.71</v>
      </c>
      <c r="U10" s="49">
        <v>1143.1199999999999</v>
      </c>
      <c r="V10" s="50">
        <v>0.71413310343535052</v>
      </c>
      <c r="W10" s="47">
        <v>1239.03</v>
      </c>
      <c r="X10" s="47">
        <v>976.12</v>
      </c>
      <c r="Y10" s="54">
        <v>0.7878098189712921</v>
      </c>
      <c r="Z10" s="460">
        <v>937.46</v>
      </c>
      <c r="AA10" s="460">
        <v>1153.8200000000002</v>
      </c>
      <c r="AB10" s="54">
        <v>1.2307938472041475</v>
      </c>
    </row>
    <row r="11" spans="1:28" ht="15" customHeight="1" x14ac:dyDescent="0.25">
      <c r="A11" s="45" t="s">
        <v>30</v>
      </c>
      <c r="B11" s="48">
        <v>1.1000000000000001</v>
      </c>
      <c r="C11" s="48">
        <v>0.5</v>
      </c>
      <c r="D11" s="50">
        <v>0.45454545454545453</v>
      </c>
      <c r="E11" s="48">
        <v>1</v>
      </c>
      <c r="F11" s="48">
        <v>0.9</v>
      </c>
      <c r="G11" s="50">
        <v>0.9</v>
      </c>
      <c r="H11" s="48">
        <v>0.266403</v>
      </c>
      <c r="I11" s="48">
        <v>0.15298</v>
      </c>
      <c r="J11" s="50">
        <v>0.57424278255124761</v>
      </c>
      <c r="K11" s="48">
        <v>0.53683999999999998</v>
      </c>
      <c r="L11" s="48">
        <v>0.39508599999999999</v>
      </c>
      <c r="M11" s="50">
        <v>0.73594739587214064</v>
      </c>
      <c r="N11" s="48">
        <v>1.4700179999999998</v>
      </c>
      <c r="O11" s="48">
        <v>1.234437</v>
      </c>
      <c r="P11" s="50">
        <v>0.83974277865985325</v>
      </c>
      <c r="Q11" s="48">
        <v>17.211501999999999</v>
      </c>
      <c r="R11" s="48">
        <v>16.119539</v>
      </c>
      <c r="S11" s="50">
        <v>0.93655620526320138</v>
      </c>
      <c r="T11" s="49">
        <v>11.80825265</v>
      </c>
      <c r="U11" s="49">
        <v>6.2478264299999999</v>
      </c>
      <c r="V11" s="50">
        <v>0.52910677093278491</v>
      </c>
      <c r="W11" s="47">
        <v>42.499331650000002</v>
      </c>
      <c r="X11" s="47">
        <v>4.74031789</v>
      </c>
      <c r="Y11" s="54">
        <v>0.11153864557302985</v>
      </c>
      <c r="Z11" s="460">
        <v>12.65122847</v>
      </c>
      <c r="AA11" s="460">
        <v>13.700311860000001</v>
      </c>
      <c r="AB11" s="54">
        <v>1.082923440398512</v>
      </c>
    </row>
    <row r="12" spans="1:28" ht="15" customHeight="1" x14ac:dyDescent="0.25">
      <c r="A12" s="45" t="s">
        <v>39</v>
      </c>
      <c r="B12" s="46">
        <v>0</v>
      </c>
      <c r="C12" s="46">
        <v>0</v>
      </c>
      <c r="D12" s="50"/>
      <c r="E12" s="46">
        <v>0</v>
      </c>
      <c r="F12" s="46">
        <v>0</v>
      </c>
      <c r="G12" s="50"/>
      <c r="H12" s="46">
        <v>0</v>
      </c>
      <c r="I12" s="46">
        <v>0</v>
      </c>
      <c r="J12" s="50"/>
      <c r="K12" s="46">
        <v>0</v>
      </c>
      <c r="L12" s="46">
        <v>0</v>
      </c>
      <c r="M12" s="50"/>
      <c r="N12" s="48">
        <v>80.800000000000011</v>
      </c>
      <c r="O12" s="48">
        <v>20.9</v>
      </c>
      <c r="P12" s="50">
        <v>0.25866336633663362</v>
      </c>
      <c r="Q12" s="48">
        <v>74.400000000000006</v>
      </c>
      <c r="R12" s="48">
        <v>33.799999999999997</v>
      </c>
      <c r="S12" s="50">
        <v>0.45430107526881713</v>
      </c>
      <c r="T12" s="49">
        <v>121.59</v>
      </c>
      <c r="U12" s="49">
        <v>14.690000000000001</v>
      </c>
      <c r="V12" s="50">
        <v>0.12081585656715191</v>
      </c>
      <c r="W12" s="47">
        <v>118.71</v>
      </c>
      <c r="X12" s="47">
        <v>20.350000000000001</v>
      </c>
      <c r="Y12" s="54">
        <v>0.1714261646028136</v>
      </c>
      <c r="Z12" s="460">
        <v>93.894999999999982</v>
      </c>
      <c r="AA12" s="460">
        <v>42.462000000000003</v>
      </c>
      <c r="AB12" s="54">
        <v>0.4522285531710955</v>
      </c>
    </row>
    <row r="13" spans="1:28" ht="15" customHeight="1" x14ac:dyDescent="0.25">
      <c r="A13" s="45" t="s">
        <v>42</v>
      </c>
      <c r="B13" s="46">
        <v>0</v>
      </c>
      <c r="C13" s="46">
        <v>0</v>
      </c>
      <c r="D13" s="50"/>
      <c r="E13" s="46">
        <v>0</v>
      </c>
      <c r="F13" s="46">
        <v>0</v>
      </c>
      <c r="G13" s="50"/>
      <c r="H13" s="46">
        <v>0</v>
      </c>
      <c r="I13" s="46">
        <v>0</v>
      </c>
      <c r="J13" s="50"/>
      <c r="K13" s="48">
        <v>0.92</v>
      </c>
      <c r="L13" s="48">
        <v>0.89</v>
      </c>
      <c r="M13" s="50">
        <v>0.96739130434782605</v>
      </c>
      <c r="N13" s="48">
        <v>38.364660999999998</v>
      </c>
      <c r="O13" s="48">
        <v>31.682666999999999</v>
      </c>
      <c r="P13" s="50">
        <v>0.82582945278729303</v>
      </c>
      <c r="Q13" s="48">
        <v>7.715876999999999</v>
      </c>
      <c r="R13" s="48">
        <v>7.1245180000000001</v>
      </c>
      <c r="S13" s="50">
        <v>0.92335816136001148</v>
      </c>
      <c r="T13" s="49">
        <v>16.147200000000002</v>
      </c>
      <c r="U13" s="49">
        <v>14.763</v>
      </c>
      <c r="V13" s="50">
        <v>0.91427615933412598</v>
      </c>
      <c r="W13" s="47">
        <v>7.34</v>
      </c>
      <c r="X13" s="47">
        <v>5.915</v>
      </c>
      <c r="Y13" s="54">
        <v>0.80585831062670299</v>
      </c>
      <c r="Z13" s="460">
        <v>18.203999999999997</v>
      </c>
      <c r="AA13" s="460">
        <v>14.986199999999998</v>
      </c>
      <c r="AB13" s="54">
        <v>0.82323665128543178</v>
      </c>
    </row>
    <row r="14" spans="1:28" ht="15" customHeight="1" x14ac:dyDescent="0.25">
      <c r="A14" s="45" t="s">
        <v>46</v>
      </c>
      <c r="B14" s="46">
        <v>0</v>
      </c>
      <c r="C14" s="46">
        <v>0</v>
      </c>
      <c r="D14" s="50"/>
      <c r="E14" s="46">
        <v>0</v>
      </c>
      <c r="F14" s="46">
        <v>0</v>
      </c>
      <c r="G14" s="50"/>
      <c r="H14" s="46">
        <v>0</v>
      </c>
      <c r="I14" s="46">
        <v>0</v>
      </c>
      <c r="J14" s="50"/>
      <c r="K14" s="46">
        <v>0</v>
      </c>
      <c r="L14" s="46">
        <v>0</v>
      </c>
      <c r="M14" s="50"/>
      <c r="N14" s="48">
        <v>32.864000000000004</v>
      </c>
      <c r="O14" s="48">
        <v>3.0870000000000002</v>
      </c>
      <c r="P14" s="50">
        <v>9.3932570593962997E-2</v>
      </c>
      <c r="Q14" s="48">
        <v>70.361999999999995</v>
      </c>
      <c r="R14" s="48">
        <v>19.254000000000001</v>
      </c>
      <c r="S14" s="50">
        <v>0.27364202268269811</v>
      </c>
      <c r="T14" s="49">
        <v>52.05</v>
      </c>
      <c r="U14" s="49">
        <v>39.949999999999996</v>
      </c>
      <c r="V14" s="50">
        <v>0.76753121998078766</v>
      </c>
      <c r="W14" s="47">
        <v>59.791400000000003</v>
      </c>
      <c r="X14" s="47">
        <v>14.975000000000001</v>
      </c>
      <c r="Y14" s="54">
        <v>0.25045407868021152</v>
      </c>
      <c r="Z14" s="460">
        <v>48.87</v>
      </c>
      <c r="AA14" s="460">
        <v>11.2</v>
      </c>
      <c r="AB14" s="485">
        <v>0.22917945569879272</v>
      </c>
    </row>
    <row r="15" spans="1:28" ht="15" customHeight="1" x14ac:dyDescent="0.25">
      <c r="A15" s="45" t="s">
        <v>51</v>
      </c>
      <c r="B15" s="48">
        <v>23.1</v>
      </c>
      <c r="C15" s="48">
        <v>9.1</v>
      </c>
      <c r="D15" s="50">
        <v>0.39393939393939392</v>
      </c>
      <c r="E15" s="48">
        <v>25.9</v>
      </c>
      <c r="F15" s="48">
        <v>16.2</v>
      </c>
      <c r="G15" s="50">
        <v>0.62548262548262545</v>
      </c>
      <c r="H15" s="48">
        <v>13.6</v>
      </c>
      <c r="I15" s="48">
        <v>11.8</v>
      </c>
      <c r="J15" s="50">
        <v>0.86764705882352944</v>
      </c>
      <c r="K15" s="48">
        <v>14.604423000000001</v>
      </c>
      <c r="L15" s="48">
        <v>3.738518</v>
      </c>
      <c r="M15" s="50">
        <v>0.25598532718478506</v>
      </c>
      <c r="N15" s="48">
        <v>39.976216000000001</v>
      </c>
      <c r="O15" s="48">
        <v>34.879035999999999</v>
      </c>
      <c r="P15" s="50">
        <v>0.87249468533990304</v>
      </c>
      <c r="Q15" s="48">
        <v>69.355999999999995</v>
      </c>
      <c r="R15" s="48">
        <v>48.852999999999994</v>
      </c>
      <c r="S15" s="50">
        <v>0.70438029874848607</v>
      </c>
      <c r="T15" s="49">
        <v>72.31</v>
      </c>
      <c r="U15" s="49">
        <v>49.15</v>
      </c>
      <c r="V15" s="50">
        <v>0.67971234960586357</v>
      </c>
      <c r="W15" s="47">
        <v>57.21</v>
      </c>
      <c r="X15" s="47">
        <v>46.46</v>
      </c>
      <c r="Y15" s="54">
        <v>0.81209578744974653</v>
      </c>
      <c r="Z15" s="460">
        <v>40.520000000000003</v>
      </c>
      <c r="AA15" s="460">
        <v>38.700000000000003</v>
      </c>
      <c r="AB15" s="54">
        <v>0.95508390918065156</v>
      </c>
    </row>
    <row r="16" spans="1:28" ht="15" customHeight="1" x14ac:dyDescent="0.25">
      <c r="A16" s="45" t="s">
        <v>54</v>
      </c>
      <c r="B16" s="48">
        <v>0.3</v>
      </c>
      <c r="C16" s="48">
        <v>15.2</v>
      </c>
      <c r="D16" s="50">
        <v>50.666666666666664</v>
      </c>
      <c r="E16" s="46">
        <v>0</v>
      </c>
      <c r="F16" s="48">
        <v>75.400000000000006</v>
      </c>
      <c r="G16" s="50"/>
      <c r="H16" s="46">
        <v>0</v>
      </c>
      <c r="I16" s="46">
        <v>0</v>
      </c>
      <c r="J16" s="50"/>
      <c r="K16" s="48">
        <v>2634</v>
      </c>
      <c r="L16" s="48">
        <v>2291</v>
      </c>
      <c r="M16" s="50">
        <v>0.86977980258162491</v>
      </c>
      <c r="N16" s="48">
        <v>18513.900000000001</v>
      </c>
      <c r="O16" s="48">
        <v>16332.900000000005</v>
      </c>
      <c r="P16" s="50">
        <v>0.88219661983698761</v>
      </c>
      <c r="Q16" s="48">
        <v>15281.45</v>
      </c>
      <c r="R16" s="48">
        <v>13392.708999999999</v>
      </c>
      <c r="S16" s="50">
        <v>0.87640302458209129</v>
      </c>
      <c r="T16" s="49">
        <v>15943.589999999997</v>
      </c>
      <c r="U16" s="49">
        <v>12828.9</v>
      </c>
      <c r="V16" s="50">
        <v>0.80464311989959614</v>
      </c>
      <c r="W16" s="47">
        <v>15664.8606</v>
      </c>
      <c r="X16" s="47">
        <v>13295.880000000003</v>
      </c>
      <c r="Y16" s="54">
        <v>0.84877103853704272</v>
      </c>
      <c r="Z16" s="473">
        <v>14973.7</v>
      </c>
      <c r="AA16" s="473">
        <v>11764.77</v>
      </c>
      <c r="AB16" s="54">
        <v>0.78569558626124469</v>
      </c>
    </row>
    <row r="17" spans="1:28" ht="15" customHeight="1" x14ac:dyDescent="0.25">
      <c r="A17" s="45" t="s">
        <v>65</v>
      </c>
      <c r="B17" s="46">
        <v>0</v>
      </c>
      <c r="C17" s="46">
        <v>0</v>
      </c>
      <c r="D17" s="50"/>
      <c r="E17" s="46">
        <v>0</v>
      </c>
      <c r="F17" s="46">
        <v>0</v>
      </c>
      <c r="G17" s="50"/>
      <c r="H17" s="46">
        <v>0</v>
      </c>
      <c r="I17" s="46">
        <v>0</v>
      </c>
      <c r="J17" s="50"/>
      <c r="K17" s="46">
        <v>0</v>
      </c>
      <c r="L17" s="46">
        <v>0</v>
      </c>
      <c r="M17" s="50"/>
      <c r="N17" s="48">
        <v>985.03326100000004</v>
      </c>
      <c r="O17" s="48">
        <v>30.124441000000001</v>
      </c>
      <c r="P17" s="50">
        <v>3.0582156149141445E-2</v>
      </c>
      <c r="Q17" s="48">
        <v>19.600000000000001</v>
      </c>
      <c r="R17" s="48">
        <v>0.16900000000000001</v>
      </c>
      <c r="S17" s="50">
        <v>8.622448979591836E-3</v>
      </c>
      <c r="T17" s="49">
        <v>1344.3384059999998</v>
      </c>
      <c r="U17" s="49">
        <v>512.44256799999994</v>
      </c>
      <c r="V17" s="50">
        <v>0.38118569380513556</v>
      </c>
      <c r="W17" s="47">
        <v>2689.9700000000003</v>
      </c>
      <c r="X17" s="47">
        <v>885.71</v>
      </c>
      <c r="Y17" s="54">
        <v>0.32926389513637699</v>
      </c>
      <c r="Z17" s="460">
        <v>1559.3763849999998</v>
      </c>
      <c r="AA17" s="460">
        <v>936.36813900000004</v>
      </c>
      <c r="AB17" s="54">
        <v>0.60047602875555939</v>
      </c>
    </row>
    <row r="18" spans="1:28" ht="15" customHeight="1" x14ac:dyDescent="0.25">
      <c r="A18" s="45" t="s">
        <v>333</v>
      </c>
      <c r="B18" s="46"/>
      <c r="C18" s="46"/>
      <c r="D18" s="50"/>
      <c r="E18" s="46"/>
      <c r="F18" s="46"/>
      <c r="G18" s="50"/>
      <c r="H18" s="46"/>
      <c r="I18" s="46"/>
      <c r="J18" s="50"/>
      <c r="K18" s="46"/>
      <c r="L18" s="46"/>
      <c r="M18" s="50"/>
      <c r="N18" s="48"/>
      <c r="O18" s="48"/>
      <c r="P18" s="50"/>
      <c r="Q18" s="48"/>
      <c r="R18" s="48"/>
      <c r="S18" s="50"/>
      <c r="T18" s="49"/>
      <c r="U18" s="49"/>
      <c r="V18" s="50"/>
      <c r="W18" s="47">
        <v>3.1446195299999995</v>
      </c>
      <c r="X18" s="47">
        <v>2.7401625699999999</v>
      </c>
      <c r="Y18" s="54">
        <v>0.87138127326964743</v>
      </c>
      <c r="Z18" s="461"/>
      <c r="AA18" s="461"/>
      <c r="AB18" s="462"/>
    </row>
    <row r="19" spans="1:28" ht="15" customHeight="1" x14ac:dyDescent="0.25">
      <c r="A19" s="45" t="s">
        <v>67</v>
      </c>
      <c r="B19" s="46">
        <v>0</v>
      </c>
      <c r="C19" s="46">
        <v>0</v>
      </c>
      <c r="D19" s="50"/>
      <c r="E19" s="46">
        <v>0</v>
      </c>
      <c r="F19" s="46">
        <v>0</v>
      </c>
      <c r="G19" s="50"/>
      <c r="H19" s="46">
        <v>0</v>
      </c>
      <c r="I19" s="46">
        <v>0</v>
      </c>
      <c r="J19" s="50"/>
      <c r="K19" s="46">
        <v>0</v>
      </c>
      <c r="L19" s="46">
        <v>0</v>
      </c>
      <c r="M19" s="50"/>
      <c r="N19" s="48">
        <v>5.6329000000000004E-2</v>
      </c>
      <c r="O19" s="48">
        <v>5.5014E-2</v>
      </c>
      <c r="P19" s="50">
        <v>0.97665500896518664</v>
      </c>
      <c r="Q19" s="48">
        <v>0.37990299999999999</v>
      </c>
      <c r="R19" s="48">
        <v>0.37990299999999999</v>
      </c>
      <c r="S19" s="50">
        <v>1</v>
      </c>
      <c r="T19" s="49">
        <v>5.3299999999999992</v>
      </c>
      <c r="U19" s="49">
        <v>5.01</v>
      </c>
      <c r="V19" s="50">
        <v>0.93996247654784248</v>
      </c>
      <c r="W19" s="47">
        <v>6.9350000000000005</v>
      </c>
      <c r="X19" s="47">
        <v>4.5680000000000005</v>
      </c>
      <c r="Y19" s="54">
        <v>0.65868781542898347</v>
      </c>
      <c r="Z19" s="460">
        <v>5.6280000000000001</v>
      </c>
      <c r="AA19" s="460">
        <v>5.2469999999999999</v>
      </c>
      <c r="AB19" s="54">
        <v>0.93230277185501065</v>
      </c>
    </row>
    <row r="20" spans="1:28" ht="15" customHeight="1" x14ac:dyDescent="0.25">
      <c r="A20" s="45" t="s">
        <v>99</v>
      </c>
      <c r="B20" s="46">
        <v>0</v>
      </c>
      <c r="C20" s="46">
        <v>0</v>
      </c>
      <c r="D20" s="50"/>
      <c r="E20" s="46">
        <v>0</v>
      </c>
      <c r="F20" s="46">
        <v>0</v>
      </c>
      <c r="G20" s="50"/>
      <c r="H20" s="46">
        <v>0</v>
      </c>
      <c r="I20" s="46">
        <v>0</v>
      </c>
      <c r="J20" s="50"/>
      <c r="K20" s="46">
        <v>0</v>
      </c>
      <c r="L20" s="46">
        <v>0</v>
      </c>
      <c r="M20" s="50"/>
      <c r="N20" s="46">
        <v>0</v>
      </c>
      <c r="O20" s="46">
        <v>0</v>
      </c>
      <c r="P20" s="50"/>
      <c r="Q20" s="46">
        <v>0</v>
      </c>
      <c r="R20" s="46">
        <v>0</v>
      </c>
      <c r="S20" s="50"/>
      <c r="T20" s="49">
        <v>0.03</v>
      </c>
      <c r="U20" s="49">
        <v>0.03</v>
      </c>
      <c r="V20" s="50">
        <v>1</v>
      </c>
      <c r="W20" s="47">
        <v>0.04</v>
      </c>
      <c r="X20" s="47">
        <v>0.04</v>
      </c>
      <c r="Y20" s="54">
        <v>1</v>
      </c>
      <c r="Z20" s="461"/>
      <c r="AA20" s="461"/>
      <c r="AB20" s="462"/>
    </row>
    <row r="21" spans="1:28" ht="15" customHeight="1" x14ac:dyDescent="0.25">
      <c r="A21" s="45" t="s">
        <v>68</v>
      </c>
      <c r="B21" s="48">
        <v>47.1</v>
      </c>
      <c r="C21" s="48">
        <v>41.1</v>
      </c>
      <c r="D21" s="50">
        <v>0.87261146496815289</v>
      </c>
      <c r="E21" s="46">
        <v>0</v>
      </c>
      <c r="F21" s="46">
        <v>0</v>
      </c>
      <c r="G21" s="50"/>
      <c r="H21" s="46">
        <v>0</v>
      </c>
      <c r="I21" s="46">
        <v>0</v>
      </c>
      <c r="J21" s="50"/>
      <c r="K21" s="46">
        <v>0</v>
      </c>
      <c r="L21" s="46">
        <v>0</v>
      </c>
      <c r="M21" s="50"/>
      <c r="N21" s="46">
        <v>0</v>
      </c>
      <c r="O21" s="46">
        <v>0</v>
      </c>
      <c r="P21" s="50"/>
      <c r="Q21" s="46">
        <v>0</v>
      </c>
      <c r="R21" s="46">
        <v>0</v>
      </c>
      <c r="S21" s="50"/>
      <c r="T21" s="49">
        <v>8.5849999999999991</v>
      </c>
      <c r="U21" s="49">
        <v>6.98</v>
      </c>
      <c r="V21" s="50">
        <v>0.81304601048340142</v>
      </c>
      <c r="W21" s="47">
        <v>8.9520000000000017</v>
      </c>
      <c r="X21" s="47">
        <v>8.7100000000000009</v>
      </c>
      <c r="Y21" s="54">
        <v>0.9729669347631813</v>
      </c>
      <c r="Z21" s="460">
        <v>8.7390000000000008</v>
      </c>
      <c r="AA21" s="460">
        <v>8.1259999999999994</v>
      </c>
      <c r="AB21" s="54">
        <v>0.92985467444787717</v>
      </c>
    </row>
    <row r="22" spans="1:28" ht="15" customHeight="1" x14ac:dyDescent="0.25">
      <c r="A22" s="45" t="s">
        <v>69</v>
      </c>
      <c r="B22" s="46">
        <v>0</v>
      </c>
      <c r="C22" s="46">
        <v>0</v>
      </c>
      <c r="D22" s="50"/>
      <c r="E22" s="46">
        <v>0</v>
      </c>
      <c r="F22" s="46">
        <v>0</v>
      </c>
      <c r="G22" s="50"/>
      <c r="H22" s="46">
        <v>0</v>
      </c>
      <c r="I22" s="46">
        <v>0</v>
      </c>
      <c r="J22" s="50"/>
      <c r="K22" s="46">
        <v>0</v>
      </c>
      <c r="L22" s="46">
        <v>0</v>
      </c>
      <c r="M22" s="50"/>
      <c r="N22" s="48">
        <v>283.39999999999998</v>
      </c>
      <c r="O22" s="48">
        <v>254.9</v>
      </c>
      <c r="P22" s="50">
        <v>0.89943542695836287</v>
      </c>
      <c r="Q22" s="48">
        <v>334.1</v>
      </c>
      <c r="R22" s="48">
        <v>289.89999999999998</v>
      </c>
      <c r="S22" s="50">
        <v>0.86770428015564194</v>
      </c>
      <c r="T22" s="49">
        <v>295.5</v>
      </c>
      <c r="U22" s="49">
        <v>246.9</v>
      </c>
      <c r="V22" s="50">
        <v>0.83553299492385791</v>
      </c>
      <c r="W22" s="47">
        <v>320.2</v>
      </c>
      <c r="X22" s="47">
        <v>243.24</v>
      </c>
      <c r="Y22" s="54">
        <v>0.75965021861336668</v>
      </c>
      <c r="Z22" s="460">
        <v>258.27999999999997</v>
      </c>
      <c r="AA22" s="460">
        <v>294.45</v>
      </c>
      <c r="AB22" s="54">
        <v>1.1400418150844045</v>
      </c>
    </row>
    <row r="23" spans="1:28" ht="15" customHeight="1" x14ac:dyDescent="0.25">
      <c r="A23" s="45" t="s">
        <v>70</v>
      </c>
      <c r="B23" s="46">
        <v>0</v>
      </c>
      <c r="C23" s="46">
        <v>0</v>
      </c>
      <c r="D23" s="50"/>
      <c r="E23" s="46">
        <v>0</v>
      </c>
      <c r="F23" s="46">
        <v>0</v>
      </c>
      <c r="G23" s="50"/>
      <c r="H23" s="46">
        <v>0</v>
      </c>
      <c r="I23" s="46">
        <v>0</v>
      </c>
      <c r="J23" s="50"/>
      <c r="K23" s="46">
        <v>0</v>
      </c>
      <c r="L23" s="46">
        <v>0</v>
      </c>
      <c r="M23" s="50"/>
      <c r="N23" s="48">
        <v>71.5</v>
      </c>
      <c r="O23" s="48">
        <v>70.2</v>
      </c>
      <c r="P23" s="50">
        <v>0.98181818181818181</v>
      </c>
      <c r="Q23" s="48">
        <v>81.900000000000006</v>
      </c>
      <c r="R23" s="48">
        <v>68.599999999999994</v>
      </c>
      <c r="S23" s="50">
        <v>0.83760683760683752</v>
      </c>
      <c r="T23" s="479">
        <v>84.84</v>
      </c>
      <c r="U23" s="49">
        <v>65.099999999999994</v>
      </c>
      <c r="V23" s="477">
        <v>0.76732673267326723</v>
      </c>
      <c r="W23" s="47">
        <v>70.7</v>
      </c>
      <c r="X23" s="47">
        <v>67.87</v>
      </c>
      <c r="Y23" s="54">
        <v>0.95997171145686</v>
      </c>
      <c r="Z23" s="460">
        <v>71.5</v>
      </c>
      <c r="AA23" s="460">
        <v>87.61</v>
      </c>
      <c r="AB23" s="54">
        <v>1.2253146853146852</v>
      </c>
    </row>
    <row r="24" spans="1:28" ht="15" customHeight="1" x14ac:dyDescent="0.25">
      <c r="A24" s="45" t="s">
        <v>73</v>
      </c>
      <c r="B24" s="46">
        <v>0</v>
      </c>
      <c r="C24" s="46">
        <v>0</v>
      </c>
      <c r="D24" s="50"/>
      <c r="E24" s="46">
        <v>0</v>
      </c>
      <c r="F24" s="46">
        <v>0</v>
      </c>
      <c r="G24" s="50"/>
      <c r="H24" s="46">
        <v>0</v>
      </c>
      <c r="I24" s="46">
        <v>0</v>
      </c>
      <c r="J24" s="50"/>
      <c r="K24" s="46">
        <v>0</v>
      </c>
      <c r="L24" s="46">
        <v>0</v>
      </c>
      <c r="M24" s="50"/>
      <c r="N24" s="48">
        <v>0.40389999999999998</v>
      </c>
      <c r="O24" s="48">
        <v>0.1958</v>
      </c>
      <c r="P24" s="50">
        <v>0.48477345877692501</v>
      </c>
      <c r="Q24" s="48">
        <v>0.83150000000000002</v>
      </c>
      <c r="R24" s="48">
        <v>0.54959999999999998</v>
      </c>
      <c r="S24" s="50">
        <v>0.66097414311485259</v>
      </c>
      <c r="T24" s="49">
        <v>2.0857999999999999</v>
      </c>
      <c r="U24" s="49">
        <v>2.0851999999999999</v>
      </c>
      <c r="V24" s="50">
        <v>0.99971234058874292</v>
      </c>
      <c r="W24" s="47">
        <v>12.02</v>
      </c>
      <c r="X24" s="47">
        <v>8.1</v>
      </c>
      <c r="Y24" s="54">
        <v>0.67387687188019962</v>
      </c>
      <c r="Z24" s="460">
        <v>3.5644491600000001</v>
      </c>
      <c r="AA24" s="460">
        <v>3.5553615400000003</v>
      </c>
      <c r="AB24" s="54">
        <v>0.99745048404618009</v>
      </c>
    </row>
    <row r="25" spans="1:28" ht="15" customHeight="1" x14ac:dyDescent="0.25">
      <c r="A25" s="45" t="s">
        <v>79</v>
      </c>
      <c r="B25" s="46">
        <v>0</v>
      </c>
      <c r="C25" s="48">
        <v>0.8</v>
      </c>
      <c r="D25" s="50"/>
      <c r="E25" s="48">
        <v>1.5</v>
      </c>
      <c r="F25" s="48">
        <v>1.5</v>
      </c>
      <c r="G25" s="50">
        <v>1</v>
      </c>
      <c r="H25" s="48">
        <v>1.4239999999999999</v>
      </c>
      <c r="I25" s="48">
        <v>1.383</v>
      </c>
      <c r="J25" s="50">
        <v>0.97120786516853941</v>
      </c>
      <c r="K25" s="48">
        <v>5.6020000000000003</v>
      </c>
      <c r="L25" s="48">
        <v>4.0730000000000004</v>
      </c>
      <c r="M25" s="50">
        <v>0.72706176365583719</v>
      </c>
      <c r="N25" s="48">
        <v>20856.023000000005</v>
      </c>
      <c r="O25" s="48">
        <v>3462.6429999999996</v>
      </c>
      <c r="P25" s="50">
        <v>0.16602604437097135</v>
      </c>
      <c r="Q25" s="478">
        <v>21603.200000000001</v>
      </c>
      <c r="R25" s="478">
        <v>3318.2</v>
      </c>
      <c r="S25" s="50">
        <v>0.15359761516812323</v>
      </c>
      <c r="T25" s="49">
        <v>22514.339999999997</v>
      </c>
      <c r="U25" s="49">
        <v>3374.64</v>
      </c>
      <c r="V25" s="50">
        <v>0.14988847108109765</v>
      </c>
      <c r="W25" s="47">
        <v>24771.899999999998</v>
      </c>
      <c r="X25" s="47">
        <v>3296.84</v>
      </c>
      <c r="Y25" s="54">
        <v>0.13308789394434825</v>
      </c>
      <c r="Z25" s="460">
        <v>26278.095000000001</v>
      </c>
      <c r="AA25" s="460">
        <v>3891.9740000000002</v>
      </c>
      <c r="AB25" s="54">
        <v>0.14810715921378623</v>
      </c>
    </row>
    <row r="26" spans="1:28" ht="15" customHeight="1" x14ac:dyDescent="0.25">
      <c r="A26" s="45" t="s">
        <v>109</v>
      </c>
      <c r="B26" s="48">
        <v>3.9</v>
      </c>
      <c r="C26" s="48">
        <v>3.8</v>
      </c>
      <c r="D26" s="50">
        <v>0.97435897435897434</v>
      </c>
      <c r="E26" s="46">
        <v>0</v>
      </c>
      <c r="F26" s="46">
        <v>0</v>
      </c>
      <c r="G26" s="50"/>
      <c r="H26" s="48">
        <v>0.6</v>
      </c>
      <c r="I26" s="48">
        <v>0.6</v>
      </c>
      <c r="J26" s="50">
        <v>1</v>
      </c>
      <c r="K26" s="46">
        <v>0</v>
      </c>
      <c r="L26" s="46">
        <v>0</v>
      </c>
      <c r="M26" s="50"/>
      <c r="N26" s="48">
        <v>22.002253</v>
      </c>
      <c r="O26" s="48">
        <v>20.702253000000002</v>
      </c>
      <c r="P26" s="50">
        <v>0.94091514173571233</v>
      </c>
      <c r="Q26" s="48">
        <v>80.955940000000012</v>
      </c>
      <c r="R26" s="48">
        <v>81.090703000000005</v>
      </c>
      <c r="S26" s="50">
        <v>1.001664646226083</v>
      </c>
      <c r="T26" s="49">
        <v>22.773399999999999</v>
      </c>
      <c r="U26" s="49">
        <v>14.528400000000001</v>
      </c>
      <c r="V26" s="50">
        <v>0.63795480692386741</v>
      </c>
      <c r="W26" s="47">
        <v>20.473100000000002</v>
      </c>
      <c r="X26" s="47">
        <v>16.851300000000002</v>
      </c>
      <c r="Y26" s="54">
        <v>0.82309469499001131</v>
      </c>
      <c r="Z26" s="460">
        <v>9.7389519999999994</v>
      </c>
      <c r="AA26" s="460">
        <v>11.120330000000003</v>
      </c>
      <c r="AB26" s="54">
        <v>1.1418405183637832</v>
      </c>
    </row>
    <row r="27" spans="1:28" ht="15" customHeight="1" x14ac:dyDescent="0.25">
      <c r="A27" s="45" t="s">
        <v>82</v>
      </c>
      <c r="B27" s="48">
        <v>1.5</v>
      </c>
      <c r="C27" s="48">
        <v>1.4</v>
      </c>
      <c r="D27" s="50">
        <v>0.93333333333333324</v>
      </c>
      <c r="E27" s="48">
        <v>0.5</v>
      </c>
      <c r="F27" s="48">
        <v>0.5</v>
      </c>
      <c r="G27" s="50">
        <v>1</v>
      </c>
      <c r="H27" s="48">
        <v>0.30199999999999999</v>
      </c>
      <c r="I27" s="48">
        <v>0.27679999999999999</v>
      </c>
      <c r="J27" s="50">
        <v>0.91655629139072847</v>
      </c>
      <c r="K27" s="48">
        <v>0.46</v>
      </c>
      <c r="L27" s="48">
        <v>0.36</v>
      </c>
      <c r="M27" s="50">
        <v>0.78260869565217384</v>
      </c>
      <c r="N27" s="48">
        <v>23.377434999999998</v>
      </c>
      <c r="O27" s="48">
        <v>21.799320000000002</v>
      </c>
      <c r="P27" s="50">
        <v>0.9324940909898799</v>
      </c>
      <c r="Q27" s="48">
        <v>6.8712</v>
      </c>
      <c r="R27" s="48">
        <v>6.4402000000000008</v>
      </c>
      <c r="S27" s="50">
        <v>0.9372744207707534</v>
      </c>
      <c r="T27" s="49">
        <v>5.8479999999999999</v>
      </c>
      <c r="U27" s="49">
        <v>4.536999999999999</v>
      </c>
      <c r="V27" s="50">
        <v>0.7758207934336524</v>
      </c>
      <c r="W27" s="47">
        <v>5.4602553599999997</v>
      </c>
      <c r="X27" s="47">
        <v>4.6516284599999995</v>
      </c>
      <c r="Y27" s="54">
        <v>0.85190676137168786</v>
      </c>
      <c r="Z27" s="460">
        <v>2.3547000000000002</v>
      </c>
      <c r="AA27" s="460">
        <v>2.1952000000000003</v>
      </c>
      <c r="AB27" s="54">
        <v>0.93226313330785238</v>
      </c>
    </row>
    <row r="28" spans="1:28" ht="15" customHeight="1" x14ac:dyDescent="0.25">
      <c r="A28" s="45" t="s">
        <v>83</v>
      </c>
      <c r="B28" s="46">
        <v>0</v>
      </c>
      <c r="C28" s="46">
        <v>0</v>
      </c>
      <c r="D28" s="50"/>
      <c r="E28" s="46">
        <v>0</v>
      </c>
      <c r="F28" s="46">
        <v>0</v>
      </c>
      <c r="G28" s="50"/>
      <c r="H28" s="48">
        <v>2</v>
      </c>
      <c r="I28" s="48">
        <v>2</v>
      </c>
      <c r="J28" s="50">
        <v>1</v>
      </c>
      <c r="K28" s="46">
        <v>0</v>
      </c>
      <c r="L28" s="46">
        <v>0</v>
      </c>
      <c r="M28" s="50"/>
      <c r="N28" s="48">
        <v>29</v>
      </c>
      <c r="O28" s="48">
        <v>16</v>
      </c>
      <c r="P28" s="50">
        <v>0.55172413793103448</v>
      </c>
      <c r="Q28" s="48">
        <v>20</v>
      </c>
      <c r="R28" s="48">
        <v>8</v>
      </c>
      <c r="S28" s="50">
        <v>0.4</v>
      </c>
      <c r="T28" s="49">
        <v>31.950000000999999</v>
      </c>
      <c r="U28" s="49">
        <v>7.75</v>
      </c>
      <c r="V28" s="50">
        <v>0.24256651016455191</v>
      </c>
      <c r="W28" s="47">
        <v>19.010000000000002</v>
      </c>
      <c r="X28" s="47">
        <v>6.41</v>
      </c>
      <c r="Y28" s="54">
        <v>0.33719095213045763</v>
      </c>
      <c r="Z28" s="460">
        <v>15.73</v>
      </c>
      <c r="AA28" s="460">
        <v>5.0299999999999994</v>
      </c>
      <c r="AB28" s="54">
        <v>0.31977113795295609</v>
      </c>
    </row>
    <row r="29" spans="1:28" ht="15" customHeight="1" x14ac:dyDescent="0.25">
      <c r="A29" s="45" t="s">
        <v>84</v>
      </c>
      <c r="B29" s="46">
        <v>0</v>
      </c>
      <c r="C29" s="48">
        <v>0.1</v>
      </c>
      <c r="D29" s="50"/>
      <c r="E29" s="48">
        <v>0.8</v>
      </c>
      <c r="F29" s="48">
        <v>0.6</v>
      </c>
      <c r="G29" s="50">
        <v>0.74999999999999989</v>
      </c>
      <c r="H29" s="46">
        <v>0</v>
      </c>
      <c r="I29" s="46">
        <v>0</v>
      </c>
      <c r="J29" s="50"/>
      <c r="K29" s="46">
        <v>0</v>
      </c>
      <c r="L29" s="46">
        <v>0</v>
      </c>
      <c r="M29" s="50"/>
      <c r="N29" s="48">
        <v>314.524</v>
      </c>
      <c r="O29" s="48">
        <v>185.226</v>
      </c>
      <c r="P29" s="50">
        <v>0.58890895448360059</v>
      </c>
      <c r="Q29" s="48">
        <v>301.14</v>
      </c>
      <c r="R29" s="48">
        <v>235.14600000000002</v>
      </c>
      <c r="S29" s="50">
        <v>0.78085275951384747</v>
      </c>
      <c r="T29" s="49">
        <v>430.41</v>
      </c>
      <c r="U29" s="49">
        <v>384.37</v>
      </c>
      <c r="V29" s="50">
        <v>0.89303222508770708</v>
      </c>
      <c r="W29" s="47">
        <v>1181.9269999999999</v>
      </c>
      <c r="X29" s="47">
        <v>1051.4269999999999</v>
      </c>
      <c r="Y29" s="54">
        <v>0.88958708955798449</v>
      </c>
      <c r="Z29" s="460">
        <v>867.87999999999988</v>
      </c>
      <c r="AA29" s="460">
        <v>860.07999999999993</v>
      </c>
      <c r="AB29" s="54">
        <v>0.9910125823846615</v>
      </c>
    </row>
    <row r="30" spans="1:28" ht="15" customHeight="1" x14ac:dyDescent="0.25">
      <c r="A30" s="45" t="s">
        <v>85</v>
      </c>
      <c r="B30" s="46">
        <v>0</v>
      </c>
      <c r="C30" s="46">
        <v>0</v>
      </c>
      <c r="D30" s="50"/>
      <c r="E30" s="48">
        <v>56.4</v>
      </c>
      <c r="F30" s="48">
        <v>46.4</v>
      </c>
      <c r="G30" s="50">
        <v>0.82269503546099287</v>
      </c>
      <c r="H30" s="48">
        <v>30.57</v>
      </c>
      <c r="I30" s="48">
        <v>35.19</v>
      </c>
      <c r="J30" s="50">
        <v>1.1511285574092247</v>
      </c>
      <c r="K30" s="48">
        <v>11.49</v>
      </c>
      <c r="L30" s="48">
        <v>6.78</v>
      </c>
      <c r="M30" s="50">
        <v>0.5900783289817233</v>
      </c>
      <c r="N30" s="48">
        <v>34.579000000000001</v>
      </c>
      <c r="O30" s="48">
        <v>37.105000000000004</v>
      </c>
      <c r="P30" s="50">
        <v>1.0730501171231095</v>
      </c>
      <c r="Q30" s="48">
        <v>70.194999999999993</v>
      </c>
      <c r="R30" s="48">
        <v>77.463999999999999</v>
      </c>
      <c r="S30" s="50">
        <v>1.1035543842154001</v>
      </c>
      <c r="T30" s="49">
        <v>47.242800000000003</v>
      </c>
      <c r="U30" s="49">
        <v>50.416800000000009</v>
      </c>
      <c r="V30" s="50">
        <v>1.0671848408646398</v>
      </c>
      <c r="W30" s="47">
        <v>92.71929999999999</v>
      </c>
      <c r="X30" s="47">
        <v>75.5976</v>
      </c>
      <c r="Y30" s="54">
        <v>0.81533833840419423</v>
      </c>
      <c r="Z30" s="460">
        <v>1958.20710801</v>
      </c>
      <c r="AA30" s="460">
        <v>1775.8680300299998</v>
      </c>
      <c r="AB30" s="54">
        <v>0.90688468179175408</v>
      </c>
    </row>
    <row r="31" spans="1:28" ht="15" customHeight="1" x14ac:dyDescent="0.25">
      <c r="A31" s="195"/>
      <c r="B31" s="196"/>
      <c r="C31" s="196"/>
      <c r="D31" s="197"/>
      <c r="E31" s="198"/>
      <c r="F31" s="198"/>
      <c r="G31" s="197"/>
      <c r="H31" s="198"/>
      <c r="I31" s="198"/>
      <c r="J31" s="197"/>
      <c r="K31" s="198"/>
      <c r="L31" s="198"/>
      <c r="M31" s="197"/>
      <c r="N31" s="198"/>
      <c r="O31" s="198"/>
      <c r="P31" s="197"/>
      <c r="Q31" s="198"/>
      <c r="R31" s="198"/>
      <c r="S31" s="197"/>
      <c r="T31" s="199"/>
      <c r="U31" s="199"/>
      <c r="V31" s="197"/>
      <c r="W31" s="200"/>
      <c r="X31" s="200"/>
      <c r="Y31" s="201"/>
      <c r="Z31" s="463"/>
      <c r="AA31" s="463"/>
      <c r="AB31" s="201"/>
    </row>
    <row r="32" spans="1:28" ht="15" customHeight="1" x14ac:dyDescent="0.25">
      <c r="A32" s="195"/>
      <c r="B32" s="196"/>
      <c r="C32" s="196"/>
      <c r="D32" s="197"/>
      <c r="E32" s="198"/>
      <c r="F32" s="198"/>
      <c r="G32" s="197"/>
      <c r="H32" s="198"/>
      <c r="I32" s="198"/>
      <c r="J32" s="197"/>
      <c r="K32" s="198"/>
      <c r="L32" s="198"/>
      <c r="M32" s="197"/>
      <c r="N32" s="198"/>
      <c r="O32" s="198"/>
      <c r="P32" s="197"/>
      <c r="Q32" s="198"/>
      <c r="R32" s="198"/>
      <c r="S32" s="197"/>
      <c r="T32" s="199"/>
      <c r="U32" s="199"/>
      <c r="V32" s="197"/>
      <c r="W32" s="200"/>
      <c r="X32" s="200"/>
      <c r="Y32" s="201"/>
      <c r="Z32" s="463"/>
      <c r="AA32" s="463"/>
      <c r="AB32" s="201"/>
    </row>
    <row r="33" spans="1:28" ht="15" customHeight="1" thickBot="1" x14ac:dyDescent="0.3">
      <c r="A33" s="202" t="s">
        <v>114</v>
      </c>
      <c r="B33" s="203">
        <v>142.5</v>
      </c>
      <c r="C33" s="203">
        <v>130.69999999999999</v>
      </c>
      <c r="D33" s="204">
        <v>0.91719298245614023</v>
      </c>
      <c r="E33" s="203">
        <v>451.09999999999997</v>
      </c>
      <c r="F33" s="203">
        <v>461.30000000000007</v>
      </c>
      <c r="G33" s="204">
        <v>1.0226113943693196</v>
      </c>
      <c r="H33" s="203">
        <v>485.38040300000011</v>
      </c>
      <c r="I33" s="203">
        <v>448.42077999999998</v>
      </c>
      <c r="J33" s="204">
        <v>0.92385431556040776</v>
      </c>
      <c r="K33" s="203">
        <v>2821.2832629999998</v>
      </c>
      <c r="L33" s="203">
        <v>2448.396604</v>
      </c>
      <c r="M33" s="204">
        <v>0.86783083290846441</v>
      </c>
      <c r="N33" s="203">
        <v>44493.889165400004</v>
      </c>
      <c r="O33" s="203">
        <v>22517.781541920005</v>
      </c>
      <c r="P33" s="204">
        <v>0.50608705969067358</v>
      </c>
      <c r="Q33" s="203">
        <v>40787.162922000003</v>
      </c>
      <c r="R33" s="203">
        <v>19565.484463000001</v>
      </c>
      <c r="S33" s="204">
        <v>0.4796971169683063</v>
      </c>
      <c r="T33" s="203">
        <v>43154.420650930995</v>
      </c>
      <c r="U33" s="203">
        <v>19772.002001260997</v>
      </c>
      <c r="V33" s="204">
        <v>0.45816863493993965</v>
      </c>
      <c r="W33" s="203">
        <v>46893.02223254001</v>
      </c>
      <c r="X33" s="203">
        <v>20807.564853920001</v>
      </c>
      <c r="Y33" s="205">
        <v>0.44372411636717274</v>
      </c>
      <c r="Z33" s="464">
        <v>47722.502577387677</v>
      </c>
      <c r="AA33" s="464">
        <v>21586.340337620004</v>
      </c>
      <c r="AB33" s="205">
        <v>0.45233043473810292</v>
      </c>
    </row>
    <row r="34" spans="1:28" ht="13.5" thickTop="1" x14ac:dyDescent="0.25"/>
    <row r="36" spans="1:28" ht="21" customHeight="1" x14ac:dyDescent="0.25"/>
  </sheetData>
  <autoFilter ref="A2:AB33"/>
  <mergeCells count="9">
    <mergeCell ref="E1:G1"/>
    <mergeCell ref="B1:D1"/>
    <mergeCell ref="Z1:AB1"/>
    <mergeCell ref="Q1:S1"/>
    <mergeCell ref="N1:P1"/>
    <mergeCell ref="K1:M1"/>
    <mergeCell ref="H1:J1"/>
    <mergeCell ref="T1:V1"/>
    <mergeCell ref="W1:Y1"/>
  </mergeCells>
  <pageMargins left="0.25" right="0.25" top="0.75" bottom="0.75" header="0.3" footer="0.3"/>
  <pageSetup scale="85" orientation="landscape" r:id="rId1"/>
  <headerFooter>
    <oddHeader>&amp;COverpayment Recapture Rates and Amounts by Agency
($ in Millions)</oddHeader>
    <oddFooter>&amp;RAs of &amp;T &amp;D
Page &amp;P of &amp;N</oddFooter>
  </headerFooter>
  <colBreaks count="2" manualBreakCount="2">
    <brk id="13" max="31" man="1"/>
    <brk id="25" max="3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F61"/>
  <sheetViews>
    <sheetView zoomScale="98" zoomScaleNormal="98" workbookViewId="0">
      <pane ySplit="3" topLeftCell="A4" activePane="bottomLeft" state="frozen"/>
      <selection activeCell="V15" sqref="V15"/>
      <selection pane="bottomLeft" sqref="A1:F1"/>
    </sheetView>
  </sheetViews>
  <sheetFormatPr defaultColWidth="9.140625" defaultRowHeight="15" x14ac:dyDescent="0.25"/>
  <cols>
    <col min="1" max="1" width="11.85546875" style="26" bestFit="1" customWidth="1"/>
    <col min="2" max="2" width="27.5703125" style="26" customWidth="1"/>
    <col min="3" max="3" width="14.140625" style="26" customWidth="1"/>
    <col min="4" max="4" width="16.42578125" style="26" customWidth="1"/>
    <col min="5" max="5" width="16.5703125" style="26" bestFit="1" customWidth="1"/>
    <col min="6" max="6" width="16.85546875" style="26" customWidth="1"/>
    <col min="7" max="16384" width="9.140625" style="26"/>
  </cols>
  <sheetData>
    <row r="1" spans="1:6" ht="15.75" x14ac:dyDescent="0.25">
      <c r="A1" s="533" t="s">
        <v>334</v>
      </c>
      <c r="B1" s="533"/>
      <c r="C1" s="533"/>
      <c r="D1" s="533"/>
      <c r="E1" s="533"/>
      <c r="F1" s="533"/>
    </row>
    <row r="2" spans="1:6" ht="15.75" x14ac:dyDescent="0.25">
      <c r="A2" s="515" t="s">
        <v>113</v>
      </c>
      <c r="B2" s="515"/>
      <c r="C2" s="515"/>
      <c r="D2" s="515"/>
      <c r="E2" s="515"/>
      <c r="F2" s="515"/>
    </row>
    <row r="3" spans="1:6" ht="57" x14ac:dyDescent="0.25">
      <c r="A3" s="312" t="s">
        <v>4</v>
      </c>
      <c r="B3" s="312" t="s">
        <v>345</v>
      </c>
      <c r="C3" s="312" t="s">
        <v>185</v>
      </c>
      <c r="D3" s="312" t="s">
        <v>186</v>
      </c>
      <c r="E3" s="312" t="s">
        <v>187</v>
      </c>
      <c r="F3" s="312" t="s">
        <v>188</v>
      </c>
    </row>
    <row r="4" spans="1:6" x14ac:dyDescent="0.25">
      <c r="A4" s="178" t="s">
        <v>396</v>
      </c>
      <c r="B4" s="179" t="s">
        <v>593</v>
      </c>
      <c r="C4" s="180">
        <v>0.89</v>
      </c>
      <c r="D4" s="180">
        <v>0.14000000000000001</v>
      </c>
      <c r="E4" s="180">
        <v>0.63</v>
      </c>
      <c r="F4" s="180">
        <v>0.01</v>
      </c>
    </row>
    <row r="5" spans="1:6" x14ac:dyDescent="0.25">
      <c r="A5" s="178" t="s">
        <v>26</v>
      </c>
      <c r="B5" s="88" t="s">
        <v>245</v>
      </c>
      <c r="C5" s="458">
        <v>9.842795E-2</v>
      </c>
      <c r="D5" s="181">
        <v>9.5077999999999985E-3</v>
      </c>
      <c r="E5" s="181">
        <v>4.9438999999999983E-4</v>
      </c>
      <c r="F5" s="458">
        <v>1.097E-5</v>
      </c>
    </row>
    <row r="6" spans="1:6" ht="31.5" x14ac:dyDescent="0.25">
      <c r="A6" s="178" t="s">
        <v>26</v>
      </c>
      <c r="B6" s="459" t="s">
        <v>487</v>
      </c>
      <c r="C6" s="458">
        <v>9.6336000000000002E-4</v>
      </c>
      <c r="D6" s="183"/>
      <c r="E6" s="183"/>
      <c r="F6" s="183"/>
    </row>
    <row r="7" spans="1:6" ht="15.75" x14ac:dyDescent="0.25">
      <c r="A7" s="178" t="s">
        <v>26</v>
      </c>
      <c r="B7" s="459" t="s">
        <v>177</v>
      </c>
      <c r="C7" s="458">
        <v>2.9514499999999999E-2</v>
      </c>
      <c r="D7" s="181">
        <v>0.36154746999999998</v>
      </c>
      <c r="E7" s="183"/>
      <c r="F7" s="183"/>
    </row>
    <row r="8" spans="1:6" ht="15.75" x14ac:dyDescent="0.25">
      <c r="A8" s="178" t="s">
        <v>26</v>
      </c>
      <c r="B8" s="459" t="s">
        <v>27</v>
      </c>
      <c r="C8" s="458">
        <v>0.81547062999999997</v>
      </c>
      <c r="D8" s="181">
        <v>7.5116119999999995E-2</v>
      </c>
      <c r="E8" s="183"/>
      <c r="F8" s="181">
        <v>1.6712350000000001E-2</v>
      </c>
    </row>
    <row r="9" spans="1:6" x14ac:dyDescent="0.25">
      <c r="A9" s="178" t="s">
        <v>26</v>
      </c>
      <c r="B9" s="88" t="s">
        <v>488</v>
      </c>
      <c r="C9" s="181">
        <v>0.57734666999999984</v>
      </c>
      <c r="D9" s="181">
        <v>0.26411733999999998</v>
      </c>
      <c r="E9" s="183"/>
      <c r="F9" s="181">
        <v>0.11833752</v>
      </c>
    </row>
    <row r="10" spans="1:6" x14ac:dyDescent="0.25">
      <c r="A10" s="178" t="s">
        <v>28</v>
      </c>
      <c r="B10" s="77" t="s">
        <v>29</v>
      </c>
      <c r="C10" s="182">
        <v>457.3</v>
      </c>
      <c r="D10" s="182">
        <v>361.28</v>
      </c>
      <c r="E10" s="182">
        <v>1174.01</v>
      </c>
      <c r="F10" s="182">
        <v>942.66</v>
      </c>
    </row>
    <row r="11" spans="1:6" x14ac:dyDescent="0.25">
      <c r="A11" s="178" t="s">
        <v>30</v>
      </c>
      <c r="B11" s="77" t="s">
        <v>161</v>
      </c>
      <c r="C11" s="181">
        <v>0.12389908000000001</v>
      </c>
      <c r="D11" s="183"/>
      <c r="E11" s="181">
        <v>6.2772180999999998</v>
      </c>
      <c r="F11" s="183"/>
    </row>
    <row r="12" spans="1:6" x14ac:dyDescent="0.25">
      <c r="A12" s="178" t="s">
        <v>42</v>
      </c>
      <c r="B12" s="87" t="s">
        <v>44</v>
      </c>
      <c r="C12" s="183"/>
      <c r="D12" s="183"/>
      <c r="E12" s="183"/>
      <c r="F12" s="183"/>
    </row>
    <row r="13" spans="1:6" x14ac:dyDescent="0.25">
      <c r="A13" s="178" t="s">
        <v>42</v>
      </c>
      <c r="B13" s="87" t="s">
        <v>175</v>
      </c>
      <c r="C13" s="181">
        <v>0.05</v>
      </c>
      <c r="D13" s="183"/>
      <c r="E13" s="183"/>
      <c r="F13" s="183"/>
    </row>
    <row r="14" spans="1:6" x14ac:dyDescent="0.25">
      <c r="A14" s="178" t="s">
        <v>42</v>
      </c>
      <c r="B14" s="87" t="s">
        <v>132</v>
      </c>
      <c r="C14" s="181">
        <v>0.1</v>
      </c>
      <c r="D14" s="183"/>
      <c r="E14" s="183"/>
      <c r="F14" s="183"/>
    </row>
    <row r="15" spans="1:6" x14ac:dyDescent="0.25">
      <c r="A15" s="178" t="s">
        <v>42</v>
      </c>
      <c r="B15" s="87" t="s">
        <v>43</v>
      </c>
      <c r="C15" s="183"/>
      <c r="D15" s="183"/>
      <c r="E15" s="183"/>
      <c r="F15" s="183"/>
    </row>
    <row r="16" spans="1:6" x14ac:dyDescent="0.25">
      <c r="A16" s="178" t="s">
        <v>42</v>
      </c>
      <c r="B16" s="87" t="s">
        <v>133</v>
      </c>
      <c r="C16" s="181">
        <v>0.02</v>
      </c>
      <c r="D16" s="183"/>
      <c r="E16" s="183"/>
      <c r="F16" s="183"/>
    </row>
    <row r="17" spans="1:6" x14ac:dyDescent="0.25">
      <c r="A17" s="178" t="s">
        <v>42</v>
      </c>
      <c r="B17" s="87" t="s">
        <v>45</v>
      </c>
      <c r="C17" s="183"/>
      <c r="D17" s="183"/>
      <c r="E17" s="183"/>
      <c r="F17" s="183"/>
    </row>
    <row r="18" spans="1:6" x14ac:dyDescent="0.25">
      <c r="A18" s="178" t="s">
        <v>46</v>
      </c>
      <c r="B18" s="184" t="s">
        <v>323</v>
      </c>
      <c r="C18" s="185"/>
      <c r="D18" s="185"/>
      <c r="E18" s="185"/>
      <c r="F18" s="185"/>
    </row>
    <row r="19" spans="1:6" x14ac:dyDescent="0.25">
      <c r="A19" s="178" t="s">
        <v>46</v>
      </c>
      <c r="B19" s="184" t="s">
        <v>525</v>
      </c>
      <c r="C19" s="489">
        <v>0.83</v>
      </c>
      <c r="D19" s="185"/>
      <c r="E19" s="185"/>
      <c r="F19" s="185"/>
    </row>
    <row r="20" spans="1:6" x14ac:dyDescent="0.25">
      <c r="A20" s="178" t="s">
        <v>46</v>
      </c>
      <c r="B20" s="184" t="s">
        <v>183</v>
      </c>
      <c r="C20" s="489">
        <v>1.0999999999999999E-2</v>
      </c>
      <c r="D20" s="185"/>
      <c r="E20" s="185"/>
      <c r="F20" s="185"/>
    </row>
    <row r="21" spans="1:6" x14ac:dyDescent="0.25">
      <c r="A21" s="178" t="s">
        <v>46</v>
      </c>
      <c r="B21" s="184" t="s">
        <v>184</v>
      </c>
      <c r="C21" s="489">
        <v>0.113</v>
      </c>
      <c r="D21" s="185"/>
      <c r="E21" s="185"/>
      <c r="F21" s="185"/>
    </row>
    <row r="22" spans="1:6" x14ac:dyDescent="0.25">
      <c r="A22" s="178" t="s">
        <v>46</v>
      </c>
      <c r="B22" s="184" t="s">
        <v>594</v>
      </c>
      <c r="C22" s="489">
        <v>2.71</v>
      </c>
      <c r="D22" s="186">
        <v>1.0429999999999999</v>
      </c>
      <c r="E22" s="185"/>
      <c r="F22" s="185"/>
    </row>
    <row r="23" spans="1:6" x14ac:dyDescent="0.25">
      <c r="A23" s="178" t="s">
        <v>51</v>
      </c>
      <c r="B23" s="77" t="s">
        <v>52</v>
      </c>
      <c r="C23" s="187">
        <v>5.81</v>
      </c>
      <c r="D23" s="187">
        <v>0.45</v>
      </c>
      <c r="E23" s="187">
        <v>2.78</v>
      </c>
      <c r="F23" s="187">
        <v>0.44</v>
      </c>
    </row>
    <row r="24" spans="1:6" x14ac:dyDescent="0.25">
      <c r="A24" s="178" t="s">
        <v>54</v>
      </c>
      <c r="B24" s="77" t="s">
        <v>595</v>
      </c>
      <c r="C24" s="181">
        <v>0.08</v>
      </c>
      <c r="D24" s="181">
        <v>7.08</v>
      </c>
      <c r="E24" s="181">
        <v>1683.24</v>
      </c>
      <c r="F24" s="183"/>
    </row>
    <row r="25" spans="1:6" x14ac:dyDescent="0.25">
      <c r="A25" s="178" t="s">
        <v>54</v>
      </c>
      <c r="B25" s="77" t="s">
        <v>596</v>
      </c>
      <c r="C25" s="181">
        <v>355.11</v>
      </c>
      <c r="D25" s="181">
        <v>84.79</v>
      </c>
      <c r="E25" s="183"/>
      <c r="F25" s="183"/>
    </row>
    <row r="26" spans="1:6" x14ac:dyDescent="0.25">
      <c r="A26" s="178" t="s">
        <v>65</v>
      </c>
      <c r="B26" s="188" t="s">
        <v>180</v>
      </c>
      <c r="C26" s="189">
        <v>10.42</v>
      </c>
      <c r="D26" s="190"/>
      <c r="E26" s="190"/>
      <c r="F26" s="190"/>
    </row>
    <row r="27" spans="1:6" x14ac:dyDescent="0.25">
      <c r="A27" s="178" t="s">
        <v>65</v>
      </c>
      <c r="B27" s="88" t="s">
        <v>451</v>
      </c>
      <c r="C27" s="181">
        <v>7</v>
      </c>
      <c r="D27" s="181">
        <v>13</v>
      </c>
      <c r="E27" s="181">
        <v>55</v>
      </c>
      <c r="F27" s="190"/>
    </row>
    <row r="28" spans="1:6" x14ac:dyDescent="0.25">
      <c r="A28" s="178" t="s">
        <v>79</v>
      </c>
      <c r="B28" s="77" t="s">
        <v>80</v>
      </c>
      <c r="C28" s="189">
        <v>954.9</v>
      </c>
      <c r="D28" s="181">
        <v>513.15</v>
      </c>
      <c r="E28" s="181">
        <v>2126.58</v>
      </c>
      <c r="F28" s="189">
        <v>465.89</v>
      </c>
    </row>
    <row r="29" spans="1:6" x14ac:dyDescent="0.25">
      <c r="A29" s="178" t="s">
        <v>79</v>
      </c>
      <c r="B29" s="77" t="s">
        <v>181</v>
      </c>
      <c r="C29" s="189">
        <v>1.29</v>
      </c>
      <c r="D29" s="181">
        <v>0.71</v>
      </c>
      <c r="E29" s="181">
        <v>1.51</v>
      </c>
      <c r="F29" s="181">
        <v>0.59</v>
      </c>
    </row>
    <row r="30" spans="1:6" x14ac:dyDescent="0.25">
      <c r="A30" s="178" t="s">
        <v>79</v>
      </c>
      <c r="B30" s="77" t="s">
        <v>81</v>
      </c>
      <c r="C30" s="189">
        <v>835.69</v>
      </c>
      <c r="D30" s="181">
        <v>549.49</v>
      </c>
      <c r="E30" s="181">
        <v>4034.18</v>
      </c>
      <c r="F30" s="189">
        <v>312.52999999999997</v>
      </c>
    </row>
    <row r="31" spans="1:6" x14ac:dyDescent="0.25">
      <c r="A31" s="178" t="s">
        <v>79</v>
      </c>
      <c r="B31" s="77" t="s">
        <v>182</v>
      </c>
      <c r="C31" s="189">
        <v>2.9600000000000001E-2</v>
      </c>
      <c r="D31" s="191">
        <v>1.7099999999999999E-3</v>
      </c>
      <c r="E31" s="189">
        <v>1.66E-2</v>
      </c>
      <c r="F31" s="189">
        <v>7.8999999999999996E-5</v>
      </c>
    </row>
    <row r="32" spans="1:6" x14ac:dyDescent="0.25">
      <c r="A32" s="178" t="s">
        <v>109</v>
      </c>
      <c r="B32" s="77" t="s">
        <v>163</v>
      </c>
      <c r="C32" s="183"/>
      <c r="D32" s="183"/>
      <c r="E32" s="181">
        <v>5.1866299999999997E-2</v>
      </c>
      <c r="F32" s="183"/>
    </row>
    <row r="33" spans="1:6" x14ac:dyDescent="0.25">
      <c r="A33" s="178" t="s">
        <v>109</v>
      </c>
      <c r="B33" s="77" t="s">
        <v>326</v>
      </c>
      <c r="C33" s="181">
        <v>1.634153E-2</v>
      </c>
      <c r="D33" s="192">
        <v>3.5651999999999998E-4</v>
      </c>
      <c r="E33" s="181">
        <v>7.9416799999999996E-3</v>
      </c>
      <c r="F33" s="183"/>
    </row>
    <row r="34" spans="1:6" x14ac:dyDescent="0.25">
      <c r="A34" s="178" t="s">
        <v>109</v>
      </c>
      <c r="B34" s="184" t="s">
        <v>162</v>
      </c>
      <c r="C34" s="181">
        <v>2.7587710000000001E-2</v>
      </c>
      <c r="D34" s="181">
        <v>1.3105169999999999E-2</v>
      </c>
      <c r="E34" s="181">
        <v>0.11160469000000001</v>
      </c>
      <c r="F34" s="183"/>
    </row>
    <row r="35" spans="1:6" x14ac:dyDescent="0.25">
      <c r="A35" s="178" t="s">
        <v>82</v>
      </c>
      <c r="B35" s="184" t="s">
        <v>165</v>
      </c>
      <c r="C35" s="183"/>
      <c r="D35" s="183"/>
      <c r="E35" s="192">
        <v>8.4500000000000006E-2</v>
      </c>
      <c r="F35" s="183"/>
    </row>
    <row r="36" spans="1:6" x14ac:dyDescent="0.25">
      <c r="A36" s="178" t="s">
        <v>82</v>
      </c>
      <c r="B36" s="184" t="s">
        <v>166</v>
      </c>
      <c r="C36" s="183"/>
      <c r="D36" s="183"/>
      <c r="E36" s="183"/>
      <c r="F36" s="183"/>
    </row>
    <row r="37" spans="1:6" x14ac:dyDescent="0.25">
      <c r="A37" s="178" t="s">
        <v>82</v>
      </c>
      <c r="B37" s="184" t="s">
        <v>167</v>
      </c>
      <c r="C37" s="192">
        <v>5.8799999999999998E-2</v>
      </c>
      <c r="D37" s="192">
        <v>3.2300000000000002E-2</v>
      </c>
      <c r="E37" s="192">
        <v>0.4551</v>
      </c>
      <c r="F37" s="192">
        <v>0.63190000000000002</v>
      </c>
    </row>
    <row r="38" spans="1:6" x14ac:dyDescent="0.25">
      <c r="A38" s="178" t="s">
        <v>82</v>
      </c>
      <c r="B38" s="184" t="s">
        <v>546</v>
      </c>
      <c r="C38" s="192">
        <v>5.9999999999999995E-4</v>
      </c>
      <c r="D38" s="183"/>
      <c r="E38" s="183"/>
      <c r="F38" s="192">
        <v>8.0000000000000004E-4</v>
      </c>
    </row>
    <row r="39" spans="1:6" x14ac:dyDescent="0.25">
      <c r="A39" s="178" t="s">
        <v>82</v>
      </c>
      <c r="B39" s="184" t="s">
        <v>168</v>
      </c>
      <c r="C39" s="192">
        <v>2.2499999999999999E-2</v>
      </c>
      <c r="D39" s="192">
        <v>2.9999999999999997E-4</v>
      </c>
      <c r="E39" s="192">
        <v>4.7999999999999996E-3</v>
      </c>
      <c r="F39" s="192">
        <v>5.1000000000000004E-3</v>
      </c>
    </row>
    <row r="40" spans="1:6" x14ac:dyDescent="0.25">
      <c r="A40" s="178" t="s">
        <v>82</v>
      </c>
      <c r="B40" s="184" t="s">
        <v>547</v>
      </c>
      <c r="C40" s="192">
        <v>1E-4</v>
      </c>
      <c r="D40" s="183"/>
      <c r="E40" s="183"/>
      <c r="F40" s="192">
        <v>1E-4</v>
      </c>
    </row>
    <row r="41" spans="1:6" x14ac:dyDescent="0.25">
      <c r="A41" s="178" t="s">
        <v>82</v>
      </c>
      <c r="B41" s="184" t="s">
        <v>548</v>
      </c>
      <c r="C41" s="192">
        <v>1.12E-2</v>
      </c>
      <c r="D41" s="192">
        <v>4.0000000000000002E-4</v>
      </c>
      <c r="E41" s="192">
        <v>2.0999999999999999E-3</v>
      </c>
      <c r="F41" s="192">
        <v>2.3300000000000001E-2</v>
      </c>
    </row>
    <row r="42" spans="1:6" x14ac:dyDescent="0.25">
      <c r="A42" s="178" t="s">
        <v>82</v>
      </c>
      <c r="B42" s="184" t="s">
        <v>549</v>
      </c>
      <c r="C42" s="192">
        <v>2.2499999999999999E-2</v>
      </c>
      <c r="D42" s="192">
        <v>2.9999999999999997E-4</v>
      </c>
      <c r="E42" s="192">
        <v>4.7999999999999996E-3</v>
      </c>
      <c r="F42" s="192">
        <v>1.1599999999999999E-2</v>
      </c>
    </row>
    <row r="43" spans="1:6" x14ac:dyDescent="0.25">
      <c r="A43" s="178" t="s">
        <v>82</v>
      </c>
      <c r="B43" s="184" t="s">
        <v>550</v>
      </c>
      <c r="C43" s="183"/>
      <c r="D43" s="192">
        <v>2.9999999999999997E-4</v>
      </c>
      <c r="E43" s="183"/>
      <c r="F43" s="183"/>
    </row>
    <row r="44" spans="1:6" x14ac:dyDescent="0.25">
      <c r="A44" s="178" t="s">
        <v>82</v>
      </c>
      <c r="B44" s="184" t="s">
        <v>170</v>
      </c>
      <c r="C44" s="192">
        <v>9.35E-2</v>
      </c>
      <c r="D44" s="183"/>
      <c r="E44" s="183"/>
      <c r="F44" s="192">
        <v>0.31569999999999998</v>
      </c>
    </row>
    <row r="45" spans="1:6" x14ac:dyDescent="0.25">
      <c r="A45" s="178" t="s">
        <v>82</v>
      </c>
      <c r="B45" s="184" t="s">
        <v>328</v>
      </c>
      <c r="C45" s="192">
        <v>8.0000000000000004E-4</v>
      </c>
      <c r="D45" s="183"/>
      <c r="E45" s="192">
        <v>1E-4</v>
      </c>
      <c r="F45" s="183"/>
    </row>
    <row r="46" spans="1:6" x14ac:dyDescent="0.25">
      <c r="A46" s="178" t="s">
        <v>82</v>
      </c>
      <c r="B46" s="184" t="s">
        <v>551</v>
      </c>
      <c r="C46" s="183"/>
      <c r="D46" s="192">
        <v>5.0000000000000001E-4</v>
      </c>
      <c r="E46" s="183"/>
      <c r="F46" s="192">
        <v>1.6000000000000001E-3</v>
      </c>
    </row>
    <row r="47" spans="1:6" x14ac:dyDescent="0.25">
      <c r="A47" s="178" t="s">
        <v>82</v>
      </c>
      <c r="B47" s="184" t="s">
        <v>171</v>
      </c>
      <c r="C47" s="192">
        <v>1.4E-2</v>
      </c>
      <c r="D47" s="183"/>
      <c r="E47" s="183"/>
      <c r="F47" s="192">
        <v>3.3999999999999998E-3</v>
      </c>
    </row>
    <row r="48" spans="1:6" x14ac:dyDescent="0.25">
      <c r="A48" s="178" t="s">
        <v>82</v>
      </c>
      <c r="B48" s="184" t="s">
        <v>172</v>
      </c>
      <c r="C48" s="192">
        <v>2.0000000000000001E-4</v>
      </c>
      <c r="D48" s="183"/>
      <c r="E48" s="183"/>
      <c r="F48" s="192">
        <v>4.0000000000000002E-4</v>
      </c>
    </row>
    <row r="49" spans="1:6" x14ac:dyDescent="0.25">
      <c r="A49" s="178" t="s">
        <v>82</v>
      </c>
      <c r="B49" s="184" t="s">
        <v>597</v>
      </c>
      <c r="C49" s="183"/>
      <c r="D49" s="183"/>
      <c r="E49" s="183"/>
      <c r="F49" s="192">
        <v>7.51E-2</v>
      </c>
    </row>
    <row r="50" spans="1:6" x14ac:dyDescent="0.25">
      <c r="A50" s="178" t="s">
        <v>84</v>
      </c>
      <c r="B50" s="184" t="s">
        <v>329</v>
      </c>
      <c r="C50" s="183"/>
      <c r="D50" s="183"/>
      <c r="E50" s="183"/>
      <c r="F50" s="183"/>
    </row>
    <row r="51" spans="1:6" x14ac:dyDescent="0.25">
      <c r="A51" s="178" t="s">
        <v>84</v>
      </c>
      <c r="B51" s="77" t="s">
        <v>559</v>
      </c>
      <c r="C51" s="181">
        <v>6.26</v>
      </c>
      <c r="D51" s="181">
        <v>1.6</v>
      </c>
      <c r="E51" s="183"/>
      <c r="F51" s="181">
        <v>7.0000000000000007E-2</v>
      </c>
    </row>
    <row r="52" spans="1:6" x14ac:dyDescent="0.25">
      <c r="A52" s="178" t="s">
        <v>84</v>
      </c>
      <c r="B52" s="77" t="s">
        <v>563</v>
      </c>
      <c r="C52" s="183"/>
      <c r="D52" s="183"/>
      <c r="E52" s="183"/>
      <c r="F52" s="183"/>
    </row>
    <row r="53" spans="1:6" x14ac:dyDescent="0.25">
      <c r="A53" s="178" t="s">
        <v>84</v>
      </c>
      <c r="B53" s="77" t="s">
        <v>330</v>
      </c>
      <c r="C53" s="181">
        <v>1.35</v>
      </c>
      <c r="D53" s="181">
        <v>0.84</v>
      </c>
      <c r="E53" s="181">
        <v>4.5</v>
      </c>
      <c r="F53" s="183"/>
    </row>
    <row r="54" spans="1:6" x14ac:dyDescent="0.25">
      <c r="A54" s="178" t="s">
        <v>84</v>
      </c>
      <c r="B54" s="77" t="s">
        <v>453</v>
      </c>
      <c r="C54" s="181">
        <v>0.97</v>
      </c>
      <c r="D54" s="181">
        <v>0.35</v>
      </c>
      <c r="E54" s="181">
        <v>4.6399999999999997</v>
      </c>
      <c r="F54" s="183"/>
    </row>
    <row r="55" spans="1:6" x14ac:dyDescent="0.25">
      <c r="A55" s="178" t="s">
        <v>84</v>
      </c>
      <c r="B55" s="77" t="s">
        <v>164</v>
      </c>
      <c r="C55" s="183"/>
      <c r="D55" s="183"/>
      <c r="E55" s="183"/>
      <c r="F55" s="183"/>
    </row>
    <row r="56" spans="1:6" x14ac:dyDescent="0.25">
      <c r="A56" s="178" t="s">
        <v>85</v>
      </c>
      <c r="B56" s="77" t="s">
        <v>573</v>
      </c>
      <c r="C56" s="183"/>
      <c r="D56" s="183"/>
      <c r="E56" s="183"/>
      <c r="F56" s="193">
        <v>0.270563</v>
      </c>
    </row>
    <row r="57" spans="1:6" x14ac:dyDescent="0.25">
      <c r="A57" s="178" t="s">
        <v>85</v>
      </c>
      <c r="B57" s="77" t="s">
        <v>436</v>
      </c>
      <c r="C57" s="181">
        <v>3.6894150000000001E-2</v>
      </c>
      <c r="D57" s="181">
        <v>0.02</v>
      </c>
      <c r="E57" s="183"/>
      <c r="F57" s="183"/>
    </row>
    <row r="58" spans="1:6" x14ac:dyDescent="0.25">
      <c r="A58" s="178" t="s">
        <v>85</v>
      </c>
      <c r="B58" s="77" t="s">
        <v>574</v>
      </c>
      <c r="C58" s="181">
        <v>8.7483859999999997E-2</v>
      </c>
      <c r="D58" s="181">
        <v>0.24</v>
      </c>
      <c r="E58" s="183"/>
      <c r="F58" s="183"/>
    </row>
    <row r="60" spans="1:6" ht="15.75" thickBot="1" x14ac:dyDescent="0.3">
      <c r="B60" s="104" t="s">
        <v>114</v>
      </c>
      <c r="C60" s="194">
        <v>2642.9717294399989</v>
      </c>
      <c r="D60" s="194">
        <v>1534.9425604199996</v>
      </c>
      <c r="E60" s="194">
        <v>9094.087125160002</v>
      </c>
      <c r="F60" s="194">
        <v>1723.6647028400002</v>
      </c>
    </row>
    <row r="61" spans="1:6" ht="15.75" thickTop="1" x14ac:dyDescent="0.25"/>
  </sheetData>
  <autoFilter ref="A3:F26">
    <sortState ref="A5:G94">
      <sortCondition ref="A4:A94"/>
    </sortState>
  </autoFilter>
  <mergeCells count="2">
    <mergeCell ref="A1:F1"/>
    <mergeCell ref="A2:F2"/>
  </mergeCells>
  <pageMargins left="0.7" right="0.7" top="0.75" bottom="0.75" header="0.3" footer="0.3"/>
  <pageSetup orientation="landscape" r:id="rId1"/>
  <headerFooter>
    <oddHeader>&amp;CAging Outstanding Overpayments Identified during Payment Recapture Audits</oddHeader>
    <oddFooter>&amp;RAs of &amp;T &amp;D
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E83"/>
  <sheetViews>
    <sheetView zoomScaleNormal="100" workbookViewId="0">
      <pane xSplit="2" ySplit="2" topLeftCell="C3" activePane="bottomRight" state="frozen"/>
      <selection pane="topRight" activeCell="C1" sqref="C1"/>
      <selection pane="bottomLeft" activeCell="A3" sqref="A3"/>
      <selection pane="bottomRight" sqref="A1:E1"/>
    </sheetView>
  </sheetViews>
  <sheetFormatPr defaultColWidth="9" defaultRowHeight="15" x14ac:dyDescent="0.25"/>
  <cols>
    <col min="1" max="1" width="9" style="26"/>
    <col min="2" max="2" width="57" style="26" customWidth="1"/>
    <col min="3" max="3" width="27.42578125" style="26" bestFit="1" customWidth="1"/>
    <col min="4" max="4" width="12" style="26" customWidth="1"/>
    <col min="5" max="5" width="10.85546875" style="26" customWidth="1"/>
    <col min="6" max="16384" width="9" style="26"/>
  </cols>
  <sheetData>
    <row r="1" spans="1:5" ht="15.75" x14ac:dyDescent="0.25">
      <c r="A1" s="512" t="s">
        <v>607</v>
      </c>
      <c r="B1" s="512"/>
      <c r="C1" s="512"/>
      <c r="D1" s="512"/>
      <c r="E1" s="512"/>
    </row>
    <row r="2" spans="1:5" ht="42.75" x14ac:dyDescent="0.25">
      <c r="A2" s="312" t="s">
        <v>4</v>
      </c>
      <c r="B2" s="312" t="s">
        <v>345</v>
      </c>
      <c r="C2" s="312" t="s">
        <v>608</v>
      </c>
      <c r="D2" s="312" t="s">
        <v>609</v>
      </c>
      <c r="E2" s="312" t="s">
        <v>610</v>
      </c>
    </row>
    <row r="3" spans="1:5" x14ac:dyDescent="0.25">
      <c r="A3" s="208" t="s">
        <v>208</v>
      </c>
      <c r="B3" s="209" t="s">
        <v>303</v>
      </c>
      <c r="C3" s="210">
        <v>1294000000</v>
      </c>
      <c r="D3" s="211">
        <v>0.9</v>
      </c>
      <c r="E3" s="212">
        <v>5.9300000000000004E-3</v>
      </c>
    </row>
    <row r="4" spans="1:5" x14ac:dyDescent="0.25">
      <c r="A4" s="208" t="s">
        <v>17</v>
      </c>
      <c r="B4" s="209" t="s">
        <v>598</v>
      </c>
      <c r="C4" s="213">
        <v>17435909527487.043</v>
      </c>
      <c r="D4" s="214">
        <v>0.9</v>
      </c>
      <c r="E4" s="215">
        <v>2.4299999999999999E-2</v>
      </c>
    </row>
    <row r="5" spans="1:5" x14ac:dyDescent="0.25">
      <c r="A5" s="208" t="s">
        <v>17</v>
      </c>
      <c r="B5" s="209" t="s">
        <v>357</v>
      </c>
      <c r="C5" s="213">
        <v>13457192783300.771</v>
      </c>
      <c r="D5" s="214">
        <v>0.9</v>
      </c>
      <c r="E5" s="215">
        <v>6.8699999999999997E-2</v>
      </c>
    </row>
    <row r="6" spans="1:5" x14ac:dyDescent="0.25">
      <c r="A6" s="208" t="s">
        <v>17</v>
      </c>
      <c r="B6" s="209" t="s">
        <v>359</v>
      </c>
      <c r="C6" s="213">
        <v>613960971885.06702</v>
      </c>
      <c r="D6" s="214">
        <v>0.9</v>
      </c>
      <c r="E6" s="215">
        <v>3.5700000000000003E-2</v>
      </c>
    </row>
    <row r="7" spans="1:5" x14ac:dyDescent="0.25">
      <c r="A7" s="208" t="s">
        <v>17</v>
      </c>
      <c r="B7" s="209" t="s">
        <v>358</v>
      </c>
      <c r="C7" s="213">
        <v>2390164807227962</v>
      </c>
      <c r="D7" s="214">
        <v>0.9</v>
      </c>
      <c r="E7" s="215">
        <v>3.0800000000000001E-2</v>
      </c>
    </row>
    <row r="8" spans="1:5" x14ac:dyDescent="0.25">
      <c r="A8" s="208" t="s">
        <v>19</v>
      </c>
      <c r="B8" s="85" t="s">
        <v>211</v>
      </c>
      <c r="C8" s="216">
        <v>554678087033883.88</v>
      </c>
      <c r="D8" s="214">
        <v>0.9</v>
      </c>
      <c r="E8" s="217">
        <v>2.1050259827270955E-2</v>
      </c>
    </row>
    <row r="9" spans="1:5" x14ac:dyDescent="0.25">
      <c r="A9" s="208" t="s">
        <v>19</v>
      </c>
      <c r="B9" s="85" t="s">
        <v>216</v>
      </c>
      <c r="C9" s="216">
        <v>28629455862.85463</v>
      </c>
      <c r="D9" s="214">
        <v>0.9</v>
      </c>
      <c r="E9" s="217">
        <v>9.4944710109643143E-4</v>
      </c>
    </row>
    <row r="10" spans="1:5" x14ac:dyDescent="0.25">
      <c r="A10" s="208" t="s">
        <v>19</v>
      </c>
      <c r="B10" s="85" t="s">
        <v>217</v>
      </c>
      <c r="C10" s="216">
        <v>2151642133510.4849</v>
      </c>
      <c r="D10" s="214">
        <v>0.9</v>
      </c>
      <c r="E10" s="217">
        <v>1.854007363897496E-2</v>
      </c>
    </row>
    <row r="11" spans="1:5" x14ac:dyDescent="0.25">
      <c r="A11" s="208" t="s">
        <v>19</v>
      </c>
      <c r="B11" s="85" t="s">
        <v>221</v>
      </c>
      <c r="C11" s="216">
        <v>88046462891.669952</v>
      </c>
      <c r="D11" s="214">
        <v>0.9</v>
      </c>
      <c r="E11" s="217">
        <v>2.0992530986749621E-4</v>
      </c>
    </row>
    <row r="12" spans="1:5" x14ac:dyDescent="0.25">
      <c r="A12" s="208" t="s">
        <v>19</v>
      </c>
      <c r="B12" s="85" t="s">
        <v>225</v>
      </c>
      <c r="C12" s="216">
        <v>61472472830968.797</v>
      </c>
      <c r="D12" s="214">
        <v>0.9</v>
      </c>
      <c r="E12" s="217">
        <v>1.3295907803942148E-2</v>
      </c>
    </row>
    <row r="13" spans="1:5" x14ac:dyDescent="0.25">
      <c r="A13" s="208" t="s">
        <v>19</v>
      </c>
      <c r="B13" s="84" t="s">
        <v>230</v>
      </c>
      <c r="C13" s="216">
        <v>28680838543162.398</v>
      </c>
      <c r="D13" s="214">
        <v>0.9</v>
      </c>
      <c r="E13" s="217">
        <v>5.8838647907816935E-3</v>
      </c>
    </row>
    <row r="14" spans="1:5" x14ac:dyDescent="0.25">
      <c r="A14" s="208" t="s">
        <v>19</v>
      </c>
      <c r="B14" s="85" t="s">
        <v>234</v>
      </c>
      <c r="C14" s="216"/>
      <c r="D14" s="214">
        <v>0.9</v>
      </c>
      <c r="E14" s="217">
        <v>0</v>
      </c>
    </row>
    <row r="15" spans="1:5" x14ac:dyDescent="0.25">
      <c r="A15" s="208" t="s">
        <v>19</v>
      </c>
      <c r="B15" s="85" t="s">
        <v>236</v>
      </c>
      <c r="C15" s="216">
        <v>260077345763.9646</v>
      </c>
      <c r="D15" s="214">
        <v>0.9</v>
      </c>
      <c r="E15" s="217">
        <v>1.017037420930581E-2</v>
      </c>
    </row>
    <row r="16" spans="1:5" x14ac:dyDescent="0.25">
      <c r="A16" s="208" t="s">
        <v>20</v>
      </c>
      <c r="B16" s="85" t="s">
        <v>237</v>
      </c>
      <c r="C16" s="216">
        <v>102500</v>
      </c>
      <c r="D16" s="214">
        <v>0.95</v>
      </c>
      <c r="E16" s="215">
        <v>2.0999999999999999E-3</v>
      </c>
    </row>
    <row r="17" spans="1:5" x14ac:dyDescent="0.25">
      <c r="A17" s="208" t="s">
        <v>396</v>
      </c>
      <c r="B17" s="84" t="s">
        <v>240</v>
      </c>
      <c r="C17" s="218">
        <v>181543875041561.63</v>
      </c>
      <c r="D17" s="219">
        <v>0.9</v>
      </c>
      <c r="E17" s="220">
        <v>9.2803075738696797E-4</v>
      </c>
    </row>
    <row r="18" spans="1:5" x14ac:dyDescent="0.25">
      <c r="A18" s="208" t="s">
        <v>396</v>
      </c>
      <c r="B18" s="84" t="s">
        <v>23</v>
      </c>
      <c r="C18" s="218">
        <v>3072121255981.5156</v>
      </c>
      <c r="D18" s="219">
        <v>0.95</v>
      </c>
      <c r="E18" s="220">
        <v>3.5497836183663708E-5</v>
      </c>
    </row>
    <row r="19" spans="1:5" x14ac:dyDescent="0.25">
      <c r="A19" s="208" t="s">
        <v>396</v>
      </c>
      <c r="B19" s="84" t="s">
        <v>22</v>
      </c>
      <c r="C19" s="218">
        <v>0</v>
      </c>
      <c r="D19" s="219">
        <v>0.95</v>
      </c>
      <c r="E19" s="220">
        <v>0</v>
      </c>
    </row>
    <row r="20" spans="1:5" x14ac:dyDescent="0.25">
      <c r="A20" s="208" t="s">
        <v>396</v>
      </c>
      <c r="B20" s="85" t="s">
        <v>241</v>
      </c>
      <c r="C20" s="218">
        <v>78396699897655.438</v>
      </c>
      <c r="D20" s="219">
        <v>0.95</v>
      </c>
      <c r="E20" s="220">
        <v>2.8754076987432209E-4</v>
      </c>
    </row>
    <row r="21" spans="1:5" x14ac:dyDescent="0.25">
      <c r="A21" s="208" t="s">
        <v>396</v>
      </c>
      <c r="B21" s="84" t="s">
        <v>239</v>
      </c>
      <c r="C21" s="218">
        <v>219762592838001.97</v>
      </c>
      <c r="D21" s="219">
        <v>0.95</v>
      </c>
      <c r="E21" s="220">
        <v>4.4999999999999997E-3</v>
      </c>
    </row>
    <row r="22" spans="1:5" x14ac:dyDescent="0.25">
      <c r="A22" s="208" t="s">
        <v>396</v>
      </c>
      <c r="B22" s="84" t="s">
        <v>238</v>
      </c>
      <c r="C22" s="218">
        <v>330177204985.75787</v>
      </c>
      <c r="D22" s="219">
        <v>0.95</v>
      </c>
      <c r="E22" s="220">
        <v>8.1043525090615676E-3</v>
      </c>
    </row>
    <row r="23" spans="1:5" x14ac:dyDescent="0.25">
      <c r="A23" s="208" t="s">
        <v>396</v>
      </c>
      <c r="B23" s="221" t="s">
        <v>397</v>
      </c>
      <c r="C23" s="218">
        <v>0</v>
      </c>
      <c r="D23" s="219">
        <v>1</v>
      </c>
      <c r="E23" s="220">
        <v>0</v>
      </c>
    </row>
    <row r="24" spans="1:5" x14ac:dyDescent="0.25">
      <c r="A24" s="208" t="s">
        <v>396</v>
      </c>
      <c r="B24" s="84" t="s">
        <v>244</v>
      </c>
      <c r="C24" s="218">
        <v>189715000000</v>
      </c>
      <c r="D24" s="219">
        <v>0.95</v>
      </c>
      <c r="E24" s="222" t="s">
        <v>599</v>
      </c>
    </row>
    <row r="25" spans="1:5" x14ac:dyDescent="0.25">
      <c r="A25" s="208" t="s">
        <v>396</v>
      </c>
      <c r="B25" s="85" t="s">
        <v>243</v>
      </c>
      <c r="C25" s="218">
        <v>4883037174486360</v>
      </c>
      <c r="D25" s="219">
        <v>0.95</v>
      </c>
      <c r="E25" s="222" t="s">
        <v>600</v>
      </c>
    </row>
    <row r="26" spans="1:5" x14ac:dyDescent="0.25">
      <c r="A26" s="208" t="s">
        <v>28</v>
      </c>
      <c r="B26" s="209" t="s">
        <v>29</v>
      </c>
      <c r="C26" s="216">
        <v>1.031449177846E+16</v>
      </c>
      <c r="D26" s="214">
        <v>0.95</v>
      </c>
      <c r="E26" s="214">
        <v>5.1921876476906534E-2</v>
      </c>
    </row>
    <row r="27" spans="1:5" x14ac:dyDescent="0.25">
      <c r="A27" s="208" t="s">
        <v>28</v>
      </c>
      <c r="B27" s="209" t="s">
        <v>434</v>
      </c>
      <c r="C27" s="223">
        <v>1884142.07</v>
      </c>
      <c r="D27" s="214">
        <v>0.9</v>
      </c>
      <c r="E27" s="224">
        <v>2.5000000000000001E-2</v>
      </c>
    </row>
    <row r="28" spans="1:5" x14ac:dyDescent="0.25">
      <c r="A28" s="208" t="s">
        <v>30</v>
      </c>
      <c r="B28" s="209" t="s">
        <v>33</v>
      </c>
      <c r="C28" s="225">
        <v>9878470741852270</v>
      </c>
      <c r="D28" s="211">
        <v>0.9</v>
      </c>
      <c r="E28" s="226">
        <v>3.7717189091836501E-3</v>
      </c>
    </row>
    <row r="29" spans="1:5" x14ac:dyDescent="0.25">
      <c r="A29" s="208" t="s">
        <v>30</v>
      </c>
      <c r="B29" s="209" t="s">
        <v>35</v>
      </c>
      <c r="C29" s="225">
        <v>6852578950428.3096</v>
      </c>
      <c r="D29" s="211">
        <v>0.9</v>
      </c>
      <c r="E29" s="226">
        <v>2.12973960666319E-3</v>
      </c>
    </row>
    <row r="30" spans="1:5" x14ac:dyDescent="0.25">
      <c r="A30" s="208" t="s">
        <v>30</v>
      </c>
      <c r="B30" s="209" t="s">
        <v>36</v>
      </c>
      <c r="C30" s="225">
        <v>19993551848226.801</v>
      </c>
      <c r="D30" s="211">
        <v>0.9</v>
      </c>
      <c r="E30" s="226">
        <v>1.41470947458346E-2</v>
      </c>
    </row>
    <row r="31" spans="1:5" x14ac:dyDescent="0.25">
      <c r="A31" s="208" t="s">
        <v>30</v>
      </c>
      <c r="B31" s="209" t="s">
        <v>304</v>
      </c>
      <c r="C31" s="225">
        <v>0</v>
      </c>
      <c r="D31" s="211">
        <v>1</v>
      </c>
      <c r="E31" s="226">
        <v>0</v>
      </c>
    </row>
    <row r="32" spans="1:5" x14ac:dyDescent="0.25">
      <c r="A32" s="208" t="s">
        <v>39</v>
      </c>
      <c r="B32" s="209" t="s">
        <v>308</v>
      </c>
      <c r="C32" s="210">
        <v>1.59435387550737E+18</v>
      </c>
      <c r="D32" s="211">
        <v>0.9</v>
      </c>
      <c r="E32" s="227">
        <v>6.7799999999999999E-2</v>
      </c>
    </row>
    <row r="33" spans="1:5" x14ac:dyDescent="0.25">
      <c r="A33" s="208" t="s">
        <v>39</v>
      </c>
      <c r="B33" s="209" t="s">
        <v>40</v>
      </c>
      <c r="C33" s="210">
        <v>4.29787452656495E+18</v>
      </c>
      <c r="D33" s="211">
        <v>0.9</v>
      </c>
      <c r="E33" s="227">
        <v>2.9600000000000001E-2</v>
      </c>
    </row>
    <row r="34" spans="1:5" x14ac:dyDescent="0.25">
      <c r="A34" s="208" t="s">
        <v>42</v>
      </c>
      <c r="B34" s="209" t="s">
        <v>44</v>
      </c>
      <c r="C34" s="213">
        <v>2737413952461.4072</v>
      </c>
      <c r="D34" s="214">
        <v>0.95</v>
      </c>
      <c r="E34" s="215">
        <v>2.2699999999999999E-3</v>
      </c>
    </row>
    <row r="35" spans="1:5" x14ac:dyDescent="0.25">
      <c r="A35" s="208" t="s">
        <v>42</v>
      </c>
      <c r="B35" s="209" t="s">
        <v>43</v>
      </c>
      <c r="C35" s="213">
        <v>130805488934.51334</v>
      </c>
      <c r="D35" s="214">
        <v>0.95</v>
      </c>
      <c r="E35" s="215">
        <v>5.9999999999999995E-4</v>
      </c>
    </row>
    <row r="36" spans="1:5" x14ac:dyDescent="0.25">
      <c r="A36" s="208" t="s">
        <v>42</v>
      </c>
      <c r="B36" s="209" t="s">
        <v>133</v>
      </c>
      <c r="C36" s="213">
        <v>590612375441.01587</v>
      </c>
      <c r="D36" s="214">
        <v>0.95</v>
      </c>
      <c r="E36" s="212">
        <v>9.6000000000000002E-4</v>
      </c>
    </row>
    <row r="37" spans="1:5" x14ac:dyDescent="0.25">
      <c r="A37" s="208" t="s">
        <v>42</v>
      </c>
      <c r="B37" s="209" t="s">
        <v>45</v>
      </c>
      <c r="C37" s="213">
        <v>374117039.03999996</v>
      </c>
      <c r="D37" s="214">
        <v>0.95</v>
      </c>
      <c r="E37" s="215">
        <v>2.5999999999999999E-3</v>
      </c>
    </row>
    <row r="38" spans="1:5" x14ac:dyDescent="0.25">
      <c r="A38" s="208" t="s">
        <v>46</v>
      </c>
      <c r="B38" s="85" t="s">
        <v>49</v>
      </c>
      <c r="C38" s="216">
        <v>288414767730.43402</v>
      </c>
      <c r="D38" s="214">
        <v>0.9</v>
      </c>
      <c r="E38" s="215">
        <v>1.9000000000000001E-4</v>
      </c>
    </row>
    <row r="39" spans="1:5" x14ac:dyDescent="0.25">
      <c r="A39" s="208" t="s">
        <v>46</v>
      </c>
      <c r="B39" s="85" t="s">
        <v>47</v>
      </c>
      <c r="C39" s="216">
        <v>326391854123897</v>
      </c>
      <c r="D39" s="214">
        <v>0.9</v>
      </c>
      <c r="E39" s="215">
        <v>1.2449999999999999E-2</v>
      </c>
    </row>
    <row r="40" spans="1:5" x14ac:dyDescent="0.25">
      <c r="A40" s="208" t="s">
        <v>46</v>
      </c>
      <c r="B40" s="85" t="s">
        <v>48</v>
      </c>
      <c r="C40" s="216">
        <v>694837154582205</v>
      </c>
      <c r="D40" s="214">
        <v>0.9</v>
      </c>
      <c r="E40" s="215">
        <v>2.826E-2</v>
      </c>
    </row>
    <row r="41" spans="1:5" x14ac:dyDescent="0.25">
      <c r="A41" s="208" t="s">
        <v>46</v>
      </c>
      <c r="B41" s="85" t="s">
        <v>50</v>
      </c>
      <c r="C41" s="216">
        <v>309.95</v>
      </c>
      <c r="D41" s="214">
        <v>0.9</v>
      </c>
      <c r="E41" s="215">
        <v>3.0268100000000002E-8</v>
      </c>
    </row>
    <row r="42" spans="1:5" x14ac:dyDescent="0.25">
      <c r="A42" s="208" t="s">
        <v>51</v>
      </c>
      <c r="B42" s="209" t="s">
        <v>601</v>
      </c>
      <c r="C42" s="216">
        <v>54255984.200000003</v>
      </c>
      <c r="D42" s="214">
        <v>0.95</v>
      </c>
      <c r="E42" s="215">
        <v>1.95E-2</v>
      </c>
    </row>
    <row r="43" spans="1:5" x14ac:dyDescent="0.25">
      <c r="A43" s="208" t="s">
        <v>51</v>
      </c>
      <c r="B43" s="209" t="s">
        <v>53</v>
      </c>
      <c r="C43" s="216">
        <v>256770.87</v>
      </c>
      <c r="D43" s="214">
        <v>0.95</v>
      </c>
      <c r="E43" s="215">
        <v>1.77E-2</v>
      </c>
    </row>
    <row r="44" spans="1:5" x14ac:dyDescent="0.25">
      <c r="A44" s="208" t="s">
        <v>54</v>
      </c>
      <c r="B44" s="209" t="s">
        <v>55</v>
      </c>
      <c r="C44" s="228">
        <v>1.2118625435127601E+18</v>
      </c>
      <c r="D44" s="229" t="s">
        <v>602</v>
      </c>
      <c r="E44" s="215">
        <v>5.6666865732203997E-3</v>
      </c>
    </row>
    <row r="45" spans="1:5" x14ac:dyDescent="0.25">
      <c r="A45" s="208" t="s">
        <v>54</v>
      </c>
      <c r="B45" s="209" t="s">
        <v>57</v>
      </c>
      <c r="C45" s="216">
        <v>5.75E+17</v>
      </c>
      <c r="D45" s="229">
        <v>0.9</v>
      </c>
      <c r="E45" s="215">
        <v>7.1999999999999998E-3</v>
      </c>
    </row>
    <row r="46" spans="1:5" x14ac:dyDescent="0.25">
      <c r="A46" s="208" t="s">
        <v>54</v>
      </c>
      <c r="B46" s="209" t="s">
        <v>603</v>
      </c>
      <c r="C46" s="216">
        <v>5.04E+16</v>
      </c>
      <c r="D46" s="229">
        <v>0.9</v>
      </c>
      <c r="E46" s="215">
        <v>4.7499999999999999E-3</v>
      </c>
    </row>
    <row r="47" spans="1:5" x14ac:dyDescent="0.25">
      <c r="A47" s="208" t="s">
        <v>54</v>
      </c>
      <c r="B47" s="209" t="s">
        <v>56</v>
      </c>
      <c r="C47" s="228">
        <v>3.2598316324861102E+18</v>
      </c>
      <c r="D47" s="229" t="s">
        <v>602</v>
      </c>
      <c r="E47" s="215">
        <v>9.7262178741766292E-3</v>
      </c>
    </row>
    <row r="48" spans="1:5" x14ac:dyDescent="0.25">
      <c r="A48" s="208" t="s">
        <v>54</v>
      </c>
      <c r="B48" s="209" t="s">
        <v>59</v>
      </c>
      <c r="C48" s="228">
        <v>1961744329271980</v>
      </c>
      <c r="D48" s="229" t="s">
        <v>602</v>
      </c>
      <c r="E48" s="215">
        <v>6.0685552972661403E-3</v>
      </c>
    </row>
    <row r="49" spans="1:5" x14ac:dyDescent="0.25">
      <c r="A49" s="208" t="s">
        <v>54</v>
      </c>
      <c r="B49" s="209" t="s">
        <v>604</v>
      </c>
      <c r="C49" s="228">
        <v>2582494606781.8823</v>
      </c>
      <c r="D49" s="229">
        <v>0.9</v>
      </c>
      <c r="E49" s="224">
        <v>2.5100000000000001E-3</v>
      </c>
    </row>
    <row r="50" spans="1:5" x14ac:dyDescent="0.25">
      <c r="A50" s="208" t="s">
        <v>54</v>
      </c>
      <c r="B50" s="209" t="s">
        <v>605</v>
      </c>
      <c r="C50" s="230">
        <f>0.0414*(1-0.0414)</f>
        <v>3.9686039999999999E-2</v>
      </c>
      <c r="D50" s="229">
        <v>0.9</v>
      </c>
      <c r="E50" s="215">
        <v>2E-3</v>
      </c>
    </row>
    <row r="51" spans="1:5" x14ac:dyDescent="0.25">
      <c r="A51" s="208" t="s">
        <v>54</v>
      </c>
      <c r="B51" s="209" t="s">
        <v>258</v>
      </c>
      <c r="C51" s="231">
        <v>0</v>
      </c>
      <c r="D51" s="229">
        <v>0.95</v>
      </c>
      <c r="E51" s="224">
        <v>9.5999999999999992E-3</v>
      </c>
    </row>
    <row r="52" spans="1:5" x14ac:dyDescent="0.25">
      <c r="A52" s="208" t="s">
        <v>54</v>
      </c>
      <c r="B52" s="209" t="s">
        <v>257</v>
      </c>
      <c r="C52" s="232">
        <f>C50/(245-1)</f>
        <v>1.6264770491803278E-4</v>
      </c>
      <c r="D52" s="229">
        <v>0.9</v>
      </c>
      <c r="E52" s="215">
        <v>6.442985E-3</v>
      </c>
    </row>
    <row r="53" spans="1:5" x14ac:dyDescent="0.25">
      <c r="A53" s="208" t="s">
        <v>69</v>
      </c>
      <c r="B53" s="85" t="s">
        <v>264</v>
      </c>
      <c r="C53" s="233">
        <v>31259280430534.059</v>
      </c>
      <c r="D53" s="214">
        <v>0.95</v>
      </c>
      <c r="E53" s="227">
        <v>1.24E-2</v>
      </c>
    </row>
    <row r="54" spans="1:5" x14ac:dyDescent="0.25">
      <c r="A54" s="208" t="s">
        <v>73</v>
      </c>
      <c r="B54" s="209" t="s">
        <v>78</v>
      </c>
      <c r="C54" s="234">
        <v>80246462772338</v>
      </c>
      <c r="D54" s="214">
        <v>0.9</v>
      </c>
      <c r="E54" s="215">
        <v>2.5000000000000001E-2</v>
      </c>
    </row>
    <row r="55" spans="1:5" x14ac:dyDescent="0.25">
      <c r="A55" s="208" t="s">
        <v>73</v>
      </c>
      <c r="B55" s="209" t="s">
        <v>74</v>
      </c>
      <c r="C55" s="234">
        <v>1.80645247260447E+16</v>
      </c>
      <c r="D55" s="214">
        <v>0.9</v>
      </c>
      <c r="E55" s="215">
        <v>2.5000000000000001E-2</v>
      </c>
    </row>
    <row r="56" spans="1:5" x14ac:dyDescent="0.25">
      <c r="A56" s="208" t="s">
        <v>73</v>
      </c>
      <c r="B56" s="209" t="s">
        <v>75</v>
      </c>
      <c r="C56" s="234">
        <v>1512202665654630</v>
      </c>
      <c r="D56" s="214">
        <v>0.9</v>
      </c>
      <c r="E56" s="215">
        <v>2.5000000000000001E-2</v>
      </c>
    </row>
    <row r="57" spans="1:5" x14ac:dyDescent="0.25">
      <c r="A57" s="208" t="s">
        <v>73</v>
      </c>
      <c r="B57" s="209" t="s">
        <v>76</v>
      </c>
      <c r="C57" s="213">
        <v>261560516435725</v>
      </c>
      <c r="D57" s="214">
        <v>0.9</v>
      </c>
      <c r="E57" s="215">
        <v>2.9399999999999999E-2</v>
      </c>
    </row>
    <row r="58" spans="1:5" x14ac:dyDescent="0.25">
      <c r="A58" s="208" t="s">
        <v>73</v>
      </c>
      <c r="B58" s="209" t="s">
        <v>77</v>
      </c>
      <c r="C58" s="213">
        <v>825155401595.78479</v>
      </c>
      <c r="D58" s="214">
        <v>0.95</v>
      </c>
      <c r="E58" s="215">
        <v>1.6199999999999999E-2</v>
      </c>
    </row>
    <row r="59" spans="1:5" x14ac:dyDescent="0.25">
      <c r="A59" s="208" t="s">
        <v>79</v>
      </c>
      <c r="B59" s="209" t="s">
        <v>80</v>
      </c>
      <c r="C59" s="210">
        <v>1093400000</v>
      </c>
      <c r="D59" s="211">
        <v>0.95</v>
      </c>
      <c r="E59" s="235">
        <v>6.8000000000000005E-2</v>
      </c>
    </row>
    <row r="60" spans="1:5" x14ac:dyDescent="0.25">
      <c r="A60" s="208" t="s">
        <v>79</v>
      </c>
      <c r="B60" s="209" t="s">
        <v>81</v>
      </c>
      <c r="C60" s="210">
        <v>624300000</v>
      </c>
      <c r="D60" s="211">
        <v>0.95</v>
      </c>
      <c r="E60" s="235">
        <v>0.20599999999999999</v>
      </c>
    </row>
    <row r="61" spans="1:5" x14ac:dyDescent="0.25">
      <c r="A61" s="208" t="s">
        <v>82</v>
      </c>
      <c r="B61" s="209" t="s">
        <v>199</v>
      </c>
      <c r="C61" s="213">
        <v>661082.68000000005</v>
      </c>
      <c r="D61" s="214">
        <v>0.9</v>
      </c>
      <c r="E61" s="236">
        <v>8.2400000000000001E-2</v>
      </c>
    </row>
    <row r="62" spans="1:5" x14ac:dyDescent="0.25">
      <c r="A62" s="208" t="s">
        <v>84</v>
      </c>
      <c r="B62" s="237" t="s">
        <v>279</v>
      </c>
      <c r="C62" s="238">
        <v>1618000000000000</v>
      </c>
      <c r="D62" s="239">
        <v>0.9</v>
      </c>
      <c r="E62" s="240">
        <v>3.7000000000000002E-3</v>
      </c>
    </row>
    <row r="63" spans="1:5" x14ac:dyDescent="0.25">
      <c r="A63" s="208" t="s">
        <v>84</v>
      </c>
      <c r="B63" s="241" t="s">
        <v>291</v>
      </c>
      <c r="C63" s="242">
        <v>1669000000000</v>
      </c>
      <c r="D63" s="219">
        <v>0.9</v>
      </c>
      <c r="E63" s="243">
        <v>1.24E-2</v>
      </c>
    </row>
    <row r="64" spans="1:5" x14ac:dyDescent="0.25">
      <c r="A64" s="208" t="s">
        <v>84</v>
      </c>
      <c r="B64" s="241" t="s">
        <v>276</v>
      </c>
      <c r="C64" s="242">
        <v>7714000000000</v>
      </c>
      <c r="D64" s="219">
        <v>0.9</v>
      </c>
      <c r="E64" s="243">
        <v>0.01</v>
      </c>
    </row>
    <row r="65" spans="1:5" x14ac:dyDescent="0.25">
      <c r="A65" s="208" t="s">
        <v>84</v>
      </c>
      <c r="B65" s="241" t="s">
        <v>278</v>
      </c>
      <c r="C65" s="242">
        <v>1763000000000</v>
      </c>
      <c r="D65" s="219">
        <v>0.9</v>
      </c>
      <c r="E65" s="243">
        <v>1.5699999999999999E-2</v>
      </c>
    </row>
    <row r="66" spans="1:5" x14ac:dyDescent="0.25">
      <c r="A66" s="208" t="s">
        <v>84</v>
      </c>
      <c r="B66" s="241" t="s">
        <v>203</v>
      </c>
      <c r="C66" s="218">
        <v>2028497278772340</v>
      </c>
      <c r="D66" s="219">
        <v>0.95</v>
      </c>
      <c r="E66" s="244">
        <v>9.6346770412990869E-3</v>
      </c>
    </row>
    <row r="67" spans="1:5" x14ac:dyDescent="0.25">
      <c r="A67" s="208" t="s">
        <v>84</v>
      </c>
      <c r="B67" s="241" t="s">
        <v>274</v>
      </c>
      <c r="C67" s="223">
        <v>720208744496486.88</v>
      </c>
      <c r="D67" s="245">
        <v>0.9</v>
      </c>
      <c r="E67" s="246">
        <v>1.9300000000000001E-2</v>
      </c>
    </row>
    <row r="68" spans="1:5" x14ac:dyDescent="0.25">
      <c r="A68" s="208" t="s">
        <v>85</v>
      </c>
      <c r="B68" s="209" t="s">
        <v>309</v>
      </c>
      <c r="C68" s="216">
        <v>266325.87050722609</v>
      </c>
      <c r="D68" s="214">
        <v>0.9</v>
      </c>
      <c r="E68" s="215">
        <v>2.8500000000000001E-2</v>
      </c>
    </row>
    <row r="69" spans="1:5" x14ac:dyDescent="0.25">
      <c r="A69" s="208" t="s">
        <v>85</v>
      </c>
      <c r="B69" s="209" t="s">
        <v>90</v>
      </c>
      <c r="C69" s="216">
        <v>49512.719090349899</v>
      </c>
      <c r="D69" s="214">
        <v>0.9</v>
      </c>
      <c r="E69" s="215">
        <v>1.03E-2</v>
      </c>
    </row>
    <row r="70" spans="1:5" x14ac:dyDescent="0.25">
      <c r="A70" s="208" t="s">
        <v>85</v>
      </c>
      <c r="B70" s="209" t="s">
        <v>86</v>
      </c>
      <c r="C70" s="216">
        <v>182881.96363270172</v>
      </c>
      <c r="D70" s="214">
        <v>0.9</v>
      </c>
      <c r="E70" s="215">
        <v>9.2999999999999992E-3</v>
      </c>
    </row>
    <row r="71" spans="1:5" x14ac:dyDescent="0.25">
      <c r="A71" s="208" t="s">
        <v>85</v>
      </c>
      <c r="B71" s="209" t="s">
        <v>437</v>
      </c>
      <c r="C71" s="216">
        <v>0</v>
      </c>
      <c r="D71" s="214">
        <v>0.9</v>
      </c>
      <c r="E71" s="215">
        <v>0</v>
      </c>
    </row>
    <row r="72" spans="1:5" x14ac:dyDescent="0.25">
      <c r="A72" s="208" t="s">
        <v>85</v>
      </c>
      <c r="B72" s="209" t="s">
        <v>93</v>
      </c>
      <c r="C72" s="216">
        <v>33394.294992095107</v>
      </c>
      <c r="D72" s="214">
        <v>0.9</v>
      </c>
      <c r="E72" s="215">
        <v>8.6999999999999994E-3</v>
      </c>
    </row>
    <row r="73" spans="1:5" x14ac:dyDescent="0.25">
      <c r="A73" s="208" t="s">
        <v>85</v>
      </c>
      <c r="B73" s="209" t="s">
        <v>92</v>
      </c>
      <c r="C73" s="216">
        <v>923023.07904366986</v>
      </c>
      <c r="D73" s="214">
        <v>0.9</v>
      </c>
      <c r="E73" s="215">
        <v>3.1300000000000001E-2</v>
      </c>
    </row>
    <row r="74" spans="1:5" x14ac:dyDescent="0.25">
      <c r="A74" s="208" t="s">
        <v>85</v>
      </c>
      <c r="B74" s="209" t="s">
        <v>401</v>
      </c>
      <c r="C74" s="216">
        <v>580425.66431220004</v>
      </c>
      <c r="D74" s="214">
        <v>0.95</v>
      </c>
      <c r="E74" s="215">
        <v>3.04E-2</v>
      </c>
    </row>
    <row r="75" spans="1:5" x14ac:dyDescent="0.25">
      <c r="A75" s="208" t="s">
        <v>85</v>
      </c>
      <c r="B75" s="209" t="s">
        <v>400</v>
      </c>
      <c r="C75" s="216">
        <v>462656.94811010751</v>
      </c>
      <c r="D75" s="214">
        <v>0.9</v>
      </c>
      <c r="E75" s="215">
        <v>3.6400000000000002E-2</v>
      </c>
    </row>
    <row r="76" spans="1:5" x14ac:dyDescent="0.25">
      <c r="A76" s="208" t="s">
        <v>85</v>
      </c>
      <c r="B76" s="209" t="s">
        <v>399</v>
      </c>
      <c r="C76" s="216">
        <v>1273922.2343169434</v>
      </c>
      <c r="D76" s="214">
        <v>0.9</v>
      </c>
      <c r="E76" s="215">
        <v>4.8899999999999999E-2</v>
      </c>
    </row>
    <row r="77" spans="1:5" x14ac:dyDescent="0.25">
      <c r="A77" s="208" t="s">
        <v>85</v>
      </c>
      <c r="B77" s="209" t="s">
        <v>436</v>
      </c>
      <c r="C77" s="216">
        <v>569329.50618493056</v>
      </c>
      <c r="D77" s="214">
        <v>0.9</v>
      </c>
      <c r="E77" s="215">
        <v>4.7999999999999996E-3</v>
      </c>
    </row>
    <row r="78" spans="1:5" x14ac:dyDescent="0.25">
      <c r="A78" s="208" t="s">
        <v>85</v>
      </c>
      <c r="B78" s="209" t="s">
        <v>89</v>
      </c>
      <c r="C78" s="216">
        <v>634561.15473577951</v>
      </c>
      <c r="D78" s="214">
        <v>0.9</v>
      </c>
      <c r="E78" s="215">
        <v>1.7500000000000002E-2</v>
      </c>
    </row>
    <row r="79" spans="1:5" x14ac:dyDescent="0.25">
      <c r="A79" s="208" t="s">
        <v>85</v>
      </c>
      <c r="B79" s="209" t="s">
        <v>356</v>
      </c>
      <c r="C79" s="216">
        <v>541916.03260887833</v>
      </c>
      <c r="D79" s="214">
        <v>0.9</v>
      </c>
      <c r="E79" s="215">
        <v>1.12E-2</v>
      </c>
    </row>
    <row r="80" spans="1:5" x14ac:dyDescent="0.25">
      <c r="A80" s="208" t="s">
        <v>85</v>
      </c>
      <c r="B80" s="85" t="s">
        <v>95</v>
      </c>
      <c r="C80" s="216">
        <v>27176.613547200002</v>
      </c>
      <c r="D80" s="214">
        <v>0.9</v>
      </c>
      <c r="E80" s="215">
        <v>2.8999999999999998E-3</v>
      </c>
    </row>
    <row r="83" spans="2:2" ht="15.75" x14ac:dyDescent="0.25">
      <c r="B83" s="247" t="s">
        <v>606</v>
      </c>
    </row>
  </sheetData>
  <autoFilter ref="A2:E80"/>
  <mergeCells count="1">
    <mergeCell ref="A1:E1"/>
  </mergeCells>
  <pageMargins left="0.25" right="0.25" top="0.75" bottom="0.75" header="0.3" footer="0.3"/>
  <pageSetup scale="85" orientation="portrait" horizontalDpi="1200" verticalDpi="1200" r:id="rId1"/>
  <headerFooter>
    <oddHeader>&amp;CCurrent Year Estimate Statistical Information</oddHeader>
    <oddFooter>&amp;RAs of &amp;T &amp;D
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J70"/>
  <sheetViews>
    <sheetView zoomScaleNormal="100" workbookViewId="0">
      <pane xSplit="1" ySplit="3" topLeftCell="B4" activePane="bottomRight" state="frozen"/>
      <selection activeCell="B2" sqref="B2"/>
      <selection pane="topRight" activeCell="B2" sqref="B2"/>
      <selection pane="bottomLeft" activeCell="B2" sqref="B2"/>
      <selection pane="bottomRight" activeCell="A2" sqref="A2:I2"/>
    </sheetView>
  </sheetViews>
  <sheetFormatPr defaultColWidth="17.5703125" defaultRowHeight="15" x14ac:dyDescent="0.25"/>
  <cols>
    <col min="1" max="1" width="15" style="26" customWidth="1"/>
    <col min="2" max="2" width="17.5703125" style="26"/>
    <col min="3" max="3" width="16.42578125" style="26" bestFit="1" customWidth="1"/>
    <col min="4" max="4" width="17.140625" style="26" bestFit="1" customWidth="1"/>
    <col min="5" max="5" width="12.42578125" style="26" bestFit="1" customWidth="1"/>
    <col min="6" max="6" width="15.5703125" style="26" bestFit="1" customWidth="1"/>
    <col min="7" max="7" width="17.5703125" style="26"/>
    <col min="8" max="8" width="11.140625" style="26" bestFit="1" customWidth="1"/>
    <col min="9" max="9" width="16.140625" style="26" bestFit="1" customWidth="1"/>
    <col min="10" max="16384" width="17.5703125" style="26"/>
  </cols>
  <sheetData>
    <row r="1" spans="1:10" ht="15.75" x14ac:dyDescent="0.25">
      <c r="A1" s="514" t="s">
        <v>352</v>
      </c>
      <c r="B1" s="514"/>
      <c r="C1" s="514"/>
      <c r="D1" s="514"/>
      <c r="E1" s="514"/>
      <c r="F1" s="514"/>
      <c r="G1" s="514"/>
      <c r="H1" s="514"/>
      <c r="I1" s="514"/>
    </row>
    <row r="2" spans="1:10" ht="15.75" x14ac:dyDescent="0.25">
      <c r="A2" s="535" t="s">
        <v>113</v>
      </c>
      <c r="B2" s="535"/>
      <c r="C2" s="535"/>
      <c r="D2" s="535"/>
      <c r="E2" s="535"/>
      <c r="F2" s="535"/>
      <c r="G2" s="535"/>
      <c r="H2" s="535"/>
      <c r="I2" s="535"/>
    </row>
    <row r="3" spans="1:10" ht="57" x14ac:dyDescent="0.25">
      <c r="A3" s="312" t="s">
        <v>4</v>
      </c>
      <c r="B3" s="312" t="s">
        <v>345</v>
      </c>
      <c r="C3" s="312" t="s">
        <v>632</v>
      </c>
      <c r="D3" s="312" t="s">
        <v>351</v>
      </c>
      <c r="E3" s="312" t="s">
        <v>350</v>
      </c>
      <c r="F3" s="312" t="s">
        <v>349</v>
      </c>
      <c r="G3" s="312" t="s">
        <v>348</v>
      </c>
      <c r="H3" s="312" t="s">
        <v>347</v>
      </c>
      <c r="I3" s="312" t="s">
        <v>346</v>
      </c>
      <c r="J3" s="312" t="s">
        <v>626</v>
      </c>
    </row>
    <row r="4" spans="1:10" x14ac:dyDescent="0.25">
      <c r="A4" s="490" t="s">
        <v>20</v>
      </c>
      <c r="B4" s="491" t="s">
        <v>1165</v>
      </c>
      <c r="C4" s="298">
        <v>1.2999999999999999E-2</v>
      </c>
      <c r="D4" s="303"/>
      <c r="E4" s="303"/>
      <c r="F4" s="303"/>
      <c r="G4" s="298">
        <v>1.2E-2</v>
      </c>
      <c r="H4" s="303"/>
      <c r="I4" s="298">
        <v>1E-3</v>
      </c>
      <c r="J4" s="303"/>
    </row>
    <row r="5" spans="1:10" x14ac:dyDescent="0.25">
      <c r="A5" s="297" t="s">
        <v>396</v>
      </c>
      <c r="B5" s="138" t="s">
        <v>593</v>
      </c>
      <c r="C5" s="298">
        <v>2.0833919999999999</v>
      </c>
      <c r="D5" s="298">
        <v>1.4469999999999999E-3</v>
      </c>
      <c r="E5" s="299"/>
      <c r="F5" s="299"/>
      <c r="G5" s="298">
        <v>1.4469999999999999E-3</v>
      </c>
      <c r="H5" s="300">
        <v>2.9E-4</v>
      </c>
      <c r="I5" s="299"/>
      <c r="J5" s="298">
        <v>2.0802079999999998</v>
      </c>
    </row>
    <row r="6" spans="1:10" x14ac:dyDescent="0.25">
      <c r="A6" s="297" t="s">
        <v>26</v>
      </c>
      <c r="B6" s="301" t="s">
        <v>487</v>
      </c>
      <c r="C6" s="302">
        <v>2.2632486899999997</v>
      </c>
      <c r="D6" s="303"/>
      <c r="E6" s="303"/>
      <c r="F6" s="303"/>
      <c r="G6" s="302">
        <v>2.2632486899999997</v>
      </c>
      <c r="H6" s="303"/>
      <c r="I6" s="303"/>
      <c r="J6" s="303"/>
    </row>
    <row r="7" spans="1:10" x14ac:dyDescent="0.25">
      <c r="A7" s="297" t="s">
        <v>26</v>
      </c>
      <c r="B7" s="301" t="s">
        <v>177</v>
      </c>
      <c r="C7" s="302">
        <v>1.2257499499999989</v>
      </c>
      <c r="D7" s="303"/>
      <c r="E7" s="303"/>
      <c r="F7" s="303"/>
      <c r="G7" s="302">
        <v>1.2257499499999989</v>
      </c>
      <c r="H7" s="303"/>
      <c r="I7" s="303"/>
      <c r="J7" s="303"/>
    </row>
    <row r="8" spans="1:10" x14ac:dyDescent="0.25">
      <c r="A8" s="297" t="s">
        <v>26</v>
      </c>
      <c r="B8" s="301" t="s">
        <v>27</v>
      </c>
      <c r="C8" s="302">
        <v>0.87848224000000019</v>
      </c>
      <c r="D8" s="302">
        <v>8.0002600000000004E-3</v>
      </c>
      <c r="E8" s="303"/>
      <c r="F8" s="303"/>
      <c r="G8" s="302">
        <v>0.8697519800000002</v>
      </c>
      <c r="H8" s="303"/>
      <c r="I8" s="303"/>
      <c r="J8" s="303"/>
    </row>
    <row r="9" spans="1:10" x14ac:dyDescent="0.25">
      <c r="A9" s="297" t="s">
        <v>26</v>
      </c>
      <c r="B9" s="301" t="s">
        <v>488</v>
      </c>
      <c r="C9" s="302">
        <v>1.6607021500000001</v>
      </c>
      <c r="D9" s="303"/>
      <c r="E9" s="303"/>
      <c r="F9" s="303"/>
      <c r="G9" s="302">
        <v>1.6607021500000001</v>
      </c>
      <c r="H9" s="303"/>
      <c r="I9" s="303"/>
      <c r="J9" s="303"/>
    </row>
    <row r="10" spans="1:10" x14ac:dyDescent="0.25">
      <c r="A10" s="297" t="s">
        <v>26</v>
      </c>
      <c r="B10" s="301" t="s">
        <v>245</v>
      </c>
      <c r="C10" s="302">
        <v>2.5012609999999995</v>
      </c>
      <c r="D10" s="303"/>
      <c r="E10" s="303"/>
      <c r="F10" s="303"/>
      <c r="G10" s="302">
        <v>2.5012609999999995</v>
      </c>
      <c r="H10" s="303"/>
      <c r="I10" s="303"/>
      <c r="J10" s="303"/>
    </row>
    <row r="11" spans="1:10" x14ac:dyDescent="0.25">
      <c r="A11" s="297" t="s">
        <v>28</v>
      </c>
      <c r="B11" s="138" t="s">
        <v>29</v>
      </c>
      <c r="C11" s="298">
        <v>773.44</v>
      </c>
      <c r="D11" s="299"/>
      <c r="E11" s="299"/>
      <c r="F11" s="299"/>
      <c r="G11" s="298">
        <v>773.44</v>
      </c>
      <c r="H11" s="299"/>
      <c r="I11" s="299"/>
      <c r="J11" s="299"/>
    </row>
    <row r="12" spans="1:10" x14ac:dyDescent="0.25">
      <c r="A12" s="297" t="s">
        <v>30</v>
      </c>
      <c r="B12" s="138" t="s">
        <v>161</v>
      </c>
      <c r="C12" s="298">
        <v>0.93373881999999997</v>
      </c>
      <c r="D12" s="299"/>
      <c r="E12" s="299"/>
      <c r="F12" s="299"/>
      <c r="G12" s="298">
        <v>0.93373881999999997</v>
      </c>
      <c r="H12" s="299"/>
      <c r="I12" s="299"/>
      <c r="J12" s="299"/>
    </row>
    <row r="13" spans="1:10" x14ac:dyDescent="0.25">
      <c r="A13" s="297" t="s">
        <v>42</v>
      </c>
      <c r="B13" s="139" t="s">
        <v>175</v>
      </c>
      <c r="C13" s="298">
        <v>0.35620000000000002</v>
      </c>
      <c r="D13" s="298">
        <v>0.08</v>
      </c>
      <c r="E13" s="299"/>
      <c r="F13" s="299"/>
      <c r="G13" s="298">
        <v>0.2762</v>
      </c>
      <c r="H13" s="299"/>
      <c r="I13" s="299"/>
      <c r="J13" s="299"/>
    </row>
    <row r="14" spans="1:10" x14ac:dyDescent="0.25">
      <c r="A14" s="297" t="s">
        <v>42</v>
      </c>
      <c r="B14" s="139" t="s">
        <v>132</v>
      </c>
      <c r="C14" s="298">
        <v>0.49</v>
      </c>
      <c r="D14" s="298">
        <v>0.08</v>
      </c>
      <c r="E14" s="299"/>
      <c r="F14" s="299"/>
      <c r="G14" s="298">
        <v>0.41</v>
      </c>
      <c r="H14" s="299"/>
      <c r="I14" s="299"/>
      <c r="J14" s="299"/>
    </row>
    <row r="15" spans="1:10" x14ac:dyDescent="0.25">
      <c r="A15" s="297" t="s">
        <v>42</v>
      </c>
      <c r="B15" s="139" t="s">
        <v>44</v>
      </c>
      <c r="C15" s="298">
        <v>0.13</v>
      </c>
      <c r="D15" s="298">
        <v>0.06</v>
      </c>
      <c r="E15" s="299"/>
      <c r="F15" s="299"/>
      <c r="G15" s="298">
        <f>C15-D15</f>
        <v>7.0000000000000007E-2</v>
      </c>
      <c r="H15" s="299"/>
      <c r="I15" s="299"/>
      <c r="J15" s="299"/>
    </row>
    <row r="16" spans="1:10" x14ac:dyDescent="0.25">
      <c r="A16" s="297" t="s">
        <v>42</v>
      </c>
      <c r="B16" s="139" t="s">
        <v>43</v>
      </c>
      <c r="C16" s="298">
        <v>0.09</v>
      </c>
      <c r="D16" s="298">
        <v>0.06</v>
      </c>
      <c r="E16" s="299"/>
      <c r="F16" s="299"/>
      <c r="G16" s="298">
        <f>C16-D16</f>
        <v>0.03</v>
      </c>
      <c r="H16" s="299"/>
      <c r="I16" s="299"/>
      <c r="J16" s="299"/>
    </row>
    <row r="17" spans="1:10" x14ac:dyDescent="0.25">
      <c r="A17" s="297" t="s">
        <v>42</v>
      </c>
      <c r="B17" s="139" t="s">
        <v>133</v>
      </c>
      <c r="C17" s="299"/>
      <c r="D17" s="298">
        <v>0.77</v>
      </c>
      <c r="E17" s="299"/>
      <c r="F17" s="299"/>
      <c r="G17" s="299"/>
      <c r="H17" s="299"/>
      <c r="I17" s="299"/>
      <c r="J17" s="299"/>
    </row>
    <row r="18" spans="1:10" x14ac:dyDescent="0.25">
      <c r="A18" s="297" t="s">
        <v>42</v>
      </c>
      <c r="B18" s="139" t="s">
        <v>45</v>
      </c>
      <c r="C18" s="298">
        <v>0.02</v>
      </c>
      <c r="D18" s="298">
        <v>0.01</v>
      </c>
      <c r="E18" s="299"/>
      <c r="F18" s="299"/>
      <c r="G18" s="298">
        <f>C18-D18</f>
        <v>0.01</v>
      </c>
      <c r="H18" s="299"/>
      <c r="I18" s="299"/>
      <c r="J18" s="299"/>
    </row>
    <row r="19" spans="1:10" x14ac:dyDescent="0.25">
      <c r="A19" s="297" t="s">
        <v>46</v>
      </c>
      <c r="B19" s="138" t="s">
        <v>627</v>
      </c>
      <c r="C19" s="304">
        <v>2.08</v>
      </c>
      <c r="D19" s="299"/>
      <c r="E19" s="299"/>
      <c r="F19" s="299"/>
      <c r="G19" s="298">
        <v>2.08</v>
      </c>
      <c r="H19" s="299"/>
      <c r="I19" s="299"/>
      <c r="J19" s="299"/>
    </row>
    <row r="20" spans="1:10" x14ac:dyDescent="0.25">
      <c r="A20" s="297" t="s">
        <v>46</v>
      </c>
      <c r="B20" s="138" t="s">
        <v>628</v>
      </c>
      <c r="C20" s="304">
        <v>1.2390000000000001</v>
      </c>
      <c r="D20" s="299"/>
      <c r="E20" s="299"/>
      <c r="F20" s="299"/>
      <c r="G20" s="298">
        <v>1.24</v>
      </c>
      <c r="H20" s="299"/>
      <c r="I20" s="299"/>
      <c r="J20" s="299"/>
    </row>
    <row r="21" spans="1:10" x14ac:dyDescent="0.25">
      <c r="A21" s="297" t="s">
        <v>46</v>
      </c>
      <c r="B21" s="138" t="s">
        <v>522</v>
      </c>
      <c r="C21" s="304">
        <v>1.0999999999999999E-2</v>
      </c>
      <c r="D21" s="299"/>
      <c r="E21" s="299"/>
      <c r="F21" s="299"/>
      <c r="G21" s="298">
        <v>0.01</v>
      </c>
      <c r="H21" s="299"/>
      <c r="I21" s="299"/>
      <c r="J21" s="299"/>
    </row>
    <row r="22" spans="1:10" x14ac:dyDescent="0.25">
      <c r="A22" s="297" t="s">
        <v>46</v>
      </c>
      <c r="B22" s="138" t="s">
        <v>523</v>
      </c>
      <c r="C22" s="305"/>
      <c r="D22" s="299"/>
      <c r="E22" s="299"/>
      <c r="F22" s="299"/>
      <c r="G22" s="299"/>
      <c r="H22" s="299"/>
      <c r="I22" s="299"/>
      <c r="J22" s="299"/>
    </row>
    <row r="23" spans="1:10" x14ac:dyDescent="0.25">
      <c r="A23" s="297" t="s">
        <v>46</v>
      </c>
      <c r="B23" s="138" t="s">
        <v>323</v>
      </c>
      <c r="C23" s="305"/>
      <c r="D23" s="299"/>
      <c r="E23" s="299"/>
      <c r="F23" s="299"/>
      <c r="G23" s="299"/>
      <c r="H23" s="299"/>
      <c r="I23" s="299"/>
      <c r="J23" s="299"/>
    </row>
    <row r="24" spans="1:10" x14ac:dyDescent="0.25">
      <c r="A24" s="297" t="s">
        <v>46</v>
      </c>
      <c r="B24" s="138" t="s">
        <v>629</v>
      </c>
      <c r="C24" s="305"/>
      <c r="D24" s="299"/>
      <c r="E24" s="299"/>
      <c r="F24" s="299"/>
      <c r="G24" s="299"/>
      <c r="H24" s="299"/>
      <c r="I24" s="299"/>
      <c r="J24" s="299"/>
    </row>
    <row r="25" spans="1:10" x14ac:dyDescent="0.25">
      <c r="A25" s="297" t="s">
        <v>46</v>
      </c>
      <c r="B25" s="138" t="s">
        <v>630</v>
      </c>
      <c r="C25" s="305"/>
      <c r="D25" s="299"/>
      <c r="E25" s="299"/>
      <c r="F25" s="299"/>
      <c r="G25" s="299"/>
      <c r="H25" s="299"/>
      <c r="I25" s="299"/>
      <c r="J25" s="299"/>
    </row>
    <row r="26" spans="1:10" x14ac:dyDescent="0.25">
      <c r="A26" s="297" t="s">
        <v>46</v>
      </c>
      <c r="B26" s="138" t="s">
        <v>520</v>
      </c>
      <c r="C26" s="305"/>
      <c r="D26" s="299"/>
      <c r="E26" s="299"/>
      <c r="F26" s="299"/>
      <c r="G26" s="299"/>
      <c r="H26" s="299"/>
      <c r="I26" s="299"/>
      <c r="J26" s="299"/>
    </row>
    <row r="27" spans="1:10" x14ac:dyDescent="0.25">
      <c r="A27" s="297" t="s">
        <v>51</v>
      </c>
      <c r="B27" s="138" t="s">
        <v>52</v>
      </c>
      <c r="C27" s="306">
        <v>11.54</v>
      </c>
      <c r="D27" s="307"/>
      <c r="E27" s="306">
        <v>2.23</v>
      </c>
      <c r="F27" s="307"/>
      <c r="G27" s="306">
        <v>9.32</v>
      </c>
      <c r="H27" s="307"/>
      <c r="I27" s="307"/>
      <c r="J27" s="307"/>
    </row>
    <row r="28" spans="1:10" x14ac:dyDescent="0.25">
      <c r="A28" s="297" t="s">
        <v>54</v>
      </c>
      <c r="B28" s="138" t="s">
        <v>595</v>
      </c>
      <c r="C28" s="298">
        <v>24.33</v>
      </c>
      <c r="D28" s="298">
        <v>49.64</v>
      </c>
      <c r="E28" s="298">
        <v>10.95</v>
      </c>
      <c r="F28" s="299"/>
      <c r="G28" s="298">
        <v>-62.44</v>
      </c>
      <c r="H28" s="299"/>
      <c r="I28" s="299"/>
      <c r="J28" s="298">
        <v>26.18</v>
      </c>
    </row>
    <row r="29" spans="1:10" x14ac:dyDescent="0.25">
      <c r="A29" s="297" t="s">
        <v>54</v>
      </c>
      <c r="B29" s="138" t="s">
        <v>596</v>
      </c>
      <c r="C29" s="298">
        <v>160.78</v>
      </c>
      <c r="D29" s="298">
        <v>4.0199999999999996</v>
      </c>
      <c r="E29" s="298">
        <v>24.98</v>
      </c>
      <c r="F29" s="299"/>
      <c r="G29" s="298">
        <v>131.78</v>
      </c>
      <c r="H29" s="299"/>
      <c r="I29" s="299"/>
      <c r="J29" s="299"/>
    </row>
    <row r="30" spans="1:10" x14ac:dyDescent="0.25">
      <c r="A30" s="297" t="s">
        <v>54</v>
      </c>
      <c r="B30" s="138" t="s">
        <v>631</v>
      </c>
      <c r="C30" s="298">
        <v>0.3</v>
      </c>
      <c r="D30" s="299"/>
      <c r="E30" s="298">
        <v>0.08</v>
      </c>
      <c r="F30" s="299"/>
      <c r="G30" s="298">
        <v>0.21</v>
      </c>
      <c r="H30" s="299"/>
      <c r="I30" s="299"/>
      <c r="J30" s="299"/>
    </row>
    <row r="31" spans="1:10" x14ac:dyDescent="0.25">
      <c r="A31" s="297" t="s">
        <v>54</v>
      </c>
      <c r="B31" s="138" t="s">
        <v>448</v>
      </c>
      <c r="C31" s="298">
        <v>32.520000000000003</v>
      </c>
      <c r="D31" s="299"/>
      <c r="E31" s="299"/>
      <c r="F31" s="299"/>
      <c r="G31" s="299"/>
      <c r="H31" s="299"/>
      <c r="I31" s="298">
        <v>32.520000000000003</v>
      </c>
      <c r="J31" s="299"/>
    </row>
    <row r="32" spans="1:10" x14ac:dyDescent="0.25">
      <c r="A32" s="297" t="s">
        <v>65</v>
      </c>
      <c r="B32" s="308" t="s">
        <v>180</v>
      </c>
      <c r="C32" s="309">
        <v>1.7332320000000001</v>
      </c>
      <c r="D32" s="310"/>
      <c r="E32" s="310"/>
      <c r="F32" s="310"/>
      <c r="G32" s="141">
        <v>1.7332320000000001</v>
      </c>
      <c r="H32" s="310"/>
      <c r="I32" s="310"/>
      <c r="J32" s="310"/>
    </row>
    <row r="33" spans="1:10" x14ac:dyDescent="0.25">
      <c r="A33" s="297" t="s">
        <v>65</v>
      </c>
      <c r="B33" s="140" t="s">
        <v>451</v>
      </c>
      <c r="C33" s="141">
        <v>25.1</v>
      </c>
      <c r="D33" s="310"/>
      <c r="E33" s="309">
        <v>-1.6607021500000001</v>
      </c>
      <c r="F33" s="310"/>
      <c r="G33" s="141">
        <v>25.1</v>
      </c>
      <c r="H33" s="310"/>
      <c r="I33" s="310"/>
      <c r="J33" s="310"/>
    </row>
    <row r="34" spans="1:10" x14ac:dyDescent="0.25">
      <c r="A34" s="297" t="s">
        <v>65</v>
      </c>
      <c r="B34" s="140" t="s">
        <v>531</v>
      </c>
      <c r="C34" s="141">
        <v>0.1</v>
      </c>
      <c r="D34" s="310"/>
      <c r="E34" s="310"/>
      <c r="F34" s="310"/>
      <c r="G34" s="310"/>
      <c r="H34" s="310"/>
      <c r="I34" s="141">
        <v>0.1</v>
      </c>
      <c r="J34" s="310"/>
    </row>
    <row r="35" spans="1:10" x14ac:dyDescent="0.25">
      <c r="A35" s="297" t="s">
        <v>79</v>
      </c>
      <c r="B35" s="138" t="s">
        <v>80</v>
      </c>
      <c r="C35" s="298">
        <v>2567.13</v>
      </c>
      <c r="D35" s="299"/>
      <c r="E35" s="299"/>
      <c r="F35" s="299"/>
      <c r="G35" s="299"/>
      <c r="H35" s="299"/>
      <c r="I35" s="299"/>
      <c r="J35" s="298">
        <v>2567.13</v>
      </c>
    </row>
    <row r="36" spans="1:10" x14ac:dyDescent="0.25">
      <c r="A36" s="297" t="s">
        <v>79</v>
      </c>
      <c r="B36" s="138" t="s">
        <v>81</v>
      </c>
      <c r="C36" s="298">
        <v>1320.98</v>
      </c>
      <c r="D36" s="299"/>
      <c r="E36" s="299"/>
      <c r="F36" s="299"/>
      <c r="G36" s="299"/>
      <c r="H36" s="299"/>
      <c r="I36" s="299"/>
      <c r="J36" s="298">
        <v>1320.98</v>
      </c>
    </row>
    <row r="37" spans="1:10" x14ac:dyDescent="0.25">
      <c r="A37" s="297" t="s">
        <v>79</v>
      </c>
      <c r="B37" s="138" t="s">
        <v>181</v>
      </c>
      <c r="C37" s="298">
        <v>2.16</v>
      </c>
      <c r="D37" s="299"/>
      <c r="E37" s="299"/>
      <c r="F37" s="299"/>
      <c r="G37" s="299"/>
      <c r="H37" s="299"/>
      <c r="I37" s="299"/>
      <c r="J37" s="298">
        <v>2.16</v>
      </c>
    </row>
    <row r="38" spans="1:10" x14ac:dyDescent="0.25">
      <c r="A38" s="297" t="s">
        <v>79</v>
      </c>
      <c r="B38" s="138" t="s">
        <v>182</v>
      </c>
      <c r="C38" s="311">
        <v>0.41399999999999998</v>
      </c>
      <c r="D38" s="299"/>
      <c r="E38" s="299"/>
      <c r="F38" s="299"/>
      <c r="G38" s="299"/>
      <c r="H38" s="299"/>
      <c r="I38" s="299"/>
      <c r="J38" s="311">
        <v>0.41399999999999998</v>
      </c>
    </row>
    <row r="39" spans="1:10" x14ac:dyDescent="0.25">
      <c r="A39" s="297" t="s">
        <v>109</v>
      </c>
      <c r="B39" s="138" t="s">
        <v>162</v>
      </c>
      <c r="C39" s="298">
        <v>1.3428000000000001E-2</v>
      </c>
      <c r="D39" s="299"/>
      <c r="E39" s="299"/>
      <c r="F39" s="299"/>
      <c r="G39" s="298">
        <v>1.3428000000000001E-2</v>
      </c>
      <c r="H39" s="299"/>
      <c r="I39" s="299"/>
      <c r="J39" s="299"/>
    </row>
    <row r="40" spans="1:10" x14ac:dyDescent="0.25">
      <c r="A40" s="297" t="s">
        <v>109</v>
      </c>
      <c r="B40" s="138" t="s">
        <v>326</v>
      </c>
      <c r="C40" s="298">
        <v>0.13090199999999999</v>
      </c>
      <c r="D40" s="299"/>
      <c r="E40" s="299"/>
      <c r="F40" s="299"/>
      <c r="G40" s="298">
        <v>0.13090199999999999</v>
      </c>
      <c r="H40" s="299"/>
      <c r="I40" s="299"/>
      <c r="J40" s="299"/>
    </row>
    <row r="41" spans="1:10" x14ac:dyDescent="0.25">
      <c r="A41" s="297" t="s">
        <v>82</v>
      </c>
      <c r="B41" s="139" t="s">
        <v>165</v>
      </c>
      <c r="C41" s="299"/>
      <c r="D41" s="299"/>
      <c r="E41" s="299"/>
      <c r="F41" s="299"/>
      <c r="G41" s="299"/>
      <c r="H41" s="299"/>
      <c r="I41" s="299"/>
      <c r="J41" s="299"/>
    </row>
    <row r="42" spans="1:10" x14ac:dyDescent="0.25">
      <c r="A42" s="297" t="s">
        <v>82</v>
      </c>
      <c r="B42" s="139" t="s">
        <v>166</v>
      </c>
      <c r="C42" s="298">
        <v>2.0000000000000001E-4</v>
      </c>
      <c r="D42" s="299"/>
      <c r="E42" s="299"/>
      <c r="F42" s="299"/>
      <c r="G42" s="298">
        <v>2.0000000000000001E-4</v>
      </c>
      <c r="H42" s="299"/>
      <c r="I42" s="299"/>
      <c r="J42" s="299"/>
    </row>
    <row r="43" spans="1:10" x14ac:dyDescent="0.25">
      <c r="A43" s="297" t="s">
        <v>82</v>
      </c>
      <c r="B43" s="139" t="s">
        <v>167</v>
      </c>
      <c r="C43" s="298">
        <v>1.1552</v>
      </c>
      <c r="D43" s="299"/>
      <c r="E43" s="299"/>
      <c r="F43" s="299"/>
      <c r="G43" s="298">
        <v>1.1552</v>
      </c>
      <c r="H43" s="299"/>
      <c r="I43" s="299"/>
      <c r="J43" s="299"/>
    </row>
    <row r="44" spans="1:10" x14ac:dyDescent="0.25">
      <c r="A44" s="297" t="s">
        <v>82</v>
      </c>
      <c r="B44" s="139" t="s">
        <v>546</v>
      </c>
      <c r="C44" s="298">
        <v>9.9400000000000002E-2</v>
      </c>
      <c r="D44" s="299"/>
      <c r="E44" s="299"/>
      <c r="F44" s="299"/>
      <c r="G44" s="298">
        <v>9.9400000000000002E-2</v>
      </c>
      <c r="H44" s="299"/>
      <c r="I44" s="299"/>
      <c r="J44" s="299"/>
    </row>
    <row r="45" spans="1:10" x14ac:dyDescent="0.25">
      <c r="A45" s="297" t="s">
        <v>82</v>
      </c>
      <c r="B45" s="139" t="s">
        <v>168</v>
      </c>
      <c r="C45" s="298">
        <v>0.33310000000000001</v>
      </c>
      <c r="D45" s="299"/>
      <c r="E45" s="299"/>
      <c r="F45" s="299"/>
      <c r="G45" s="298">
        <v>1.44E-2</v>
      </c>
      <c r="H45" s="299"/>
      <c r="I45" s="299"/>
      <c r="J45" s="298">
        <v>0.31869999999999998</v>
      </c>
    </row>
    <row r="46" spans="1:10" x14ac:dyDescent="0.25">
      <c r="A46" s="297" t="s">
        <v>82</v>
      </c>
      <c r="B46" s="139" t="s">
        <v>547</v>
      </c>
      <c r="C46" s="298">
        <v>3.5000000000000001E-3</v>
      </c>
      <c r="D46" s="299"/>
      <c r="E46" s="299"/>
      <c r="F46" s="299"/>
      <c r="G46" s="298">
        <v>3.0000000000000001E-3</v>
      </c>
      <c r="H46" s="299"/>
      <c r="I46" s="299"/>
      <c r="J46" s="298">
        <v>5.0000000000000001E-4</v>
      </c>
    </row>
    <row r="47" spans="1:10" x14ac:dyDescent="0.25">
      <c r="A47" s="297" t="s">
        <v>82</v>
      </c>
      <c r="B47" s="139" t="s">
        <v>548</v>
      </c>
      <c r="C47" s="298">
        <v>0.1908</v>
      </c>
      <c r="D47" s="299"/>
      <c r="E47" s="299"/>
      <c r="F47" s="299"/>
      <c r="G47" s="298">
        <v>2.3E-3</v>
      </c>
      <c r="H47" s="299"/>
      <c r="I47" s="299"/>
      <c r="J47" s="298">
        <v>0.1885</v>
      </c>
    </row>
    <row r="48" spans="1:10" x14ac:dyDescent="0.25">
      <c r="A48" s="297" t="s">
        <v>82</v>
      </c>
      <c r="B48" s="139" t="s">
        <v>549</v>
      </c>
      <c r="C48" s="298">
        <v>7.5800000000000006E-2</v>
      </c>
      <c r="D48" s="299"/>
      <c r="E48" s="299"/>
      <c r="F48" s="299"/>
      <c r="G48" s="298">
        <v>7.5800000000000006E-2</v>
      </c>
      <c r="H48" s="299"/>
      <c r="I48" s="299"/>
      <c r="J48" s="299"/>
    </row>
    <row r="49" spans="1:10" x14ac:dyDescent="0.25">
      <c r="A49" s="297" t="s">
        <v>82</v>
      </c>
      <c r="B49" s="139" t="s">
        <v>550</v>
      </c>
      <c r="C49" s="298">
        <v>5.0900000000000001E-2</v>
      </c>
      <c r="D49" s="299"/>
      <c r="E49" s="299"/>
      <c r="F49" s="299"/>
      <c r="G49" s="298">
        <v>5.0900000000000001E-2</v>
      </c>
      <c r="H49" s="299"/>
      <c r="I49" s="299"/>
      <c r="J49" s="299"/>
    </row>
    <row r="50" spans="1:10" x14ac:dyDescent="0.25">
      <c r="A50" s="297" t="s">
        <v>82</v>
      </c>
      <c r="B50" s="139" t="s">
        <v>170</v>
      </c>
      <c r="C50" s="298">
        <v>0.26989999999999997</v>
      </c>
      <c r="D50" s="299"/>
      <c r="E50" s="299"/>
      <c r="F50" s="299"/>
      <c r="G50" s="298">
        <v>0.26919999999999999</v>
      </c>
      <c r="H50" s="299"/>
      <c r="I50" s="299"/>
      <c r="J50" s="298">
        <v>6.9999999999999999E-4</v>
      </c>
    </row>
    <row r="51" spans="1:10" x14ac:dyDescent="0.25">
      <c r="A51" s="297" t="s">
        <v>82</v>
      </c>
      <c r="B51" s="139" t="s">
        <v>328</v>
      </c>
      <c r="C51" s="298">
        <v>4.4000000000000003E-3</v>
      </c>
      <c r="D51" s="299"/>
      <c r="E51" s="299"/>
      <c r="F51" s="299"/>
      <c r="G51" s="298">
        <v>6.9999999999999999E-4</v>
      </c>
      <c r="H51" s="299"/>
      <c r="I51" s="299"/>
      <c r="J51" s="298">
        <v>3.7000000000000002E-3</v>
      </c>
    </row>
    <row r="52" spans="1:10" x14ac:dyDescent="0.25">
      <c r="A52" s="297" t="s">
        <v>82</v>
      </c>
      <c r="B52" s="139" t="s">
        <v>551</v>
      </c>
      <c r="C52" s="298">
        <v>2.5000000000000001E-3</v>
      </c>
      <c r="D52" s="299"/>
      <c r="E52" s="299"/>
      <c r="F52" s="299"/>
      <c r="G52" s="298">
        <v>2.0999999999999999E-3</v>
      </c>
      <c r="H52" s="299"/>
      <c r="I52" s="299"/>
      <c r="J52" s="298">
        <v>4.0000000000000002E-4</v>
      </c>
    </row>
    <row r="53" spans="1:10" x14ac:dyDescent="0.25">
      <c r="A53" s="297" t="s">
        <v>82</v>
      </c>
      <c r="B53" s="139" t="s">
        <v>171</v>
      </c>
      <c r="C53" s="298">
        <v>7.0000000000000001E-3</v>
      </c>
      <c r="D53" s="299"/>
      <c r="E53" s="299"/>
      <c r="F53" s="299"/>
      <c r="G53" s="298">
        <v>2.5999999999999999E-3</v>
      </c>
      <c r="H53" s="299"/>
      <c r="I53" s="299"/>
      <c r="J53" s="298">
        <v>4.4000000000000003E-3</v>
      </c>
    </row>
    <row r="54" spans="1:10" x14ac:dyDescent="0.25">
      <c r="A54" s="297" t="s">
        <v>82</v>
      </c>
      <c r="B54" s="139" t="s">
        <v>172</v>
      </c>
      <c r="C54" s="298">
        <v>2.5999999999999999E-3</v>
      </c>
      <c r="D54" s="299"/>
      <c r="E54" s="299"/>
      <c r="F54" s="299"/>
      <c r="G54" s="298">
        <v>1.2999999999999999E-3</v>
      </c>
      <c r="H54" s="299"/>
      <c r="I54" s="299"/>
      <c r="J54" s="298">
        <v>1.2999999999999999E-3</v>
      </c>
    </row>
    <row r="55" spans="1:10" x14ac:dyDescent="0.25">
      <c r="A55" s="297" t="s">
        <v>84</v>
      </c>
      <c r="B55" s="139" t="s">
        <v>164</v>
      </c>
      <c r="C55" s="298">
        <v>0.28000000000000003</v>
      </c>
      <c r="D55" s="299"/>
      <c r="E55" s="299"/>
      <c r="F55" s="299"/>
      <c r="G55" s="299"/>
      <c r="H55" s="299"/>
      <c r="I55" s="299"/>
      <c r="J55" s="298">
        <v>0.28000000000000003</v>
      </c>
    </row>
    <row r="56" spans="1:10" x14ac:dyDescent="0.25">
      <c r="A56" s="297" t="s">
        <v>84</v>
      </c>
      <c r="B56" s="139" t="s">
        <v>329</v>
      </c>
      <c r="C56" s="298">
        <v>0.18</v>
      </c>
      <c r="D56" s="299"/>
      <c r="E56" s="299"/>
      <c r="F56" s="299"/>
      <c r="G56" s="299"/>
      <c r="H56" s="299"/>
      <c r="I56" s="298">
        <v>0.18</v>
      </c>
      <c r="J56" s="299"/>
    </row>
    <row r="57" spans="1:10" x14ac:dyDescent="0.25">
      <c r="A57" s="297" t="s">
        <v>84</v>
      </c>
      <c r="B57" s="139" t="s">
        <v>559</v>
      </c>
      <c r="C57" s="298">
        <v>218.08</v>
      </c>
      <c r="D57" s="299"/>
      <c r="E57" s="299"/>
      <c r="F57" s="299"/>
      <c r="G57" s="298">
        <v>0.36</v>
      </c>
      <c r="H57" s="299"/>
      <c r="I57" s="298">
        <v>217.72</v>
      </c>
      <c r="J57" s="299"/>
    </row>
    <row r="58" spans="1:10" x14ac:dyDescent="0.25">
      <c r="A58" s="297" t="s">
        <v>84</v>
      </c>
      <c r="B58" s="138" t="s">
        <v>563</v>
      </c>
      <c r="C58" s="298">
        <v>11.1</v>
      </c>
      <c r="D58" s="299"/>
      <c r="E58" s="299"/>
      <c r="F58" s="299"/>
      <c r="G58" s="299"/>
      <c r="H58" s="299"/>
      <c r="I58" s="298">
        <v>11.1</v>
      </c>
      <c r="J58" s="299"/>
    </row>
    <row r="59" spans="1:10" x14ac:dyDescent="0.25">
      <c r="A59" s="297" t="s">
        <v>84</v>
      </c>
      <c r="B59" s="138" t="s">
        <v>330</v>
      </c>
      <c r="C59" s="298">
        <v>5.73</v>
      </c>
      <c r="D59" s="299"/>
      <c r="E59" s="299"/>
      <c r="F59" s="299"/>
      <c r="G59" s="299"/>
      <c r="H59" s="299"/>
      <c r="I59" s="298">
        <v>4.45</v>
      </c>
      <c r="J59" s="298">
        <v>1.28</v>
      </c>
    </row>
    <row r="60" spans="1:10" x14ac:dyDescent="0.25">
      <c r="A60" s="297" t="s">
        <v>84</v>
      </c>
      <c r="B60" s="138" t="s">
        <v>453</v>
      </c>
      <c r="C60" s="298">
        <v>10.16</v>
      </c>
      <c r="D60" s="299"/>
      <c r="E60" s="299"/>
      <c r="F60" s="299"/>
      <c r="G60" s="298">
        <v>10.16</v>
      </c>
      <c r="H60" s="299"/>
      <c r="I60" s="299"/>
      <c r="J60" s="299"/>
    </row>
    <row r="61" spans="1:10" x14ac:dyDescent="0.25">
      <c r="A61" s="297" t="s">
        <v>85</v>
      </c>
      <c r="B61" s="138" t="s">
        <v>90</v>
      </c>
      <c r="C61" s="39">
        <v>39.404329750000002</v>
      </c>
      <c r="D61" s="299"/>
      <c r="E61" s="299"/>
      <c r="F61" s="299"/>
      <c r="G61" s="39">
        <v>39.404329750000002</v>
      </c>
      <c r="H61" s="299"/>
      <c r="I61" s="299"/>
      <c r="J61" s="299"/>
    </row>
    <row r="62" spans="1:10" x14ac:dyDescent="0.25">
      <c r="A62" s="297" t="s">
        <v>85</v>
      </c>
      <c r="B62" s="138" t="s">
        <v>87</v>
      </c>
      <c r="C62" s="298">
        <v>2.2602000000000001E-2</v>
      </c>
      <c r="D62" s="299"/>
      <c r="E62" s="299"/>
      <c r="F62" s="299"/>
      <c r="G62" s="298">
        <v>2.2602000000000001E-2</v>
      </c>
      <c r="H62" s="299"/>
      <c r="I62" s="299"/>
      <c r="J62" s="299"/>
    </row>
    <row r="63" spans="1:10" x14ac:dyDescent="0.25">
      <c r="A63" s="297" t="s">
        <v>85</v>
      </c>
      <c r="B63" s="138" t="s">
        <v>574</v>
      </c>
      <c r="C63" s="298">
        <v>0.19400000000000001</v>
      </c>
      <c r="D63" s="299"/>
      <c r="E63" s="299"/>
      <c r="F63" s="299"/>
      <c r="G63" s="298">
        <v>0.19400000000000001</v>
      </c>
      <c r="H63" s="299"/>
      <c r="I63" s="299"/>
      <c r="J63" s="299"/>
    </row>
    <row r="65" spans="2:10" ht="15.75" thickBot="1" x14ac:dyDescent="0.3">
      <c r="B65" s="279" t="s">
        <v>114</v>
      </c>
      <c r="C65" s="280">
        <v>5223.993568599999</v>
      </c>
      <c r="D65" s="280">
        <v>54.729447260000001</v>
      </c>
      <c r="E65" s="280">
        <v>36.579297849999996</v>
      </c>
      <c r="F65" s="280">
        <v>0</v>
      </c>
      <c r="G65" s="280">
        <v>944.69969334000018</v>
      </c>
      <c r="H65" s="280">
        <v>2.9E-4</v>
      </c>
      <c r="I65" s="280">
        <v>266.07100000000003</v>
      </c>
      <c r="J65" s="280">
        <v>3921.0224080000007</v>
      </c>
    </row>
    <row r="66" spans="2:10" ht="15.75" thickTop="1" x14ac:dyDescent="0.25"/>
    <row r="67" spans="2:10" x14ac:dyDescent="0.25">
      <c r="B67" s="27" t="s">
        <v>635</v>
      </c>
    </row>
    <row r="68" spans="2:10" x14ac:dyDescent="0.25">
      <c r="B68" s="26" t="s">
        <v>636</v>
      </c>
    </row>
    <row r="69" spans="2:10" x14ac:dyDescent="0.25">
      <c r="B69" s="281" t="s">
        <v>633</v>
      </c>
    </row>
    <row r="70" spans="2:10" x14ac:dyDescent="0.25">
      <c r="B70" s="281" t="s">
        <v>634</v>
      </c>
    </row>
  </sheetData>
  <autoFilter ref="A3:J63"/>
  <mergeCells count="2">
    <mergeCell ref="A1:I1"/>
    <mergeCell ref="A2:I2"/>
  </mergeCells>
  <pageMargins left="0.25" right="0.25" top="0.75" bottom="0.75" header="0.3" footer="0.3"/>
  <pageSetup scale="86" orientation="landscape" horizontalDpi="1200" verticalDpi="1200" r:id="rId1"/>
  <headerFooter>
    <oddHeader>&amp;CDisposition of Funds Recaptured Through Payment Recapture Audit Programs
($ in Millions)</oddHeader>
    <oddFooter>&amp;RAs of &amp;T &amp;D
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E509"/>
  <sheetViews>
    <sheetView zoomScaleNormal="100" zoomScaleSheetLayoutView="85" workbookViewId="0">
      <pane xSplit="1" ySplit="4" topLeftCell="B5" activePane="bottomRight" state="frozen"/>
      <selection pane="topRight" activeCell="B1" sqref="B1"/>
      <selection pane="bottomLeft" activeCell="A5" sqref="A5"/>
      <selection pane="bottomRight" sqref="A1:B1"/>
    </sheetView>
  </sheetViews>
  <sheetFormatPr defaultColWidth="9.140625" defaultRowHeight="15" x14ac:dyDescent="0.25"/>
  <cols>
    <col min="1" max="1" width="11.140625" style="26" bestFit="1" customWidth="1"/>
    <col min="2" max="2" width="83.85546875" style="26" customWidth="1"/>
    <col min="3" max="16384" width="9.140625" style="26"/>
  </cols>
  <sheetData>
    <row r="1" spans="1:5" ht="15" customHeight="1" x14ac:dyDescent="0.25">
      <c r="A1" s="536" t="s">
        <v>697</v>
      </c>
      <c r="B1" s="536"/>
      <c r="C1" s="28"/>
      <c r="D1" s="28"/>
      <c r="E1" s="28"/>
    </row>
    <row r="2" spans="1:5" ht="67.5" customHeight="1" x14ac:dyDescent="0.25">
      <c r="A2" s="537" t="s">
        <v>1156</v>
      </c>
      <c r="B2" s="537"/>
      <c r="C2" s="55"/>
      <c r="D2" s="55"/>
      <c r="E2" s="55"/>
    </row>
    <row r="3" spans="1:5" ht="15.75" x14ac:dyDescent="0.25">
      <c r="B3" s="72"/>
    </row>
    <row r="4" spans="1:5" x14ac:dyDescent="0.25">
      <c r="A4" s="312" t="s">
        <v>4</v>
      </c>
      <c r="B4" s="492" t="s">
        <v>345</v>
      </c>
    </row>
    <row r="5" spans="1:5" x14ac:dyDescent="0.25">
      <c r="A5" s="248" t="s">
        <v>208</v>
      </c>
      <c r="B5" s="77" t="s">
        <v>698</v>
      </c>
    </row>
    <row r="6" spans="1:5" x14ac:dyDescent="0.25">
      <c r="A6" s="248" t="s">
        <v>208</v>
      </c>
      <c r="B6" s="77" t="s">
        <v>457</v>
      </c>
    </row>
    <row r="7" spans="1:5" x14ac:dyDescent="0.25">
      <c r="A7" s="248" t="s">
        <v>208</v>
      </c>
      <c r="B7" s="77" t="s">
        <v>699</v>
      </c>
    </row>
    <row r="8" spans="1:5" x14ac:dyDescent="0.25">
      <c r="A8" s="248" t="s">
        <v>208</v>
      </c>
      <c r="B8" s="77" t="s">
        <v>458</v>
      </c>
    </row>
    <row r="9" spans="1:5" x14ac:dyDescent="0.25">
      <c r="A9" s="248" t="s">
        <v>208</v>
      </c>
      <c r="B9" s="77" t="s">
        <v>700</v>
      </c>
    </row>
    <row r="10" spans="1:5" x14ac:dyDescent="0.25">
      <c r="A10" s="248" t="s">
        <v>208</v>
      </c>
      <c r="B10" s="77" t="s">
        <v>459</v>
      </c>
    </row>
    <row r="11" spans="1:5" x14ac:dyDescent="0.25">
      <c r="A11" s="248" t="s">
        <v>208</v>
      </c>
      <c r="B11" s="77" t="s">
        <v>701</v>
      </c>
    </row>
    <row r="12" spans="1:5" x14ac:dyDescent="0.25">
      <c r="A12" s="248" t="s">
        <v>208</v>
      </c>
      <c r="B12" s="77" t="s">
        <v>702</v>
      </c>
    </row>
    <row r="13" spans="1:5" x14ac:dyDescent="0.25">
      <c r="A13" s="248" t="s">
        <v>208</v>
      </c>
      <c r="B13" s="77" t="s">
        <v>460</v>
      </c>
    </row>
    <row r="14" spans="1:5" x14ac:dyDescent="0.25">
      <c r="A14" s="248" t="s">
        <v>19</v>
      </c>
      <c r="B14" s="451" t="s">
        <v>703</v>
      </c>
    </row>
    <row r="15" spans="1:5" x14ac:dyDescent="0.25">
      <c r="A15" s="248" t="s">
        <v>19</v>
      </c>
      <c r="B15" s="451" t="s">
        <v>704</v>
      </c>
    </row>
    <row r="16" spans="1:5" x14ac:dyDescent="0.25">
      <c r="A16" s="248" t="s">
        <v>19</v>
      </c>
      <c r="B16" s="451" t="s">
        <v>705</v>
      </c>
    </row>
    <row r="17" spans="1:2" x14ac:dyDescent="0.25">
      <c r="A17" s="248" t="s">
        <v>19</v>
      </c>
      <c r="B17" s="451" t="s">
        <v>706</v>
      </c>
    </row>
    <row r="18" spans="1:2" x14ac:dyDescent="0.25">
      <c r="A18" s="248" t="s">
        <v>19</v>
      </c>
      <c r="B18" s="451" t="s">
        <v>707</v>
      </c>
    </row>
    <row r="19" spans="1:2" x14ac:dyDescent="0.25">
      <c r="A19" s="248" t="s">
        <v>19</v>
      </c>
      <c r="B19" s="451" t="s">
        <v>708</v>
      </c>
    </row>
    <row r="20" spans="1:2" x14ac:dyDescent="0.25">
      <c r="A20" s="248" t="s">
        <v>19</v>
      </c>
      <c r="B20" s="451" t="s">
        <v>709</v>
      </c>
    </row>
    <row r="21" spans="1:2" x14ac:dyDescent="0.25">
      <c r="A21" s="248" t="s">
        <v>19</v>
      </c>
      <c r="B21" s="451" t="s">
        <v>710</v>
      </c>
    </row>
    <row r="22" spans="1:2" x14ac:dyDescent="0.25">
      <c r="A22" s="248" t="s">
        <v>19</v>
      </c>
      <c r="B22" s="451" t="s">
        <v>711</v>
      </c>
    </row>
    <row r="23" spans="1:2" x14ac:dyDescent="0.25">
      <c r="A23" s="248" t="s">
        <v>19</v>
      </c>
      <c r="B23" s="450" t="s">
        <v>712</v>
      </c>
    </row>
    <row r="24" spans="1:2" x14ac:dyDescent="0.25">
      <c r="A24" s="248" t="s">
        <v>19</v>
      </c>
      <c r="B24" s="451" t="s">
        <v>713</v>
      </c>
    </row>
    <row r="25" spans="1:2" x14ac:dyDescent="0.25">
      <c r="A25" s="248" t="s">
        <v>19</v>
      </c>
      <c r="B25" s="450" t="s">
        <v>714</v>
      </c>
    </row>
    <row r="26" spans="1:2" x14ac:dyDescent="0.25">
      <c r="A26" s="248" t="s">
        <v>19</v>
      </c>
      <c r="B26" s="451" t="s">
        <v>715</v>
      </c>
    </row>
    <row r="27" spans="1:2" x14ac:dyDescent="0.25">
      <c r="A27" s="248" t="s">
        <v>19</v>
      </c>
      <c r="B27" s="451" t="s">
        <v>716</v>
      </c>
    </row>
    <row r="28" spans="1:2" x14ac:dyDescent="0.25">
      <c r="A28" s="248" t="s">
        <v>19</v>
      </c>
      <c r="B28" s="451" t="s">
        <v>717</v>
      </c>
    </row>
    <row r="29" spans="1:2" x14ac:dyDescent="0.25">
      <c r="A29" s="248" t="s">
        <v>19</v>
      </c>
      <c r="B29" s="451" t="s">
        <v>718</v>
      </c>
    </row>
    <row r="30" spans="1:2" x14ac:dyDescent="0.25">
      <c r="A30" s="248" t="s">
        <v>19</v>
      </c>
      <c r="B30" s="451" t="s">
        <v>718</v>
      </c>
    </row>
    <row r="31" spans="1:2" x14ac:dyDescent="0.25">
      <c r="A31" s="248" t="s">
        <v>19</v>
      </c>
      <c r="B31" s="451" t="s">
        <v>719</v>
      </c>
    </row>
    <row r="32" spans="1:2" x14ac:dyDescent="0.25">
      <c r="A32" s="248" t="s">
        <v>19</v>
      </c>
      <c r="B32" s="451" t="s">
        <v>720</v>
      </c>
    </row>
    <row r="33" spans="1:2" x14ac:dyDescent="0.25">
      <c r="A33" s="248" t="s">
        <v>19</v>
      </c>
      <c r="B33" s="451" t="s">
        <v>721</v>
      </c>
    </row>
    <row r="34" spans="1:2" x14ac:dyDescent="0.25">
      <c r="A34" s="248" t="s">
        <v>19</v>
      </c>
      <c r="B34" s="451" t="s">
        <v>722</v>
      </c>
    </row>
    <row r="35" spans="1:2" x14ac:dyDescent="0.25">
      <c r="A35" s="248" t="s">
        <v>19</v>
      </c>
      <c r="B35" s="451" t="s">
        <v>723</v>
      </c>
    </row>
    <row r="36" spans="1:2" x14ac:dyDescent="0.25">
      <c r="A36" s="248" t="s">
        <v>19</v>
      </c>
      <c r="B36" s="451" t="s">
        <v>724</v>
      </c>
    </row>
    <row r="37" spans="1:2" x14ac:dyDescent="0.25">
      <c r="A37" s="248" t="s">
        <v>19</v>
      </c>
      <c r="B37" s="451" t="s">
        <v>725</v>
      </c>
    </row>
    <row r="38" spans="1:2" x14ac:dyDescent="0.25">
      <c r="A38" s="248" t="s">
        <v>19</v>
      </c>
      <c r="B38" s="451" t="s">
        <v>726</v>
      </c>
    </row>
    <row r="39" spans="1:2" x14ac:dyDescent="0.25">
      <c r="A39" s="248" t="s">
        <v>19</v>
      </c>
      <c r="B39" s="451" t="s">
        <v>727</v>
      </c>
    </row>
    <row r="40" spans="1:2" x14ac:dyDescent="0.25">
      <c r="A40" s="248" t="s">
        <v>19</v>
      </c>
      <c r="B40" s="451" t="s">
        <v>728</v>
      </c>
    </row>
    <row r="41" spans="1:2" x14ac:dyDescent="0.25">
      <c r="A41" s="248" t="s">
        <v>19</v>
      </c>
      <c r="B41" s="450" t="s">
        <v>729</v>
      </c>
    </row>
    <row r="42" spans="1:2" x14ac:dyDescent="0.25">
      <c r="A42" s="248" t="s">
        <v>19</v>
      </c>
      <c r="B42" s="451" t="s">
        <v>730</v>
      </c>
    </row>
    <row r="43" spans="1:2" x14ac:dyDescent="0.25">
      <c r="A43" s="248" t="s">
        <v>19</v>
      </c>
      <c r="B43" s="451" t="s">
        <v>731</v>
      </c>
    </row>
    <row r="44" spans="1:2" x14ac:dyDescent="0.25">
      <c r="A44" s="248" t="s">
        <v>19</v>
      </c>
      <c r="B44" s="493" t="s">
        <v>732</v>
      </c>
    </row>
    <row r="45" spans="1:2" x14ac:dyDescent="0.25">
      <c r="A45" s="248" t="s">
        <v>19</v>
      </c>
      <c r="B45" s="451" t="s">
        <v>733</v>
      </c>
    </row>
    <row r="46" spans="1:2" x14ac:dyDescent="0.25">
      <c r="A46" s="248" t="s">
        <v>19</v>
      </c>
      <c r="B46" s="451" t="s">
        <v>734</v>
      </c>
    </row>
    <row r="47" spans="1:2" x14ac:dyDescent="0.25">
      <c r="A47" s="248" t="s">
        <v>19</v>
      </c>
      <c r="B47" s="451" t="s">
        <v>735</v>
      </c>
    </row>
    <row r="48" spans="1:2" x14ac:dyDescent="0.25">
      <c r="A48" s="248" t="s">
        <v>19</v>
      </c>
      <c r="B48" s="450" t="s">
        <v>736</v>
      </c>
    </row>
    <row r="49" spans="1:2" x14ac:dyDescent="0.25">
      <c r="A49" s="453" t="s">
        <v>20</v>
      </c>
      <c r="B49" s="491" t="s">
        <v>1181</v>
      </c>
    </row>
    <row r="50" spans="1:2" x14ac:dyDescent="0.25">
      <c r="A50" s="248" t="s">
        <v>20</v>
      </c>
      <c r="B50" s="258" t="s">
        <v>737</v>
      </c>
    </row>
    <row r="51" spans="1:2" x14ac:dyDescent="0.25">
      <c r="A51" s="453" t="s">
        <v>20</v>
      </c>
      <c r="B51" s="491" t="s">
        <v>1178</v>
      </c>
    </row>
    <row r="52" spans="1:2" x14ac:dyDescent="0.25">
      <c r="A52" s="453" t="s">
        <v>20</v>
      </c>
      <c r="B52" s="491" t="s">
        <v>1179</v>
      </c>
    </row>
    <row r="53" spans="1:2" x14ac:dyDescent="0.25">
      <c r="A53" s="453" t="s">
        <v>20</v>
      </c>
      <c r="B53" s="491" t="s">
        <v>1180</v>
      </c>
    </row>
    <row r="54" spans="1:2" x14ac:dyDescent="0.25">
      <c r="A54" s="248" t="s">
        <v>20</v>
      </c>
      <c r="B54" s="258" t="s">
        <v>738</v>
      </c>
    </row>
    <row r="55" spans="1:2" x14ac:dyDescent="0.25">
      <c r="A55" s="248" t="s">
        <v>20</v>
      </c>
      <c r="B55" s="258" t="s">
        <v>739</v>
      </c>
    </row>
    <row r="56" spans="1:2" x14ac:dyDescent="0.25">
      <c r="A56" s="248" t="s">
        <v>20</v>
      </c>
      <c r="B56" s="258" t="s">
        <v>740</v>
      </c>
    </row>
    <row r="57" spans="1:2" x14ac:dyDescent="0.25">
      <c r="A57" s="248" t="s">
        <v>20</v>
      </c>
      <c r="B57" s="258" t="s">
        <v>741</v>
      </c>
    </row>
    <row r="58" spans="1:2" x14ac:dyDescent="0.25">
      <c r="A58" s="248" t="s">
        <v>20</v>
      </c>
      <c r="B58" s="258" t="s">
        <v>742</v>
      </c>
    </row>
    <row r="59" spans="1:2" x14ac:dyDescent="0.25">
      <c r="A59" s="453" t="s">
        <v>20</v>
      </c>
      <c r="B59" s="491" t="s">
        <v>1176</v>
      </c>
    </row>
    <row r="60" spans="1:2" x14ac:dyDescent="0.25">
      <c r="A60" s="453" t="s">
        <v>20</v>
      </c>
      <c r="B60" s="491" t="s">
        <v>1177</v>
      </c>
    </row>
    <row r="61" spans="1:2" x14ac:dyDescent="0.25">
      <c r="A61" s="248" t="s">
        <v>20</v>
      </c>
      <c r="B61" s="258" t="s">
        <v>743</v>
      </c>
    </row>
    <row r="62" spans="1:2" x14ac:dyDescent="0.25">
      <c r="A62" s="248" t="s">
        <v>20</v>
      </c>
      <c r="B62" s="452" t="s">
        <v>744</v>
      </c>
    </row>
    <row r="63" spans="1:2" x14ac:dyDescent="0.25">
      <c r="A63" s="248" t="s">
        <v>20</v>
      </c>
      <c r="B63" s="452" t="s">
        <v>745</v>
      </c>
    </row>
    <row r="64" spans="1:2" x14ac:dyDescent="0.25">
      <c r="A64" s="248" t="s">
        <v>20</v>
      </c>
      <c r="B64" s="452" t="s">
        <v>133</v>
      </c>
    </row>
    <row r="65" spans="1:2" x14ac:dyDescent="0.25">
      <c r="A65" s="248" t="s">
        <v>20</v>
      </c>
      <c r="B65" s="452" t="s">
        <v>746</v>
      </c>
    </row>
    <row r="66" spans="1:2" x14ac:dyDescent="0.25">
      <c r="A66" s="248" t="s">
        <v>20</v>
      </c>
      <c r="B66" s="452" t="s">
        <v>747</v>
      </c>
    </row>
    <row r="67" spans="1:2" x14ac:dyDescent="0.25">
      <c r="A67" s="248" t="s">
        <v>20</v>
      </c>
      <c r="B67" s="452" t="s">
        <v>748</v>
      </c>
    </row>
    <row r="68" spans="1:2" x14ac:dyDescent="0.25">
      <c r="A68" s="248" t="s">
        <v>20</v>
      </c>
      <c r="B68" s="452" t="s">
        <v>749</v>
      </c>
    </row>
    <row r="69" spans="1:2" s="470" customFormat="1" x14ac:dyDescent="0.25">
      <c r="A69" s="453" t="s">
        <v>20</v>
      </c>
      <c r="B69" s="491" t="s">
        <v>1170</v>
      </c>
    </row>
    <row r="70" spans="1:2" s="470" customFormat="1" x14ac:dyDescent="0.25">
      <c r="A70" s="453" t="s">
        <v>20</v>
      </c>
      <c r="B70" s="491" t="s">
        <v>1171</v>
      </c>
    </row>
    <row r="71" spans="1:2" s="470" customFormat="1" x14ac:dyDescent="0.25">
      <c r="A71" s="453" t="s">
        <v>20</v>
      </c>
      <c r="B71" s="491" t="s">
        <v>1172</v>
      </c>
    </row>
    <row r="72" spans="1:2" s="470" customFormat="1" x14ac:dyDescent="0.25">
      <c r="A72" s="453" t="s">
        <v>20</v>
      </c>
      <c r="B72" s="491" t="s">
        <v>1173</v>
      </c>
    </row>
    <row r="73" spans="1:2" s="470" customFormat="1" x14ac:dyDescent="0.25">
      <c r="A73" s="453" t="s">
        <v>20</v>
      </c>
      <c r="B73" s="491" t="s">
        <v>1174</v>
      </c>
    </row>
    <row r="74" spans="1:2" s="470" customFormat="1" x14ac:dyDescent="0.25">
      <c r="A74" s="453" t="s">
        <v>20</v>
      </c>
      <c r="B74" s="491" t="s">
        <v>1175</v>
      </c>
    </row>
    <row r="75" spans="1:2" x14ac:dyDescent="0.25">
      <c r="A75" s="248" t="s">
        <v>20</v>
      </c>
      <c r="B75" s="452" t="s">
        <v>347</v>
      </c>
    </row>
    <row r="76" spans="1:2" x14ac:dyDescent="0.25">
      <c r="A76" s="248" t="s">
        <v>20</v>
      </c>
      <c r="B76" s="452" t="s">
        <v>750</v>
      </c>
    </row>
    <row r="77" spans="1:2" x14ac:dyDescent="0.25">
      <c r="A77" s="248" t="s">
        <v>20</v>
      </c>
      <c r="B77" s="452" t="s">
        <v>751</v>
      </c>
    </row>
    <row r="78" spans="1:2" x14ac:dyDescent="0.25">
      <c r="A78" s="248" t="s">
        <v>20</v>
      </c>
      <c r="B78" s="452" t="s">
        <v>752</v>
      </c>
    </row>
    <row r="79" spans="1:2" x14ac:dyDescent="0.25">
      <c r="A79" s="248" t="s">
        <v>20</v>
      </c>
      <c r="B79" s="452" t="s">
        <v>753</v>
      </c>
    </row>
    <row r="80" spans="1:2" x14ac:dyDescent="0.25">
      <c r="A80" s="248" t="s">
        <v>20</v>
      </c>
      <c r="B80" s="452" t="s">
        <v>327</v>
      </c>
    </row>
    <row r="81" spans="1:2" x14ac:dyDescent="0.25">
      <c r="A81" s="248" t="s">
        <v>396</v>
      </c>
      <c r="B81" s="494" t="s">
        <v>754</v>
      </c>
    </row>
    <row r="82" spans="1:2" x14ac:dyDescent="0.25">
      <c r="A82" s="248" t="s">
        <v>26</v>
      </c>
      <c r="B82" s="88" t="s">
        <v>176</v>
      </c>
    </row>
    <row r="83" spans="1:2" x14ac:dyDescent="0.25">
      <c r="A83" s="248" t="s">
        <v>26</v>
      </c>
      <c r="B83" s="88" t="s">
        <v>27</v>
      </c>
    </row>
    <row r="84" spans="1:2" x14ac:dyDescent="0.25">
      <c r="A84" s="248" t="s">
        <v>26</v>
      </c>
      <c r="B84" s="88" t="s">
        <v>177</v>
      </c>
    </row>
    <row r="85" spans="1:2" x14ac:dyDescent="0.25">
      <c r="A85" s="248" t="s">
        <v>26</v>
      </c>
      <c r="B85" s="88" t="s">
        <v>245</v>
      </c>
    </row>
    <row r="86" spans="1:2" x14ac:dyDescent="0.25">
      <c r="A86" s="248" t="s">
        <v>26</v>
      </c>
      <c r="B86" s="88" t="s">
        <v>178</v>
      </c>
    </row>
    <row r="87" spans="1:2" x14ac:dyDescent="0.25">
      <c r="A87" s="248" t="s">
        <v>28</v>
      </c>
      <c r="B87" s="495" t="s">
        <v>755</v>
      </c>
    </row>
    <row r="88" spans="1:2" x14ac:dyDescent="0.25">
      <c r="A88" s="248" t="s">
        <v>28</v>
      </c>
      <c r="B88" s="495" t="s">
        <v>756</v>
      </c>
    </row>
    <row r="89" spans="1:2" x14ac:dyDescent="0.25">
      <c r="A89" s="248" t="s">
        <v>28</v>
      </c>
      <c r="B89" s="495" t="s">
        <v>757</v>
      </c>
    </row>
    <row r="90" spans="1:2" x14ac:dyDescent="0.25">
      <c r="A90" s="248" t="s">
        <v>28</v>
      </c>
      <c r="B90" s="495" t="s">
        <v>758</v>
      </c>
    </row>
    <row r="91" spans="1:2" x14ac:dyDescent="0.25">
      <c r="A91" s="248" t="s">
        <v>28</v>
      </c>
      <c r="B91" s="495" t="s">
        <v>759</v>
      </c>
    </row>
    <row r="92" spans="1:2" x14ac:dyDescent="0.25">
      <c r="A92" s="248" t="s">
        <v>28</v>
      </c>
      <c r="B92" s="495" t="s">
        <v>760</v>
      </c>
    </row>
    <row r="93" spans="1:2" x14ac:dyDescent="0.25">
      <c r="A93" s="248" t="s">
        <v>28</v>
      </c>
      <c r="B93" s="495" t="s">
        <v>761</v>
      </c>
    </row>
    <row r="94" spans="1:2" x14ac:dyDescent="0.25">
      <c r="A94" s="248" t="s">
        <v>28</v>
      </c>
      <c r="B94" s="495" t="s">
        <v>762</v>
      </c>
    </row>
    <row r="95" spans="1:2" x14ac:dyDescent="0.25">
      <c r="A95" s="248" t="s">
        <v>28</v>
      </c>
      <c r="B95" s="495" t="s">
        <v>763</v>
      </c>
    </row>
    <row r="96" spans="1:2" x14ac:dyDescent="0.25">
      <c r="A96" s="248" t="s">
        <v>28</v>
      </c>
      <c r="B96" s="495" t="s">
        <v>764</v>
      </c>
    </row>
    <row r="97" spans="1:2" x14ac:dyDescent="0.25">
      <c r="A97" s="248" t="s">
        <v>28</v>
      </c>
      <c r="B97" s="496" t="s">
        <v>765</v>
      </c>
    </row>
    <row r="98" spans="1:2" x14ac:dyDescent="0.25">
      <c r="A98" s="248" t="s">
        <v>28</v>
      </c>
      <c r="B98" s="495" t="s">
        <v>766</v>
      </c>
    </row>
    <row r="99" spans="1:2" x14ac:dyDescent="0.25">
      <c r="A99" s="248" t="s">
        <v>28</v>
      </c>
      <c r="B99" s="495" t="s">
        <v>767</v>
      </c>
    </row>
    <row r="100" spans="1:2" x14ac:dyDescent="0.25">
      <c r="A100" s="248" t="s">
        <v>28</v>
      </c>
      <c r="B100" s="495" t="s">
        <v>768</v>
      </c>
    </row>
    <row r="101" spans="1:2" x14ac:dyDescent="0.25">
      <c r="A101" s="248" t="s">
        <v>28</v>
      </c>
      <c r="B101" s="495" t="s">
        <v>769</v>
      </c>
    </row>
    <row r="102" spans="1:2" x14ac:dyDescent="0.25">
      <c r="A102" s="248" t="s">
        <v>28</v>
      </c>
      <c r="B102" s="495" t="s">
        <v>770</v>
      </c>
    </row>
    <row r="103" spans="1:2" x14ac:dyDescent="0.25">
      <c r="A103" s="248" t="s">
        <v>28</v>
      </c>
      <c r="B103" s="495" t="s">
        <v>771</v>
      </c>
    </row>
    <row r="104" spans="1:2" x14ac:dyDescent="0.25">
      <c r="A104" s="248" t="s">
        <v>28</v>
      </c>
      <c r="B104" s="495" t="s">
        <v>772</v>
      </c>
    </row>
    <row r="105" spans="1:2" x14ac:dyDescent="0.25">
      <c r="A105" s="248" t="s">
        <v>28</v>
      </c>
      <c r="B105" s="495" t="s">
        <v>773</v>
      </c>
    </row>
    <row r="106" spans="1:2" x14ac:dyDescent="0.25">
      <c r="A106" s="248" t="s">
        <v>28</v>
      </c>
      <c r="B106" s="495" t="s">
        <v>774</v>
      </c>
    </row>
    <row r="107" spans="1:2" x14ac:dyDescent="0.25">
      <c r="A107" s="248" t="s">
        <v>28</v>
      </c>
      <c r="B107" s="495" t="s">
        <v>775</v>
      </c>
    </row>
    <row r="108" spans="1:2" x14ac:dyDescent="0.25">
      <c r="A108" s="248" t="s">
        <v>28</v>
      </c>
      <c r="B108" s="495" t="s">
        <v>776</v>
      </c>
    </row>
    <row r="109" spans="1:2" x14ac:dyDescent="0.25">
      <c r="A109" s="248" t="s">
        <v>28</v>
      </c>
      <c r="B109" s="496" t="s">
        <v>328</v>
      </c>
    </row>
    <row r="110" spans="1:2" x14ac:dyDescent="0.25">
      <c r="A110" s="248" t="s">
        <v>28</v>
      </c>
      <c r="B110" s="495" t="s">
        <v>777</v>
      </c>
    </row>
    <row r="111" spans="1:2" x14ac:dyDescent="0.25">
      <c r="A111" s="248" t="s">
        <v>28</v>
      </c>
      <c r="B111" s="495" t="s">
        <v>778</v>
      </c>
    </row>
    <row r="112" spans="1:2" x14ac:dyDescent="0.25">
      <c r="A112" s="248" t="s">
        <v>28</v>
      </c>
      <c r="B112" s="495" t="s">
        <v>779</v>
      </c>
    </row>
    <row r="113" spans="1:2" x14ac:dyDescent="0.25">
      <c r="A113" s="248" t="s">
        <v>28</v>
      </c>
      <c r="B113" s="495" t="s">
        <v>780</v>
      </c>
    </row>
    <row r="114" spans="1:2" x14ac:dyDescent="0.25">
      <c r="A114" s="248" t="s">
        <v>28</v>
      </c>
      <c r="B114" s="495" t="s">
        <v>781</v>
      </c>
    </row>
    <row r="115" spans="1:2" x14ac:dyDescent="0.25">
      <c r="A115" s="248" t="s">
        <v>28</v>
      </c>
      <c r="B115" s="496" t="s">
        <v>782</v>
      </c>
    </row>
    <row r="116" spans="1:2" x14ac:dyDescent="0.25">
      <c r="A116" s="248" t="s">
        <v>28</v>
      </c>
      <c r="B116" s="495" t="s">
        <v>783</v>
      </c>
    </row>
    <row r="117" spans="1:2" x14ac:dyDescent="0.25">
      <c r="A117" s="248" t="s">
        <v>28</v>
      </c>
      <c r="B117" s="495" t="s">
        <v>784</v>
      </c>
    </row>
    <row r="118" spans="1:2" x14ac:dyDescent="0.25">
      <c r="A118" s="248" t="s">
        <v>28</v>
      </c>
      <c r="B118" s="495" t="s">
        <v>785</v>
      </c>
    </row>
    <row r="119" spans="1:2" x14ac:dyDescent="0.25">
      <c r="A119" s="248" t="s">
        <v>30</v>
      </c>
      <c r="B119" s="77" t="s">
        <v>786</v>
      </c>
    </row>
    <row r="120" spans="1:2" x14ac:dyDescent="0.25">
      <c r="A120" s="248" t="s">
        <v>30</v>
      </c>
      <c r="B120" s="77" t="s">
        <v>787</v>
      </c>
    </row>
    <row r="121" spans="1:2" x14ac:dyDescent="0.25">
      <c r="A121" s="248" t="s">
        <v>30</v>
      </c>
      <c r="B121" s="77" t="s">
        <v>788</v>
      </c>
    </row>
    <row r="122" spans="1:2" x14ac:dyDescent="0.25">
      <c r="A122" s="248" t="s">
        <v>30</v>
      </c>
      <c r="B122" s="77" t="s">
        <v>789</v>
      </c>
    </row>
    <row r="123" spans="1:2" x14ac:dyDescent="0.25">
      <c r="A123" s="248" t="s">
        <v>30</v>
      </c>
      <c r="B123" s="77" t="s">
        <v>790</v>
      </c>
    </row>
    <row r="124" spans="1:2" x14ac:dyDescent="0.25">
      <c r="A124" s="248" t="s">
        <v>30</v>
      </c>
      <c r="B124" s="77" t="s">
        <v>791</v>
      </c>
    </row>
    <row r="125" spans="1:2" x14ac:dyDescent="0.25">
      <c r="A125" s="248" t="s">
        <v>30</v>
      </c>
      <c r="B125" s="77" t="s">
        <v>792</v>
      </c>
    </row>
    <row r="126" spans="1:2" x14ac:dyDescent="0.25">
      <c r="A126" s="248" t="s">
        <v>30</v>
      </c>
      <c r="B126" s="77" t="s">
        <v>793</v>
      </c>
    </row>
    <row r="127" spans="1:2" x14ac:dyDescent="0.25">
      <c r="A127" s="248" t="s">
        <v>30</v>
      </c>
      <c r="B127" s="77" t="s">
        <v>794</v>
      </c>
    </row>
    <row r="128" spans="1:2" x14ac:dyDescent="0.25">
      <c r="A128" s="248" t="s">
        <v>30</v>
      </c>
      <c r="B128" s="77" t="s">
        <v>795</v>
      </c>
    </row>
    <row r="129" spans="1:2" x14ac:dyDescent="0.25">
      <c r="A129" s="248" t="s">
        <v>30</v>
      </c>
      <c r="B129" s="77" t="s">
        <v>796</v>
      </c>
    </row>
    <row r="130" spans="1:2" x14ac:dyDescent="0.25">
      <c r="A130" s="248" t="s">
        <v>30</v>
      </c>
      <c r="B130" s="77" t="s">
        <v>797</v>
      </c>
    </row>
    <row r="131" spans="1:2" x14ac:dyDescent="0.25">
      <c r="A131" s="248" t="s">
        <v>30</v>
      </c>
      <c r="B131" s="77" t="s">
        <v>798</v>
      </c>
    </row>
    <row r="132" spans="1:2" x14ac:dyDescent="0.25">
      <c r="A132" s="248" t="s">
        <v>30</v>
      </c>
      <c r="B132" s="77" t="s">
        <v>799</v>
      </c>
    </row>
    <row r="133" spans="1:2" x14ac:dyDescent="0.25">
      <c r="A133" s="248" t="s">
        <v>30</v>
      </c>
      <c r="B133" s="77" t="s">
        <v>800</v>
      </c>
    </row>
    <row r="134" spans="1:2" x14ac:dyDescent="0.25">
      <c r="A134" s="248" t="s">
        <v>30</v>
      </c>
      <c r="B134" s="77" t="s">
        <v>801</v>
      </c>
    </row>
    <row r="135" spans="1:2" x14ac:dyDescent="0.25">
      <c r="A135" s="248" t="s">
        <v>30</v>
      </c>
      <c r="B135" s="77" t="s">
        <v>802</v>
      </c>
    </row>
    <row r="136" spans="1:2" x14ac:dyDescent="0.25">
      <c r="A136" s="248" t="s">
        <v>30</v>
      </c>
      <c r="B136" s="77" t="s">
        <v>251</v>
      </c>
    </row>
    <row r="137" spans="1:2" x14ac:dyDescent="0.25">
      <c r="A137" s="248" t="s">
        <v>30</v>
      </c>
      <c r="B137" s="77" t="s">
        <v>803</v>
      </c>
    </row>
    <row r="138" spans="1:2" x14ac:dyDescent="0.25">
      <c r="A138" s="248" t="s">
        <v>30</v>
      </c>
      <c r="B138" s="77" t="s">
        <v>804</v>
      </c>
    </row>
    <row r="139" spans="1:2" x14ac:dyDescent="0.25">
      <c r="A139" s="248" t="s">
        <v>30</v>
      </c>
      <c r="B139" s="77" t="s">
        <v>805</v>
      </c>
    </row>
    <row r="140" spans="1:2" x14ac:dyDescent="0.25">
      <c r="A140" s="248" t="s">
        <v>30</v>
      </c>
      <c r="B140" s="77" t="s">
        <v>806</v>
      </c>
    </row>
    <row r="141" spans="1:2" x14ac:dyDescent="0.25">
      <c r="A141" s="248" t="s">
        <v>30</v>
      </c>
      <c r="B141" s="77" t="s">
        <v>807</v>
      </c>
    </row>
    <row r="142" spans="1:2" x14ac:dyDescent="0.25">
      <c r="A142" s="248" t="s">
        <v>30</v>
      </c>
      <c r="B142" s="77" t="s">
        <v>808</v>
      </c>
    </row>
    <row r="143" spans="1:2" x14ac:dyDescent="0.25">
      <c r="A143" s="248" t="s">
        <v>30</v>
      </c>
      <c r="B143" s="77" t="s">
        <v>809</v>
      </c>
    </row>
    <row r="144" spans="1:2" x14ac:dyDescent="0.25">
      <c r="A144" s="248" t="s">
        <v>30</v>
      </c>
      <c r="B144" s="77" t="s">
        <v>810</v>
      </c>
    </row>
    <row r="145" spans="1:2" x14ac:dyDescent="0.25">
      <c r="A145" s="248" t="s">
        <v>30</v>
      </c>
      <c r="B145" s="77" t="s">
        <v>811</v>
      </c>
    </row>
    <row r="146" spans="1:2" x14ac:dyDescent="0.25">
      <c r="A146" s="248" t="s">
        <v>30</v>
      </c>
      <c r="B146" s="77" t="s">
        <v>812</v>
      </c>
    </row>
    <row r="147" spans="1:2" x14ac:dyDescent="0.25">
      <c r="A147" s="248" t="s">
        <v>30</v>
      </c>
      <c r="B147" s="77" t="s">
        <v>813</v>
      </c>
    </row>
    <row r="148" spans="1:2" x14ac:dyDescent="0.25">
      <c r="A148" s="248" t="s">
        <v>30</v>
      </c>
      <c r="B148" s="77" t="s">
        <v>814</v>
      </c>
    </row>
    <row r="149" spans="1:2" x14ac:dyDescent="0.25">
      <c r="A149" s="248" t="s">
        <v>30</v>
      </c>
      <c r="B149" s="77" t="s">
        <v>815</v>
      </c>
    </row>
    <row r="150" spans="1:2" x14ac:dyDescent="0.25">
      <c r="A150" s="248" t="s">
        <v>30</v>
      </c>
      <c r="B150" s="77" t="s">
        <v>816</v>
      </c>
    </row>
    <row r="151" spans="1:2" x14ac:dyDescent="0.25">
      <c r="A151" s="248" t="s">
        <v>30</v>
      </c>
      <c r="B151" s="77" t="s">
        <v>817</v>
      </c>
    </row>
    <row r="152" spans="1:2" x14ac:dyDescent="0.25">
      <c r="A152" s="248" t="s">
        <v>30</v>
      </c>
      <c r="B152" s="77" t="s">
        <v>818</v>
      </c>
    </row>
    <row r="153" spans="1:2" x14ac:dyDescent="0.25">
      <c r="A153" s="248" t="s">
        <v>30</v>
      </c>
      <c r="B153" s="77" t="s">
        <v>819</v>
      </c>
    </row>
    <row r="154" spans="1:2" x14ac:dyDescent="0.25">
      <c r="A154" s="248" t="s">
        <v>30</v>
      </c>
      <c r="B154" s="77" t="s">
        <v>820</v>
      </c>
    </row>
    <row r="155" spans="1:2" x14ac:dyDescent="0.25">
      <c r="A155" s="248" t="s">
        <v>30</v>
      </c>
      <c r="B155" s="77" t="s">
        <v>821</v>
      </c>
    </row>
    <row r="156" spans="1:2" x14ac:dyDescent="0.25">
      <c r="A156" s="248" t="s">
        <v>30</v>
      </c>
      <c r="B156" s="77" t="s">
        <v>822</v>
      </c>
    </row>
    <row r="157" spans="1:2" x14ac:dyDescent="0.25">
      <c r="A157" s="248" t="s">
        <v>30</v>
      </c>
      <c r="B157" s="77" t="s">
        <v>823</v>
      </c>
    </row>
    <row r="158" spans="1:2" x14ac:dyDescent="0.25">
      <c r="A158" s="248" t="s">
        <v>30</v>
      </c>
      <c r="B158" s="77" t="s">
        <v>824</v>
      </c>
    </row>
    <row r="159" spans="1:2" x14ac:dyDescent="0.25">
      <c r="A159" s="248" t="s">
        <v>30</v>
      </c>
      <c r="B159" s="77" t="s">
        <v>825</v>
      </c>
    </row>
    <row r="160" spans="1:2" x14ac:dyDescent="0.25">
      <c r="A160" s="248" t="s">
        <v>30</v>
      </c>
      <c r="B160" s="77" t="s">
        <v>826</v>
      </c>
    </row>
    <row r="161" spans="1:2" x14ac:dyDescent="0.25">
      <c r="A161" s="248" t="s">
        <v>30</v>
      </c>
      <c r="B161" s="77" t="s">
        <v>827</v>
      </c>
    </row>
    <row r="162" spans="1:2" x14ac:dyDescent="0.25">
      <c r="A162" s="248" t="s">
        <v>39</v>
      </c>
      <c r="B162" s="77" t="s">
        <v>828</v>
      </c>
    </row>
    <row r="163" spans="1:2" x14ac:dyDescent="0.25">
      <c r="A163" s="248" t="s">
        <v>39</v>
      </c>
      <c r="B163" s="77" t="s">
        <v>132</v>
      </c>
    </row>
    <row r="164" spans="1:2" x14ac:dyDescent="0.25">
      <c r="A164" s="248" t="s">
        <v>39</v>
      </c>
      <c r="B164" s="497" t="s">
        <v>252</v>
      </c>
    </row>
    <row r="165" spans="1:2" x14ac:dyDescent="0.25">
      <c r="A165" s="248" t="s">
        <v>39</v>
      </c>
      <c r="B165" s="497" t="s">
        <v>829</v>
      </c>
    </row>
    <row r="166" spans="1:2" x14ac:dyDescent="0.25">
      <c r="A166" s="248" t="s">
        <v>39</v>
      </c>
      <c r="B166" s="77" t="s">
        <v>830</v>
      </c>
    </row>
    <row r="167" spans="1:2" x14ac:dyDescent="0.25">
      <c r="A167" s="248" t="s">
        <v>39</v>
      </c>
      <c r="B167" s="77" t="s">
        <v>831</v>
      </c>
    </row>
    <row r="168" spans="1:2" x14ac:dyDescent="0.25">
      <c r="A168" s="248" t="s">
        <v>39</v>
      </c>
      <c r="B168" s="497" t="s">
        <v>832</v>
      </c>
    </row>
    <row r="169" spans="1:2" x14ac:dyDescent="0.25">
      <c r="A169" s="248" t="s">
        <v>39</v>
      </c>
      <c r="B169" s="77" t="s">
        <v>833</v>
      </c>
    </row>
    <row r="170" spans="1:2" x14ac:dyDescent="0.25">
      <c r="A170" s="248" t="s">
        <v>39</v>
      </c>
      <c r="B170" s="77" t="s">
        <v>834</v>
      </c>
    </row>
    <row r="171" spans="1:2" x14ac:dyDescent="0.25">
      <c r="A171" s="248" t="s">
        <v>39</v>
      </c>
      <c r="B171" s="77" t="s">
        <v>835</v>
      </c>
    </row>
    <row r="172" spans="1:2" x14ac:dyDescent="0.25">
      <c r="A172" s="248" t="s">
        <v>39</v>
      </c>
      <c r="B172" s="178" t="s">
        <v>836</v>
      </c>
    </row>
    <row r="173" spans="1:2" x14ac:dyDescent="0.25">
      <c r="A173" s="248" t="s">
        <v>46</v>
      </c>
      <c r="B173" s="178" t="s">
        <v>837</v>
      </c>
    </row>
    <row r="174" spans="1:2" x14ac:dyDescent="0.25">
      <c r="A174" s="248" t="s">
        <v>46</v>
      </c>
      <c r="B174" s="178" t="s">
        <v>520</v>
      </c>
    </row>
    <row r="175" spans="1:2" x14ac:dyDescent="0.25">
      <c r="A175" s="248" t="s">
        <v>46</v>
      </c>
      <c r="B175" s="178" t="s">
        <v>838</v>
      </c>
    </row>
    <row r="176" spans="1:2" x14ac:dyDescent="0.25">
      <c r="A176" s="248" t="s">
        <v>46</v>
      </c>
      <c r="B176" s="178" t="s">
        <v>523</v>
      </c>
    </row>
    <row r="177" spans="1:2" x14ac:dyDescent="0.25">
      <c r="A177" s="248" t="s">
        <v>51</v>
      </c>
      <c r="B177" s="178" t="s">
        <v>839</v>
      </c>
    </row>
    <row r="178" spans="1:2" x14ac:dyDescent="0.25">
      <c r="A178" s="248" t="s">
        <v>51</v>
      </c>
      <c r="B178" s="178" t="s">
        <v>518</v>
      </c>
    </row>
    <row r="179" spans="1:2" x14ac:dyDescent="0.25">
      <c r="A179" s="248" t="s">
        <v>54</v>
      </c>
      <c r="B179" s="498" t="s">
        <v>840</v>
      </c>
    </row>
    <row r="180" spans="1:2" x14ac:dyDescent="0.25">
      <c r="A180" s="248" t="s">
        <v>54</v>
      </c>
      <c r="B180" s="498" t="s">
        <v>841</v>
      </c>
    </row>
    <row r="181" spans="1:2" x14ac:dyDescent="0.25">
      <c r="A181" s="248" t="s">
        <v>54</v>
      </c>
      <c r="B181" s="499" t="s">
        <v>842</v>
      </c>
    </row>
    <row r="182" spans="1:2" x14ac:dyDescent="0.25">
      <c r="A182" s="248" t="s">
        <v>54</v>
      </c>
      <c r="B182" s="498" t="s">
        <v>843</v>
      </c>
    </row>
    <row r="183" spans="1:2" x14ac:dyDescent="0.25">
      <c r="A183" s="248" t="s">
        <v>54</v>
      </c>
      <c r="B183" s="498" t="s">
        <v>844</v>
      </c>
    </row>
    <row r="184" spans="1:2" x14ac:dyDescent="0.25">
      <c r="A184" s="248" t="s">
        <v>54</v>
      </c>
      <c r="B184" s="500" t="s">
        <v>845</v>
      </c>
    </row>
    <row r="185" spans="1:2" x14ac:dyDescent="0.25">
      <c r="A185" s="248" t="s">
        <v>54</v>
      </c>
      <c r="B185" s="498" t="s">
        <v>846</v>
      </c>
    </row>
    <row r="186" spans="1:2" x14ac:dyDescent="0.25">
      <c r="A186" s="248" t="s">
        <v>54</v>
      </c>
      <c r="B186" s="500" t="s">
        <v>847</v>
      </c>
    </row>
    <row r="187" spans="1:2" x14ac:dyDescent="0.25">
      <c r="A187" s="248" t="s">
        <v>54</v>
      </c>
      <c r="B187" s="499" t="s">
        <v>848</v>
      </c>
    </row>
    <row r="188" spans="1:2" x14ac:dyDescent="0.25">
      <c r="A188" s="248" t="s">
        <v>54</v>
      </c>
      <c r="B188" s="499" t="s">
        <v>849</v>
      </c>
    </row>
    <row r="189" spans="1:2" x14ac:dyDescent="0.25">
      <c r="A189" s="248" t="s">
        <v>54</v>
      </c>
      <c r="B189" s="498" t="s">
        <v>850</v>
      </c>
    </row>
    <row r="190" spans="1:2" x14ac:dyDescent="0.25">
      <c r="A190" s="248" t="s">
        <v>54</v>
      </c>
      <c r="B190" s="499" t="s">
        <v>851</v>
      </c>
    </row>
    <row r="191" spans="1:2" x14ac:dyDescent="0.25">
      <c r="A191" s="248" t="s">
        <v>54</v>
      </c>
      <c r="B191" s="499" t="s">
        <v>852</v>
      </c>
    </row>
    <row r="192" spans="1:2" x14ac:dyDescent="0.25">
      <c r="A192" s="248" t="s">
        <v>54</v>
      </c>
      <c r="B192" s="499" t="s">
        <v>853</v>
      </c>
    </row>
    <row r="193" spans="1:2" x14ac:dyDescent="0.25">
      <c r="A193" s="248" t="s">
        <v>54</v>
      </c>
      <c r="B193" s="499" t="s">
        <v>854</v>
      </c>
    </row>
    <row r="194" spans="1:2" x14ac:dyDescent="0.25">
      <c r="A194" s="248" t="s">
        <v>54</v>
      </c>
      <c r="B194" s="498" t="s">
        <v>855</v>
      </c>
    </row>
    <row r="195" spans="1:2" x14ac:dyDescent="0.25">
      <c r="A195" s="248" t="s">
        <v>54</v>
      </c>
      <c r="B195" s="498" t="s">
        <v>856</v>
      </c>
    </row>
    <row r="196" spans="1:2" x14ac:dyDescent="0.25">
      <c r="A196" s="248" t="s">
        <v>54</v>
      </c>
      <c r="B196" s="498" t="s">
        <v>857</v>
      </c>
    </row>
    <row r="197" spans="1:2" x14ac:dyDescent="0.25">
      <c r="A197" s="248" t="s">
        <v>54</v>
      </c>
      <c r="B197" s="498" t="s">
        <v>858</v>
      </c>
    </row>
    <row r="198" spans="1:2" x14ac:dyDescent="0.25">
      <c r="A198" s="248" t="s">
        <v>54</v>
      </c>
      <c r="B198" s="498" t="s">
        <v>859</v>
      </c>
    </row>
    <row r="199" spans="1:2" x14ac:dyDescent="0.25">
      <c r="A199" s="248" t="s">
        <v>54</v>
      </c>
      <c r="B199" s="498" t="s">
        <v>860</v>
      </c>
    </row>
    <row r="200" spans="1:2" x14ac:dyDescent="0.25">
      <c r="A200" s="248" t="s">
        <v>54</v>
      </c>
      <c r="B200" s="499" t="s">
        <v>861</v>
      </c>
    </row>
    <row r="201" spans="1:2" x14ac:dyDescent="0.25">
      <c r="A201" s="248" t="s">
        <v>54</v>
      </c>
      <c r="B201" s="498" t="s">
        <v>862</v>
      </c>
    </row>
    <row r="202" spans="1:2" x14ac:dyDescent="0.25">
      <c r="A202" s="248" t="s">
        <v>54</v>
      </c>
      <c r="B202" s="500" t="s">
        <v>863</v>
      </c>
    </row>
    <row r="203" spans="1:2" x14ac:dyDescent="0.25">
      <c r="A203" s="248" t="s">
        <v>65</v>
      </c>
      <c r="B203" s="500" t="s">
        <v>864</v>
      </c>
    </row>
    <row r="204" spans="1:2" x14ac:dyDescent="0.25">
      <c r="A204" s="248" t="s">
        <v>65</v>
      </c>
      <c r="B204" s="500" t="s">
        <v>1157</v>
      </c>
    </row>
    <row r="205" spans="1:2" x14ac:dyDescent="0.25">
      <c r="A205" s="248" t="s">
        <v>65</v>
      </c>
      <c r="B205" s="500" t="s">
        <v>865</v>
      </c>
    </row>
    <row r="206" spans="1:2" x14ac:dyDescent="0.25">
      <c r="A206" s="248" t="s">
        <v>65</v>
      </c>
      <c r="B206" s="500" t="s">
        <v>866</v>
      </c>
    </row>
    <row r="207" spans="1:2" x14ac:dyDescent="0.25">
      <c r="A207" s="248" t="s">
        <v>65</v>
      </c>
      <c r="B207" s="500" t="s">
        <v>1158</v>
      </c>
    </row>
    <row r="208" spans="1:2" x14ac:dyDescent="0.25">
      <c r="A208" s="248" t="s">
        <v>65</v>
      </c>
      <c r="B208" s="500" t="s">
        <v>867</v>
      </c>
    </row>
    <row r="209" spans="1:2" x14ac:dyDescent="0.25">
      <c r="A209" s="248" t="s">
        <v>65</v>
      </c>
      <c r="B209" s="500" t="s">
        <v>868</v>
      </c>
    </row>
    <row r="210" spans="1:2" x14ac:dyDescent="0.25">
      <c r="A210" s="248" t="s">
        <v>65</v>
      </c>
      <c r="B210" s="500" t="s">
        <v>869</v>
      </c>
    </row>
    <row r="211" spans="1:2" x14ac:dyDescent="0.25">
      <c r="A211" s="248" t="s">
        <v>65</v>
      </c>
      <c r="B211" s="500" t="s">
        <v>870</v>
      </c>
    </row>
    <row r="212" spans="1:2" x14ac:dyDescent="0.25">
      <c r="A212" s="248" t="s">
        <v>65</v>
      </c>
      <c r="B212" s="500" t="s">
        <v>871</v>
      </c>
    </row>
    <row r="213" spans="1:2" x14ac:dyDescent="0.25">
      <c r="A213" s="248" t="s">
        <v>65</v>
      </c>
      <c r="B213" s="500" t="s">
        <v>872</v>
      </c>
    </row>
    <row r="214" spans="1:2" x14ac:dyDescent="0.25">
      <c r="A214" s="248" t="s">
        <v>65</v>
      </c>
      <c r="B214" s="500" t="s">
        <v>873</v>
      </c>
    </row>
    <row r="215" spans="1:2" x14ac:dyDescent="0.25">
      <c r="A215" s="248" t="s">
        <v>65</v>
      </c>
      <c r="B215" s="500" t="s">
        <v>874</v>
      </c>
    </row>
    <row r="216" spans="1:2" x14ac:dyDescent="0.25">
      <c r="A216" s="248" t="s">
        <v>65</v>
      </c>
      <c r="B216" s="500" t="s">
        <v>875</v>
      </c>
    </row>
    <row r="217" spans="1:2" x14ac:dyDescent="0.25">
      <c r="A217" s="248" t="s">
        <v>65</v>
      </c>
      <c r="B217" s="500" t="s">
        <v>876</v>
      </c>
    </row>
    <row r="218" spans="1:2" x14ac:dyDescent="0.25">
      <c r="A218" s="248" t="s">
        <v>65</v>
      </c>
      <c r="B218" s="500" t="s">
        <v>877</v>
      </c>
    </row>
    <row r="219" spans="1:2" x14ac:dyDescent="0.25">
      <c r="A219" s="248" t="s">
        <v>65</v>
      </c>
      <c r="B219" s="500" t="s">
        <v>878</v>
      </c>
    </row>
    <row r="220" spans="1:2" x14ac:dyDescent="0.25">
      <c r="A220" s="248" t="s">
        <v>65</v>
      </c>
      <c r="B220" s="500" t="s">
        <v>879</v>
      </c>
    </row>
    <row r="221" spans="1:2" x14ac:dyDescent="0.25">
      <c r="A221" s="248" t="s">
        <v>65</v>
      </c>
      <c r="B221" s="500" t="s">
        <v>880</v>
      </c>
    </row>
    <row r="222" spans="1:2" x14ac:dyDescent="0.25">
      <c r="A222" s="248" t="s">
        <v>65</v>
      </c>
      <c r="B222" s="500" t="s">
        <v>881</v>
      </c>
    </row>
    <row r="223" spans="1:2" x14ac:dyDescent="0.25">
      <c r="A223" s="248" t="s">
        <v>65</v>
      </c>
      <c r="B223" s="500" t="s">
        <v>882</v>
      </c>
    </row>
    <row r="224" spans="1:2" x14ac:dyDescent="0.25">
      <c r="A224" s="248" t="s">
        <v>65</v>
      </c>
      <c r="B224" s="500" t="s">
        <v>883</v>
      </c>
    </row>
    <row r="225" spans="1:2" x14ac:dyDescent="0.25">
      <c r="A225" s="248" t="s">
        <v>65</v>
      </c>
      <c r="B225" s="500" t="s">
        <v>884</v>
      </c>
    </row>
    <row r="226" spans="1:2" x14ac:dyDescent="0.25">
      <c r="A226" s="248" t="s">
        <v>65</v>
      </c>
      <c r="B226" s="500" t="s">
        <v>885</v>
      </c>
    </row>
    <row r="227" spans="1:2" x14ac:dyDescent="0.25">
      <c r="A227" s="248" t="s">
        <v>65</v>
      </c>
      <c r="B227" s="500" t="s">
        <v>886</v>
      </c>
    </row>
    <row r="228" spans="1:2" x14ac:dyDescent="0.25">
      <c r="A228" s="248" t="s">
        <v>65</v>
      </c>
      <c r="B228" s="500" t="s">
        <v>887</v>
      </c>
    </row>
    <row r="229" spans="1:2" x14ac:dyDescent="0.25">
      <c r="A229" s="248" t="s">
        <v>65</v>
      </c>
      <c r="B229" s="500" t="s">
        <v>888</v>
      </c>
    </row>
    <row r="230" spans="1:2" x14ac:dyDescent="0.25">
      <c r="A230" s="248" t="s">
        <v>65</v>
      </c>
      <c r="B230" s="500" t="s">
        <v>889</v>
      </c>
    </row>
    <row r="231" spans="1:2" x14ac:dyDescent="0.25">
      <c r="A231" s="248" t="s">
        <v>65</v>
      </c>
      <c r="B231" s="500" t="s">
        <v>890</v>
      </c>
    </row>
    <row r="232" spans="1:2" x14ac:dyDescent="0.25">
      <c r="A232" s="248" t="s">
        <v>65</v>
      </c>
      <c r="B232" s="500" t="s">
        <v>891</v>
      </c>
    </row>
    <row r="233" spans="1:2" x14ac:dyDescent="0.25">
      <c r="A233" s="248" t="s">
        <v>65</v>
      </c>
      <c r="B233" s="500" t="s">
        <v>1159</v>
      </c>
    </row>
    <row r="234" spans="1:2" x14ac:dyDescent="0.25">
      <c r="A234" s="248" t="s">
        <v>65</v>
      </c>
      <c r="B234" s="500" t="s">
        <v>892</v>
      </c>
    </row>
    <row r="235" spans="1:2" x14ac:dyDescent="0.25">
      <c r="A235" s="248" t="s">
        <v>65</v>
      </c>
      <c r="B235" s="500" t="s">
        <v>893</v>
      </c>
    </row>
    <row r="236" spans="1:2" x14ac:dyDescent="0.25">
      <c r="A236" s="248" t="s">
        <v>65</v>
      </c>
      <c r="B236" s="500" t="s">
        <v>894</v>
      </c>
    </row>
    <row r="237" spans="1:2" x14ac:dyDescent="0.25">
      <c r="A237" s="248" t="s">
        <v>65</v>
      </c>
      <c r="B237" s="500" t="s">
        <v>895</v>
      </c>
    </row>
    <row r="238" spans="1:2" x14ac:dyDescent="0.25">
      <c r="A238" s="248" t="s">
        <v>65</v>
      </c>
      <c r="B238" s="500" t="s">
        <v>896</v>
      </c>
    </row>
    <row r="239" spans="1:2" x14ac:dyDescent="0.25">
      <c r="A239" s="248" t="s">
        <v>65</v>
      </c>
      <c r="B239" s="500" t="s">
        <v>897</v>
      </c>
    </row>
    <row r="240" spans="1:2" x14ac:dyDescent="0.25">
      <c r="A240" s="248" t="s">
        <v>65</v>
      </c>
      <c r="B240" s="500" t="s">
        <v>898</v>
      </c>
    </row>
    <row r="241" spans="1:2" x14ac:dyDescent="0.25">
      <c r="A241" s="248" t="s">
        <v>65</v>
      </c>
      <c r="B241" s="500" t="s">
        <v>899</v>
      </c>
    </row>
    <row r="242" spans="1:2" x14ac:dyDescent="0.25">
      <c r="A242" s="248" t="s">
        <v>65</v>
      </c>
      <c r="B242" s="500" t="s">
        <v>900</v>
      </c>
    </row>
    <row r="243" spans="1:2" x14ac:dyDescent="0.25">
      <c r="A243" s="248" t="s">
        <v>65</v>
      </c>
      <c r="B243" s="500" t="s">
        <v>901</v>
      </c>
    </row>
    <row r="244" spans="1:2" x14ac:dyDescent="0.25">
      <c r="A244" s="248" t="s">
        <v>65</v>
      </c>
      <c r="B244" s="500" t="s">
        <v>902</v>
      </c>
    </row>
    <row r="245" spans="1:2" x14ac:dyDescent="0.25">
      <c r="A245" s="248" t="s">
        <v>65</v>
      </c>
      <c r="B245" s="500" t="s">
        <v>903</v>
      </c>
    </row>
    <row r="246" spans="1:2" x14ac:dyDescent="0.25">
      <c r="A246" s="248" t="s">
        <v>65</v>
      </c>
      <c r="B246" s="500" t="s">
        <v>904</v>
      </c>
    </row>
    <row r="247" spans="1:2" x14ac:dyDescent="0.25">
      <c r="A247" s="248" t="s">
        <v>355</v>
      </c>
      <c r="B247" s="77" t="s">
        <v>905</v>
      </c>
    </row>
    <row r="248" spans="1:2" x14ac:dyDescent="0.25">
      <c r="A248" s="248" t="s">
        <v>355</v>
      </c>
      <c r="B248" s="77" t="s">
        <v>389</v>
      </c>
    </row>
    <row r="249" spans="1:2" x14ac:dyDescent="0.25">
      <c r="A249" s="248" t="s">
        <v>355</v>
      </c>
      <c r="B249" s="77" t="s">
        <v>533</v>
      </c>
    </row>
    <row r="250" spans="1:2" x14ac:dyDescent="0.25">
      <c r="A250" s="248" t="s">
        <v>355</v>
      </c>
      <c r="B250" s="178" t="s">
        <v>906</v>
      </c>
    </row>
    <row r="251" spans="1:2" x14ac:dyDescent="0.25">
      <c r="A251" s="248" t="s">
        <v>355</v>
      </c>
      <c r="B251" s="178" t="s">
        <v>907</v>
      </c>
    </row>
    <row r="252" spans="1:2" x14ac:dyDescent="0.25">
      <c r="A252" s="248" t="s">
        <v>355</v>
      </c>
      <c r="B252" s="178" t="s">
        <v>908</v>
      </c>
    </row>
    <row r="253" spans="1:2" x14ac:dyDescent="0.25">
      <c r="A253" s="248" t="s">
        <v>355</v>
      </c>
      <c r="B253" s="178" t="s">
        <v>535</v>
      </c>
    </row>
    <row r="254" spans="1:2" x14ac:dyDescent="0.25">
      <c r="A254" s="248" t="s">
        <v>67</v>
      </c>
      <c r="B254" s="77" t="s">
        <v>909</v>
      </c>
    </row>
    <row r="255" spans="1:2" x14ac:dyDescent="0.25">
      <c r="A255" s="248" t="s">
        <v>67</v>
      </c>
      <c r="B255" s="77" t="s">
        <v>910</v>
      </c>
    </row>
    <row r="256" spans="1:2" x14ac:dyDescent="0.25">
      <c r="A256" s="248" t="s">
        <v>67</v>
      </c>
      <c r="B256" s="77" t="s">
        <v>911</v>
      </c>
    </row>
    <row r="257" spans="1:2" x14ac:dyDescent="0.25">
      <c r="A257" s="248" t="s">
        <v>67</v>
      </c>
      <c r="B257" s="77" t="s">
        <v>912</v>
      </c>
    </row>
    <row r="258" spans="1:2" x14ac:dyDescent="0.25">
      <c r="A258" s="248" t="s">
        <v>67</v>
      </c>
      <c r="B258" s="77" t="s">
        <v>913</v>
      </c>
    </row>
    <row r="259" spans="1:2" x14ac:dyDescent="0.25">
      <c r="A259" s="248" t="s">
        <v>67</v>
      </c>
      <c r="B259" s="77" t="s">
        <v>914</v>
      </c>
    </row>
    <row r="260" spans="1:2" x14ac:dyDescent="0.25">
      <c r="A260" s="248" t="s">
        <v>67</v>
      </c>
      <c r="B260" s="77" t="s">
        <v>915</v>
      </c>
    </row>
    <row r="261" spans="1:2" x14ac:dyDescent="0.25">
      <c r="A261" s="248" t="s">
        <v>67</v>
      </c>
      <c r="B261" s="77" t="s">
        <v>916</v>
      </c>
    </row>
    <row r="262" spans="1:2" x14ac:dyDescent="0.25">
      <c r="A262" s="248" t="s">
        <v>67</v>
      </c>
      <c r="B262" s="77" t="s">
        <v>917</v>
      </c>
    </row>
    <row r="263" spans="1:2" x14ac:dyDescent="0.25">
      <c r="A263" s="248" t="s">
        <v>67</v>
      </c>
      <c r="B263" s="77" t="s">
        <v>918</v>
      </c>
    </row>
    <row r="264" spans="1:2" x14ac:dyDescent="0.25">
      <c r="A264" s="248" t="s">
        <v>67</v>
      </c>
      <c r="B264" s="77" t="s">
        <v>919</v>
      </c>
    </row>
    <row r="265" spans="1:2" x14ac:dyDescent="0.25">
      <c r="A265" s="248" t="s">
        <v>67</v>
      </c>
      <c r="B265" s="77" t="s">
        <v>920</v>
      </c>
    </row>
    <row r="266" spans="1:2" x14ac:dyDescent="0.25">
      <c r="A266" s="248" t="s">
        <v>67</v>
      </c>
      <c r="B266" s="77" t="s">
        <v>921</v>
      </c>
    </row>
    <row r="267" spans="1:2" x14ac:dyDescent="0.25">
      <c r="A267" s="248" t="s">
        <v>67</v>
      </c>
      <c r="B267" s="77" t="s">
        <v>922</v>
      </c>
    </row>
    <row r="268" spans="1:2" x14ac:dyDescent="0.25">
      <c r="A268" s="248" t="s">
        <v>67</v>
      </c>
      <c r="B268" s="77" t="s">
        <v>923</v>
      </c>
    </row>
    <row r="269" spans="1:2" x14ac:dyDescent="0.25">
      <c r="A269" s="248" t="s">
        <v>67</v>
      </c>
      <c r="B269" s="77" t="s">
        <v>924</v>
      </c>
    </row>
    <row r="270" spans="1:2" x14ac:dyDescent="0.25">
      <c r="A270" s="248" t="s">
        <v>67</v>
      </c>
      <c r="B270" s="77" t="s">
        <v>925</v>
      </c>
    </row>
    <row r="271" spans="1:2" x14ac:dyDescent="0.25">
      <c r="A271" s="248" t="s">
        <v>67</v>
      </c>
      <c r="B271" s="77" t="s">
        <v>926</v>
      </c>
    </row>
    <row r="272" spans="1:2" x14ac:dyDescent="0.25">
      <c r="A272" s="248" t="s">
        <v>67</v>
      </c>
      <c r="B272" s="77" t="s">
        <v>927</v>
      </c>
    </row>
    <row r="273" spans="1:2" x14ac:dyDescent="0.25">
      <c r="A273" s="248" t="s">
        <v>67</v>
      </c>
      <c r="B273" s="77" t="s">
        <v>928</v>
      </c>
    </row>
    <row r="274" spans="1:2" x14ac:dyDescent="0.25">
      <c r="A274" s="248" t="s">
        <v>67</v>
      </c>
      <c r="B274" s="77" t="s">
        <v>929</v>
      </c>
    </row>
    <row r="275" spans="1:2" x14ac:dyDescent="0.25">
      <c r="A275" s="248" t="s">
        <v>67</v>
      </c>
      <c r="B275" s="77" t="s">
        <v>930</v>
      </c>
    </row>
    <row r="276" spans="1:2" x14ac:dyDescent="0.25">
      <c r="A276" s="248" t="s">
        <v>67</v>
      </c>
      <c r="B276" s="77" t="s">
        <v>931</v>
      </c>
    </row>
    <row r="277" spans="1:2" x14ac:dyDescent="0.25">
      <c r="A277" s="248" t="s">
        <v>67</v>
      </c>
      <c r="B277" s="77" t="s">
        <v>932</v>
      </c>
    </row>
    <row r="278" spans="1:2" x14ac:dyDescent="0.25">
      <c r="A278" s="248" t="s">
        <v>67</v>
      </c>
      <c r="B278" s="77" t="s">
        <v>933</v>
      </c>
    </row>
    <row r="279" spans="1:2" x14ac:dyDescent="0.25">
      <c r="A279" s="248" t="s">
        <v>67</v>
      </c>
      <c r="B279" s="77" t="s">
        <v>934</v>
      </c>
    </row>
    <row r="280" spans="1:2" x14ac:dyDescent="0.25">
      <c r="A280" s="248" t="s">
        <v>67</v>
      </c>
      <c r="B280" s="77" t="s">
        <v>935</v>
      </c>
    </row>
    <row r="281" spans="1:2" x14ac:dyDescent="0.25">
      <c r="A281" s="248" t="s">
        <v>67</v>
      </c>
      <c r="B281" s="77" t="s">
        <v>936</v>
      </c>
    </row>
    <row r="282" spans="1:2" x14ac:dyDescent="0.25">
      <c r="A282" s="248" t="s">
        <v>67</v>
      </c>
      <c r="B282" s="77" t="s">
        <v>937</v>
      </c>
    </row>
    <row r="283" spans="1:2" x14ac:dyDescent="0.25">
      <c r="A283" s="248" t="s">
        <v>67</v>
      </c>
      <c r="B283" s="77" t="s">
        <v>938</v>
      </c>
    </row>
    <row r="284" spans="1:2" x14ac:dyDescent="0.25">
      <c r="A284" s="248" t="s">
        <v>68</v>
      </c>
      <c r="B284" s="178" t="s">
        <v>939</v>
      </c>
    </row>
    <row r="285" spans="1:2" x14ac:dyDescent="0.25">
      <c r="A285" s="248" t="s">
        <v>70</v>
      </c>
      <c r="B285" s="77" t="s">
        <v>839</v>
      </c>
    </row>
    <row r="286" spans="1:2" x14ac:dyDescent="0.25">
      <c r="A286" s="248" t="s">
        <v>70</v>
      </c>
      <c r="B286" s="77" t="s">
        <v>940</v>
      </c>
    </row>
    <row r="287" spans="1:2" x14ac:dyDescent="0.25">
      <c r="A287" s="248" t="s">
        <v>73</v>
      </c>
      <c r="B287" s="77" t="s">
        <v>941</v>
      </c>
    </row>
    <row r="288" spans="1:2" x14ac:dyDescent="0.25">
      <c r="A288" s="248" t="s">
        <v>73</v>
      </c>
      <c r="B288" s="77" t="s">
        <v>942</v>
      </c>
    </row>
    <row r="289" spans="1:2" x14ac:dyDescent="0.25">
      <c r="A289" s="248" t="s">
        <v>73</v>
      </c>
      <c r="B289" s="77" t="s">
        <v>943</v>
      </c>
    </row>
    <row r="290" spans="1:2" x14ac:dyDescent="0.25">
      <c r="A290" s="248" t="s">
        <v>73</v>
      </c>
      <c r="B290" s="77" t="s">
        <v>944</v>
      </c>
    </row>
    <row r="291" spans="1:2" x14ac:dyDescent="0.25">
      <c r="A291" s="248" t="s">
        <v>73</v>
      </c>
      <c r="B291" s="77" t="s">
        <v>945</v>
      </c>
    </row>
    <row r="292" spans="1:2" x14ac:dyDescent="0.25">
      <c r="A292" s="248" t="s">
        <v>73</v>
      </c>
      <c r="B292" s="77" t="s">
        <v>946</v>
      </c>
    </row>
    <row r="293" spans="1:2" x14ac:dyDescent="0.25">
      <c r="A293" s="248" t="s">
        <v>73</v>
      </c>
      <c r="B293" s="77" t="s">
        <v>947</v>
      </c>
    </row>
    <row r="294" spans="1:2" x14ac:dyDescent="0.25">
      <c r="A294" s="248" t="s">
        <v>73</v>
      </c>
      <c r="B294" s="77" t="s">
        <v>948</v>
      </c>
    </row>
    <row r="295" spans="1:2" x14ac:dyDescent="0.25">
      <c r="A295" s="248" t="s">
        <v>73</v>
      </c>
      <c r="B295" s="77" t="s">
        <v>518</v>
      </c>
    </row>
    <row r="296" spans="1:2" x14ac:dyDescent="0.25">
      <c r="A296" s="248" t="s">
        <v>73</v>
      </c>
      <c r="B296" s="77" t="s">
        <v>949</v>
      </c>
    </row>
    <row r="297" spans="1:2" x14ac:dyDescent="0.25">
      <c r="A297" s="248" t="s">
        <v>79</v>
      </c>
      <c r="B297" s="77" t="s">
        <v>181</v>
      </c>
    </row>
    <row r="298" spans="1:2" x14ac:dyDescent="0.25">
      <c r="A298" s="248" t="s">
        <v>79</v>
      </c>
      <c r="B298" s="77" t="s">
        <v>182</v>
      </c>
    </row>
    <row r="299" spans="1:2" x14ac:dyDescent="0.25">
      <c r="A299" s="248" t="s">
        <v>109</v>
      </c>
      <c r="B299" s="501" t="s">
        <v>540</v>
      </c>
    </row>
    <row r="300" spans="1:2" x14ac:dyDescent="0.25">
      <c r="A300" s="248" t="s">
        <v>109</v>
      </c>
      <c r="B300" s="501" t="s">
        <v>950</v>
      </c>
    </row>
    <row r="301" spans="1:2" x14ac:dyDescent="0.25">
      <c r="A301" s="248" t="s">
        <v>109</v>
      </c>
      <c r="B301" s="502" t="s">
        <v>951</v>
      </c>
    </row>
    <row r="302" spans="1:2" x14ac:dyDescent="0.25">
      <c r="A302" s="248" t="s">
        <v>109</v>
      </c>
      <c r="B302" s="501" t="s">
        <v>952</v>
      </c>
    </row>
    <row r="303" spans="1:2" x14ac:dyDescent="0.25">
      <c r="A303" s="248" t="s">
        <v>109</v>
      </c>
      <c r="B303" s="501" t="s">
        <v>953</v>
      </c>
    </row>
    <row r="304" spans="1:2" x14ac:dyDescent="0.25">
      <c r="A304" s="248" t="s">
        <v>109</v>
      </c>
      <c r="B304" s="501" t="s">
        <v>954</v>
      </c>
    </row>
    <row r="305" spans="1:2" x14ac:dyDescent="0.25">
      <c r="A305" s="248" t="s">
        <v>109</v>
      </c>
      <c r="B305" s="501" t="s">
        <v>955</v>
      </c>
    </row>
    <row r="306" spans="1:2" x14ac:dyDescent="0.25">
      <c r="A306" s="248" t="s">
        <v>109</v>
      </c>
      <c r="B306" s="502" t="s">
        <v>956</v>
      </c>
    </row>
    <row r="307" spans="1:2" x14ac:dyDescent="0.25">
      <c r="A307" s="248" t="s">
        <v>109</v>
      </c>
      <c r="B307" s="501" t="s">
        <v>957</v>
      </c>
    </row>
    <row r="308" spans="1:2" x14ac:dyDescent="0.25">
      <c r="A308" s="248" t="s">
        <v>109</v>
      </c>
      <c r="B308" s="501" t="s">
        <v>958</v>
      </c>
    </row>
    <row r="309" spans="1:2" x14ac:dyDescent="0.25">
      <c r="A309" s="248" t="s">
        <v>109</v>
      </c>
      <c r="B309" s="501" t="s">
        <v>959</v>
      </c>
    </row>
    <row r="310" spans="1:2" x14ac:dyDescent="0.25">
      <c r="A310" s="248" t="s">
        <v>109</v>
      </c>
      <c r="B310" s="501" t="s">
        <v>325</v>
      </c>
    </row>
    <row r="311" spans="1:2" x14ac:dyDescent="0.25">
      <c r="A311" s="248" t="s">
        <v>109</v>
      </c>
      <c r="B311" s="501" t="s">
        <v>960</v>
      </c>
    </row>
    <row r="312" spans="1:2" x14ac:dyDescent="0.25">
      <c r="A312" s="248" t="s">
        <v>109</v>
      </c>
      <c r="B312" s="501" t="s">
        <v>961</v>
      </c>
    </row>
    <row r="313" spans="1:2" x14ac:dyDescent="0.25">
      <c r="A313" s="248" t="s">
        <v>109</v>
      </c>
      <c r="B313" s="501" t="s">
        <v>962</v>
      </c>
    </row>
    <row r="314" spans="1:2" x14ac:dyDescent="0.25">
      <c r="A314" s="248" t="s">
        <v>109</v>
      </c>
      <c r="B314" s="501" t="s">
        <v>963</v>
      </c>
    </row>
    <row r="315" spans="1:2" x14ac:dyDescent="0.25">
      <c r="A315" s="248" t="s">
        <v>109</v>
      </c>
      <c r="B315" s="501" t="s">
        <v>964</v>
      </c>
    </row>
    <row r="316" spans="1:2" x14ac:dyDescent="0.25">
      <c r="A316" s="248" t="s">
        <v>109</v>
      </c>
      <c r="B316" s="501" t="s">
        <v>965</v>
      </c>
    </row>
    <row r="317" spans="1:2" x14ac:dyDescent="0.25">
      <c r="A317" s="248" t="s">
        <v>109</v>
      </c>
      <c r="B317" s="501" t="s">
        <v>966</v>
      </c>
    </row>
    <row r="318" spans="1:2" x14ac:dyDescent="0.25">
      <c r="A318" s="248" t="s">
        <v>109</v>
      </c>
      <c r="B318" s="501" t="s">
        <v>967</v>
      </c>
    </row>
    <row r="319" spans="1:2" x14ac:dyDescent="0.25">
      <c r="A319" s="248" t="s">
        <v>109</v>
      </c>
      <c r="B319" s="501" t="s">
        <v>968</v>
      </c>
    </row>
    <row r="320" spans="1:2" x14ac:dyDescent="0.25">
      <c r="A320" s="248" t="s">
        <v>109</v>
      </c>
      <c r="B320" s="501" t="s">
        <v>969</v>
      </c>
    </row>
    <row r="321" spans="1:2" x14ac:dyDescent="0.25">
      <c r="A321" s="248" t="s">
        <v>109</v>
      </c>
      <c r="B321" s="501" t="s">
        <v>970</v>
      </c>
    </row>
    <row r="322" spans="1:2" x14ac:dyDescent="0.25">
      <c r="A322" s="248" t="s">
        <v>109</v>
      </c>
      <c r="B322" s="501" t="s">
        <v>971</v>
      </c>
    </row>
    <row r="323" spans="1:2" x14ac:dyDescent="0.25">
      <c r="A323" s="248" t="s">
        <v>109</v>
      </c>
      <c r="B323" s="501" t="s">
        <v>972</v>
      </c>
    </row>
    <row r="324" spans="1:2" x14ac:dyDescent="0.25">
      <c r="A324" s="248" t="s">
        <v>109</v>
      </c>
      <c r="B324" s="501" t="s">
        <v>973</v>
      </c>
    </row>
    <row r="325" spans="1:2" x14ac:dyDescent="0.25">
      <c r="A325" s="248" t="s">
        <v>109</v>
      </c>
      <c r="B325" s="501" t="s">
        <v>974</v>
      </c>
    </row>
    <row r="326" spans="1:2" x14ac:dyDescent="0.25">
      <c r="A326" s="248" t="s">
        <v>109</v>
      </c>
      <c r="B326" s="501" t="s">
        <v>975</v>
      </c>
    </row>
    <row r="327" spans="1:2" x14ac:dyDescent="0.25">
      <c r="A327" s="248" t="s">
        <v>109</v>
      </c>
      <c r="B327" s="501" t="s">
        <v>976</v>
      </c>
    </row>
    <row r="328" spans="1:2" x14ac:dyDescent="0.25">
      <c r="A328" s="248" t="s">
        <v>109</v>
      </c>
      <c r="B328" s="502" t="s">
        <v>977</v>
      </c>
    </row>
    <row r="329" spans="1:2" x14ac:dyDescent="0.25">
      <c r="A329" s="248" t="s">
        <v>109</v>
      </c>
      <c r="B329" s="502" t="s">
        <v>978</v>
      </c>
    </row>
    <row r="330" spans="1:2" x14ac:dyDescent="0.25">
      <c r="A330" s="248" t="s">
        <v>109</v>
      </c>
      <c r="B330" s="501" t="s">
        <v>979</v>
      </c>
    </row>
    <row r="331" spans="1:2" x14ac:dyDescent="0.25">
      <c r="A331" s="248" t="s">
        <v>82</v>
      </c>
      <c r="B331" s="178" t="s">
        <v>980</v>
      </c>
    </row>
    <row r="332" spans="1:2" x14ac:dyDescent="0.25">
      <c r="A332" s="248" t="s">
        <v>82</v>
      </c>
      <c r="B332" s="77" t="s">
        <v>981</v>
      </c>
    </row>
    <row r="333" spans="1:2" x14ac:dyDescent="0.25">
      <c r="A333" s="248" t="s">
        <v>82</v>
      </c>
      <c r="B333" s="77" t="s">
        <v>982</v>
      </c>
    </row>
    <row r="334" spans="1:2" x14ac:dyDescent="0.25">
      <c r="A334" s="248" t="s">
        <v>82</v>
      </c>
      <c r="B334" s="77" t="s">
        <v>983</v>
      </c>
    </row>
    <row r="335" spans="1:2" x14ac:dyDescent="0.25">
      <c r="A335" s="248" t="s">
        <v>82</v>
      </c>
      <c r="B335" s="77" t="s">
        <v>984</v>
      </c>
    </row>
    <row r="336" spans="1:2" x14ac:dyDescent="0.25">
      <c r="A336" s="248" t="s">
        <v>82</v>
      </c>
      <c r="B336" s="77" t="s">
        <v>985</v>
      </c>
    </row>
    <row r="337" spans="1:2" x14ac:dyDescent="0.25">
      <c r="A337" s="248" t="s">
        <v>82</v>
      </c>
      <c r="B337" s="77" t="s">
        <v>986</v>
      </c>
    </row>
    <row r="338" spans="1:2" x14ac:dyDescent="0.25">
      <c r="A338" s="248" t="s">
        <v>82</v>
      </c>
      <c r="B338" s="77" t="s">
        <v>987</v>
      </c>
    </row>
    <row r="339" spans="1:2" x14ac:dyDescent="0.25">
      <c r="A339" s="248" t="s">
        <v>82</v>
      </c>
      <c r="B339" s="77" t="s">
        <v>988</v>
      </c>
    </row>
    <row r="340" spans="1:2" x14ac:dyDescent="0.25">
      <c r="A340" s="248" t="s">
        <v>82</v>
      </c>
      <c r="B340" s="77" t="s">
        <v>989</v>
      </c>
    </row>
    <row r="341" spans="1:2" x14ac:dyDescent="0.25">
      <c r="A341" s="248" t="s">
        <v>82</v>
      </c>
      <c r="B341" s="77" t="s">
        <v>990</v>
      </c>
    </row>
    <row r="342" spans="1:2" x14ac:dyDescent="0.25">
      <c r="A342" s="248" t="s">
        <v>82</v>
      </c>
      <c r="B342" s="77" t="s">
        <v>991</v>
      </c>
    </row>
    <row r="343" spans="1:2" x14ac:dyDescent="0.25">
      <c r="A343" s="248" t="s">
        <v>82</v>
      </c>
      <c r="B343" s="77" t="s">
        <v>992</v>
      </c>
    </row>
    <row r="344" spans="1:2" x14ac:dyDescent="0.25">
      <c r="A344" s="248" t="s">
        <v>82</v>
      </c>
      <c r="B344" s="77" t="s">
        <v>993</v>
      </c>
    </row>
    <row r="345" spans="1:2" x14ac:dyDescent="0.25">
      <c r="A345" s="248" t="s">
        <v>82</v>
      </c>
      <c r="B345" s="77" t="s">
        <v>994</v>
      </c>
    </row>
    <row r="346" spans="1:2" x14ac:dyDescent="0.25">
      <c r="A346" s="248" t="s">
        <v>82</v>
      </c>
      <c r="B346" s="77" t="s">
        <v>995</v>
      </c>
    </row>
    <row r="347" spans="1:2" x14ac:dyDescent="0.25">
      <c r="A347" s="248" t="s">
        <v>82</v>
      </c>
      <c r="B347" s="77" t="s">
        <v>996</v>
      </c>
    </row>
    <row r="348" spans="1:2" x14ac:dyDescent="0.25">
      <c r="A348" s="248" t="s">
        <v>82</v>
      </c>
      <c r="B348" s="77" t="s">
        <v>997</v>
      </c>
    </row>
    <row r="349" spans="1:2" x14ac:dyDescent="0.25">
      <c r="A349" s="248" t="s">
        <v>82</v>
      </c>
      <c r="B349" s="77" t="s">
        <v>998</v>
      </c>
    </row>
    <row r="350" spans="1:2" x14ac:dyDescent="0.25">
      <c r="A350" s="248" t="s">
        <v>82</v>
      </c>
      <c r="B350" s="77" t="s">
        <v>999</v>
      </c>
    </row>
    <row r="351" spans="1:2" x14ac:dyDescent="0.25">
      <c r="A351" s="248" t="s">
        <v>82</v>
      </c>
      <c r="B351" s="77" t="s">
        <v>1000</v>
      </c>
    </row>
    <row r="352" spans="1:2" x14ac:dyDescent="0.25">
      <c r="A352" s="248" t="s">
        <v>82</v>
      </c>
      <c r="B352" s="77" t="s">
        <v>1001</v>
      </c>
    </row>
    <row r="353" spans="1:2" x14ac:dyDescent="0.25">
      <c r="A353" s="248" t="s">
        <v>82</v>
      </c>
      <c r="B353" s="77" t="s">
        <v>1002</v>
      </c>
    </row>
    <row r="354" spans="1:2" x14ac:dyDescent="0.25">
      <c r="A354" s="248" t="s">
        <v>82</v>
      </c>
      <c r="B354" s="77" t="s">
        <v>1003</v>
      </c>
    </row>
    <row r="355" spans="1:2" x14ac:dyDescent="0.25">
      <c r="A355" s="248" t="s">
        <v>82</v>
      </c>
      <c r="B355" s="77" t="s">
        <v>1004</v>
      </c>
    </row>
    <row r="356" spans="1:2" x14ac:dyDescent="0.25">
      <c r="A356" s="248" t="s">
        <v>82</v>
      </c>
      <c r="B356" s="77" t="s">
        <v>1005</v>
      </c>
    </row>
    <row r="357" spans="1:2" x14ac:dyDescent="0.25">
      <c r="A357" s="248" t="s">
        <v>82</v>
      </c>
      <c r="B357" s="77" t="s">
        <v>1006</v>
      </c>
    </row>
    <row r="358" spans="1:2" x14ac:dyDescent="0.25">
      <c r="A358" s="248" t="s">
        <v>82</v>
      </c>
      <c r="B358" s="77" t="s">
        <v>1007</v>
      </c>
    </row>
    <row r="359" spans="1:2" x14ac:dyDescent="0.25">
      <c r="A359" s="248" t="s">
        <v>82</v>
      </c>
      <c r="B359" s="77" t="s">
        <v>1008</v>
      </c>
    </row>
    <row r="360" spans="1:2" x14ac:dyDescent="0.25">
      <c r="A360" s="248" t="s">
        <v>82</v>
      </c>
      <c r="B360" s="77" t="s">
        <v>1009</v>
      </c>
    </row>
    <row r="361" spans="1:2" x14ac:dyDescent="0.25">
      <c r="A361" s="248" t="s">
        <v>82</v>
      </c>
      <c r="B361" s="77" t="s">
        <v>1010</v>
      </c>
    </row>
    <row r="362" spans="1:2" x14ac:dyDescent="0.25">
      <c r="A362" s="248" t="s">
        <v>82</v>
      </c>
      <c r="B362" s="77" t="s">
        <v>1011</v>
      </c>
    </row>
    <row r="363" spans="1:2" x14ac:dyDescent="0.25">
      <c r="A363" s="248" t="s">
        <v>82</v>
      </c>
      <c r="B363" s="77" t="s">
        <v>1012</v>
      </c>
    </row>
    <row r="364" spans="1:2" x14ac:dyDescent="0.25">
      <c r="A364" s="248" t="s">
        <v>82</v>
      </c>
      <c r="B364" s="77" t="s">
        <v>1013</v>
      </c>
    </row>
    <row r="365" spans="1:2" x14ac:dyDescent="0.25">
      <c r="A365" s="248" t="s">
        <v>82</v>
      </c>
      <c r="B365" s="77" t="s">
        <v>1014</v>
      </c>
    </row>
    <row r="366" spans="1:2" x14ac:dyDescent="0.25">
      <c r="A366" s="248" t="s">
        <v>82</v>
      </c>
      <c r="B366" s="77" t="s">
        <v>1015</v>
      </c>
    </row>
    <row r="367" spans="1:2" x14ac:dyDescent="0.25">
      <c r="A367" s="248" t="s">
        <v>82</v>
      </c>
      <c r="B367" s="77" t="s">
        <v>1016</v>
      </c>
    </row>
    <row r="368" spans="1:2" x14ac:dyDescent="0.25">
      <c r="A368" s="248" t="s">
        <v>82</v>
      </c>
      <c r="B368" s="77" t="s">
        <v>1017</v>
      </c>
    </row>
    <row r="369" spans="1:2" x14ac:dyDescent="0.25">
      <c r="A369" s="248" t="s">
        <v>82</v>
      </c>
      <c r="B369" s="77" t="s">
        <v>1018</v>
      </c>
    </row>
    <row r="370" spans="1:2" x14ac:dyDescent="0.25">
      <c r="A370" s="248" t="s">
        <v>82</v>
      </c>
      <c r="B370" s="77" t="s">
        <v>1019</v>
      </c>
    </row>
    <row r="371" spans="1:2" x14ac:dyDescent="0.25">
      <c r="A371" s="248" t="s">
        <v>82</v>
      </c>
      <c r="B371" s="77" t="s">
        <v>1020</v>
      </c>
    </row>
    <row r="372" spans="1:2" x14ac:dyDescent="0.25">
      <c r="A372" s="248" t="s">
        <v>82</v>
      </c>
      <c r="B372" s="77" t="s">
        <v>1021</v>
      </c>
    </row>
    <row r="373" spans="1:2" x14ac:dyDescent="0.25">
      <c r="A373" s="248" t="s">
        <v>82</v>
      </c>
      <c r="B373" s="77" t="s">
        <v>1022</v>
      </c>
    </row>
    <row r="374" spans="1:2" x14ac:dyDescent="0.25">
      <c r="A374" s="248" t="s">
        <v>82</v>
      </c>
      <c r="B374" s="77" t="s">
        <v>1023</v>
      </c>
    </row>
    <row r="375" spans="1:2" x14ac:dyDescent="0.25">
      <c r="A375" s="248" t="s">
        <v>82</v>
      </c>
      <c r="B375" s="77" t="s">
        <v>1024</v>
      </c>
    </row>
    <row r="376" spans="1:2" x14ac:dyDescent="0.25">
      <c r="A376" s="248" t="s">
        <v>82</v>
      </c>
      <c r="B376" s="77" t="s">
        <v>1025</v>
      </c>
    </row>
    <row r="377" spans="1:2" x14ac:dyDescent="0.25">
      <c r="A377" s="248" t="s">
        <v>82</v>
      </c>
      <c r="B377" s="77" t="s">
        <v>1026</v>
      </c>
    </row>
    <row r="378" spans="1:2" x14ac:dyDescent="0.25">
      <c r="A378" s="248" t="s">
        <v>82</v>
      </c>
      <c r="B378" s="77" t="s">
        <v>1027</v>
      </c>
    </row>
    <row r="379" spans="1:2" x14ac:dyDescent="0.25">
      <c r="A379" s="248" t="s">
        <v>82</v>
      </c>
      <c r="B379" s="77" t="s">
        <v>1028</v>
      </c>
    </row>
    <row r="380" spans="1:2" x14ac:dyDescent="0.25">
      <c r="A380" s="248" t="s">
        <v>82</v>
      </c>
      <c r="B380" s="178" t="s">
        <v>1029</v>
      </c>
    </row>
    <row r="381" spans="1:2" x14ac:dyDescent="0.25">
      <c r="A381" s="248" t="s">
        <v>82</v>
      </c>
      <c r="B381" s="178" t="s">
        <v>1030</v>
      </c>
    </row>
    <row r="382" spans="1:2" x14ac:dyDescent="0.25">
      <c r="A382" s="248" t="s">
        <v>82</v>
      </c>
      <c r="B382" s="178" t="s">
        <v>1031</v>
      </c>
    </row>
    <row r="383" spans="1:2" x14ac:dyDescent="0.25">
      <c r="A383" s="248" t="s">
        <v>82</v>
      </c>
      <c r="B383" s="178" t="s">
        <v>1032</v>
      </c>
    </row>
    <row r="384" spans="1:2" x14ac:dyDescent="0.25">
      <c r="A384" s="248" t="s">
        <v>82</v>
      </c>
      <c r="B384" s="178" t="s">
        <v>1033</v>
      </c>
    </row>
    <row r="385" spans="1:2" x14ac:dyDescent="0.25">
      <c r="A385" s="248" t="s">
        <v>82</v>
      </c>
      <c r="B385" s="178" t="s">
        <v>1034</v>
      </c>
    </row>
    <row r="386" spans="1:2" x14ac:dyDescent="0.25">
      <c r="A386" s="248" t="s">
        <v>82</v>
      </c>
      <c r="B386" s="178" t="s">
        <v>1035</v>
      </c>
    </row>
    <row r="387" spans="1:2" x14ac:dyDescent="0.25">
      <c r="A387" s="248" t="s">
        <v>82</v>
      </c>
      <c r="B387" s="178" t="s">
        <v>1036</v>
      </c>
    </row>
    <row r="388" spans="1:2" x14ac:dyDescent="0.25">
      <c r="A388" s="248" t="s">
        <v>82</v>
      </c>
      <c r="B388" s="178" t="s">
        <v>1037</v>
      </c>
    </row>
    <row r="389" spans="1:2" x14ac:dyDescent="0.25">
      <c r="A389" s="248" t="s">
        <v>82</v>
      </c>
      <c r="B389" s="178" t="s">
        <v>1038</v>
      </c>
    </row>
    <row r="390" spans="1:2" x14ac:dyDescent="0.25">
      <c r="A390" s="248" t="s">
        <v>82</v>
      </c>
      <c r="B390" s="178" t="s">
        <v>1039</v>
      </c>
    </row>
    <row r="391" spans="1:2" x14ac:dyDescent="0.25">
      <c r="A391" s="248" t="s">
        <v>82</v>
      </c>
      <c r="B391" s="178" t="s">
        <v>1040</v>
      </c>
    </row>
    <row r="392" spans="1:2" x14ac:dyDescent="0.25">
      <c r="A392" s="248" t="s">
        <v>82</v>
      </c>
      <c r="B392" s="178" t="s">
        <v>1041</v>
      </c>
    </row>
    <row r="393" spans="1:2" x14ac:dyDescent="0.25">
      <c r="A393" s="248" t="s">
        <v>82</v>
      </c>
      <c r="B393" s="178" t="s">
        <v>1042</v>
      </c>
    </row>
    <row r="394" spans="1:2" x14ac:dyDescent="0.25">
      <c r="A394" s="248" t="s">
        <v>82</v>
      </c>
      <c r="B394" s="178" t="s">
        <v>1043</v>
      </c>
    </row>
    <row r="395" spans="1:2" x14ac:dyDescent="0.25">
      <c r="A395" s="248" t="s">
        <v>82</v>
      </c>
      <c r="B395" s="178" t="s">
        <v>1044</v>
      </c>
    </row>
    <row r="396" spans="1:2" x14ac:dyDescent="0.25">
      <c r="A396" s="248" t="s">
        <v>82</v>
      </c>
      <c r="B396" s="178" t="s">
        <v>1045</v>
      </c>
    </row>
    <row r="397" spans="1:2" x14ac:dyDescent="0.25">
      <c r="A397" s="248" t="s">
        <v>82</v>
      </c>
      <c r="B397" s="178" t="s">
        <v>1046</v>
      </c>
    </row>
    <row r="398" spans="1:2" x14ac:dyDescent="0.25">
      <c r="A398" s="248" t="s">
        <v>82</v>
      </c>
      <c r="B398" s="178" t="s">
        <v>1047</v>
      </c>
    </row>
    <row r="399" spans="1:2" x14ac:dyDescent="0.25">
      <c r="A399" s="248" t="s">
        <v>82</v>
      </c>
      <c r="B399" s="178" t="s">
        <v>1048</v>
      </c>
    </row>
    <row r="400" spans="1:2" x14ac:dyDescent="0.25">
      <c r="A400" s="248" t="s">
        <v>82</v>
      </c>
      <c r="B400" s="178" t="s">
        <v>1049</v>
      </c>
    </row>
    <row r="401" spans="1:2" x14ac:dyDescent="0.25">
      <c r="A401" s="248" t="s">
        <v>82</v>
      </c>
      <c r="B401" s="178" t="s">
        <v>1050</v>
      </c>
    </row>
    <row r="402" spans="1:2" x14ac:dyDescent="0.25">
      <c r="A402" s="248" t="s">
        <v>82</v>
      </c>
      <c r="B402" s="178" t="s">
        <v>1051</v>
      </c>
    </row>
    <row r="403" spans="1:2" x14ac:dyDescent="0.25">
      <c r="A403" s="248" t="s">
        <v>82</v>
      </c>
      <c r="B403" s="178" t="s">
        <v>1052</v>
      </c>
    </row>
    <row r="404" spans="1:2" x14ac:dyDescent="0.25">
      <c r="A404" s="248" t="s">
        <v>82</v>
      </c>
      <c r="B404" s="178" t="s">
        <v>1053</v>
      </c>
    </row>
    <row r="405" spans="1:2" x14ac:dyDescent="0.25">
      <c r="A405" s="248" t="s">
        <v>82</v>
      </c>
      <c r="B405" s="178" t="s">
        <v>1054</v>
      </c>
    </row>
    <row r="406" spans="1:2" x14ac:dyDescent="0.25">
      <c r="A406" s="248" t="s">
        <v>82</v>
      </c>
      <c r="B406" s="178" t="s">
        <v>1055</v>
      </c>
    </row>
    <row r="407" spans="1:2" x14ac:dyDescent="0.25">
      <c r="A407" s="248" t="s">
        <v>82</v>
      </c>
      <c r="B407" s="178" t="s">
        <v>1056</v>
      </c>
    </row>
    <row r="408" spans="1:2" x14ac:dyDescent="0.25">
      <c r="A408" s="248" t="s">
        <v>82</v>
      </c>
      <c r="B408" s="178" t="s">
        <v>1057</v>
      </c>
    </row>
    <row r="409" spans="1:2" x14ac:dyDescent="0.25">
      <c r="A409" s="248" t="s">
        <v>83</v>
      </c>
      <c r="B409" s="77" t="s">
        <v>1058</v>
      </c>
    </row>
    <row r="410" spans="1:2" x14ac:dyDescent="0.25">
      <c r="A410" s="248" t="s">
        <v>83</v>
      </c>
      <c r="B410" s="77" t="s">
        <v>1059</v>
      </c>
    </row>
    <row r="411" spans="1:2" x14ac:dyDescent="0.25">
      <c r="A411" s="248" t="s">
        <v>83</v>
      </c>
      <c r="B411" s="77" t="s">
        <v>1060</v>
      </c>
    </row>
    <row r="412" spans="1:2" x14ac:dyDescent="0.25">
      <c r="A412" s="248" t="s">
        <v>83</v>
      </c>
      <c r="B412" s="178" t="s">
        <v>1061</v>
      </c>
    </row>
    <row r="413" spans="1:2" x14ac:dyDescent="0.25">
      <c r="A413" s="248" t="s">
        <v>83</v>
      </c>
      <c r="B413" s="178" t="s">
        <v>1062</v>
      </c>
    </row>
    <row r="414" spans="1:2" x14ac:dyDescent="0.25">
      <c r="A414" s="248" t="s">
        <v>83</v>
      </c>
      <c r="B414" s="178" t="s">
        <v>1063</v>
      </c>
    </row>
    <row r="415" spans="1:2" x14ac:dyDescent="0.25">
      <c r="A415" s="248" t="s">
        <v>83</v>
      </c>
      <c r="B415" s="178" t="s">
        <v>1064</v>
      </c>
    </row>
    <row r="416" spans="1:2" x14ac:dyDescent="0.25">
      <c r="A416" s="248" t="s">
        <v>83</v>
      </c>
      <c r="B416" s="178" t="s">
        <v>1065</v>
      </c>
    </row>
    <row r="417" spans="1:2" x14ac:dyDescent="0.25">
      <c r="A417" s="248" t="s">
        <v>83</v>
      </c>
      <c r="B417" s="178" t="s">
        <v>1066</v>
      </c>
    </row>
    <row r="418" spans="1:2" x14ac:dyDescent="0.25">
      <c r="A418" s="248" t="s">
        <v>83</v>
      </c>
      <c r="B418" s="178" t="s">
        <v>1067</v>
      </c>
    </row>
    <row r="419" spans="1:2" x14ac:dyDescent="0.25">
      <c r="A419" s="248" t="s">
        <v>83</v>
      </c>
      <c r="B419" s="178" t="s">
        <v>1068</v>
      </c>
    </row>
    <row r="420" spans="1:2" x14ac:dyDescent="0.25">
      <c r="A420" s="248" t="s">
        <v>83</v>
      </c>
      <c r="B420" s="178" t="s">
        <v>1069</v>
      </c>
    </row>
    <row r="421" spans="1:2" x14ac:dyDescent="0.25">
      <c r="A421" s="248" t="s">
        <v>83</v>
      </c>
      <c r="B421" s="178" t="s">
        <v>1070</v>
      </c>
    </row>
    <row r="422" spans="1:2" x14ac:dyDescent="0.25">
      <c r="A422" s="248" t="s">
        <v>83</v>
      </c>
      <c r="B422" s="178" t="s">
        <v>1071</v>
      </c>
    </row>
    <row r="423" spans="1:2" x14ac:dyDescent="0.25">
      <c r="A423" s="248" t="s">
        <v>83</v>
      </c>
      <c r="B423" s="178" t="s">
        <v>1072</v>
      </c>
    </row>
    <row r="424" spans="1:2" x14ac:dyDescent="0.25">
      <c r="A424" s="248" t="s">
        <v>83</v>
      </c>
      <c r="B424" s="178" t="s">
        <v>1073</v>
      </c>
    </row>
    <row r="425" spans="1:2" x14ac:dyDescent="0.25">
      <c r="A425" s="248" t="s">
        <v>83</v>
      </c>
      <c r="B425" s="178" t="s">
        <v>1074</v>
      </c>
    </row>
    <row r="426" spans="1:2" x14ac:dyDescent="0.25">
      <c r="A426" s="248" t="s">
        <v>83</v>
      </c>
      <c r="B426" s="178" t="s">
        <v>1075</v>
      </c>
    </row>
    <row r="427" spans="1:2" x14ac:dyDescent="0.25">
      <c r="A427" s="248" t="s">
        <v>83</v>
      </c>
      <c r="B427" s="178" t="s">
        <v>1076</v>
      </c>
    </row>
    <row r="428" spans="1:2" x14ac:dyDescent="0.25">
      <c r="A428" s="248" t="s">
        <v>83</v>
      </c>
      <c r="B428" s="178" t="s">
        <v>1077</v>
      </c>
    </row>
    <row r="429" spans="1:2" x14ac:dyDescent="0.25">
      <c r="A429" s="248" t="s">
        <v>83</v>
      </c>
      <c r="B429" s="178" t="s">
        <v>1078</v>
      </c>
    </row>
    <row r="430" spans="1:2" x14ac:dyDescent="0.25">
      <c r="A430" s="248" t="s">
        <v>83</v>
      </c>
      <c r="B430" s="178" t="s">
        <v>1079</v>
      </c>
    </row>
    <row r="431" spans="1:2" x14ac:dyDescent="0.25">
      <c r="A431" s="248" t="s">
        <v>83</v>
      </c>
      <c r="B431" s="178" t="s">
        <v>1080</v>
      </c>
    </row>
    <row r="432" spans="1:2" x14ac:dyDescent="0.25">
      <c r="A432" s="248" t="s">
        <v>83</v>
      </c>
      <c r="B432" s="178" t="s">
        <v>1081</v>
      </c>
    </row>
    <row r="433" spans="1:2" x14ac:dyDescent="0.25">
      <c r="A433" s="248" t="s">
        <v>83</v>
      </c>
      <c r="B433" s="178" t="s">
        <v>1082</v>
      </c>
    </row>
    <row r="434" spans="1:2" x14ac:dyDescent="0.25">
      <c r="A434" s="248" t="s">
        <v>83</v>
      </c>
      <c r="B434" s="178" t="s">
        <v>1083</v>
      </c>
    </row>
    <row r="435" spans="1:2" x14ac:dyDescent="0.25">
      <c r="A435" s="248" t="s">
        <v>83</v>
      </c>
      <c r="B435" s="178" t="s">
        <v>1084</v>
      </c>
    </row>
    <row r="436" spans="1:2" x14ac:dyDescent="0.25">
      <c r="A436" s="248" t="s">
        <v>84</v>
      </c>
      <c r="B436" s="77" t="s">
        <v>1085</v>
      </c>
    </row>
    <row r="437" spans="1:2" x14ac:dyDescent="0.25">
      <c r="A437" s="248" t="s">
        <v>84</v>
      </c>
      <c r="B437" s="178" t="s">
        <v>1086</v>
      </c>
    </row>
    <row r="438" spans="1:2" x14ac:dyDescent="0.25">
      <c r="A438" s="248" t="s">
        <v>84</v>
      </c>
      <c r="B438" s="178" t="s">
        <v>1087</v>
      </c>
    </row>
    <row r="439" spans="1:2" x14ac:dyDescent="0.25">
      <c r="A439" s="248" t="s">
        <v>84</v>
      </c>
      <c r="B439" s="77" t="s">
        <v>1088</v>
      </c>
    </row>
    <row r="440" spans="1:2" x14ac:dyDescent="0.25">
      <c r="A440" s="248" t="s">
        <v>84</v>
      </c>
      <c r="B440" s="77" t="s">
        <v>1089</v>
      </c>
    </row>
    <row r="441" spans="1:2" x14ac:dyDescent="0.25">
      <c r="A441" s="248" t="s">
        <v>84</v>
      </c>
      <c r="B441" s="178" t="s">
        <v>1090</v>
      </c>
    </row>
    <row r="442" spans="1:2" x14ac:dyDescent="0.25">
      <c r="A442" s="248" t="s">
        <v>84</v>
      </c>
      <c r="B442" s="178" t="s">
        <v>1091</v>
      </c>
    </row>
    <row r="443" spans="1:2" x14ac:dyDescent="0.25">
      <c r="A443" s="248" t="s">
        <v>84</v>
      </c>
      <c r="B443" s="178" t="s">
        <v>1092</v>
      </c>
    </row>
    <row r="444" spans="1:2" x14ac:dyDescent="0.25">
      <c r="A444" s="248" t="s">
        <v>84</v>
      </c>
      <c r="B444" s="178" t="s">
        <v>1093</v>
      </c>
    </row>
    <row r="445" spans="1:2" x14ac:dyDescent="0.25">
      <c r="A445" s="248" t="s">
        <v>84</v>
      </c>
      <c r="B445" s="178" t="s">
        <v>1094</v>
      </c>
    </row>
    <row r="446" spans="1:2" x14ac:dyDescent="0.25">
      <c r="A446" s="248" t="s">
        <v>84</v>
      </c>
      <c r="B446" s="178" t="s">
        <v>1095</v>
      </c>
    </row>
    <row r="447" spans="1:2" x14ac:dyDescent="0.25">
      <c r="A447" s="248" t="s">
        <v>84</v>
      </c>
      <c r="B447" s="178" t="s">
        <v>1096</v>
      </c>
    </row>
    <row r="448" spans="1:2" x14ac:dyDescent="0.25">
      <c r="A448" s="248" t="s">
        <v>84</v>
      </c>
      <c r="B448" s="178" t="s">
        <v>1097</v>
      </c>
    </row>
    <row r="449" spans="1:2" x14ac:dyDescent="0.25">
      <c r="A449" s="248" t="s">
        <v>84</v>
      </c>
      <c r="B449" s="178" t="s">
        <v>1098</v>
      </c>
    </row>
    <row r="450" spans="1:2" x14ac:dyDescent="0.25">
      <c r="A450" s="248" t="s">
        <v>84</v>
      </c>
      <c r="B450" s="178" t="s">
        <v>1099</v>
      </c>
    </row>
    <row r="451" spans="1:2" x14ac:dyDescent="0.25">
      <c r="A451" s="248" t="s">
        <v>84</v>
      </c>
      <c r="B451" s="178" t="s">
        <v>1100</v>
      </c>
    </row>
    <row r="452" spans="1:2" x14ac:dyDescent="0.25">
      <c r="A452" s="248" t="s">
        <v>84</v>
      </c>
      <c r="B452" s="178" t="s">
        <v>1101</v>
      </c>
    </row>
    <row r="453" spans="1:2" x14ac:dyDescent="0.25">
      <c r="A453" s="248" t="s">
        <v>84</v>
      </c>
      <c r="B453" s="178" t="s">
        <v>1102</v>
      </c>
    </row>
    <row r="454" spans="1:2" x14ac:dyDescent="0.25">
      <c r="A454" s="248" t="s">
        <v>84</v>
      </c>
      <c r="B454" s="178" t="s">
        <v>1103</v>
      </c>
    </row>
    <row r="455" spans="1:2" x14ac:dyDescent="0.25">
      <c r="A455" s="248" t="s">
        <v>84</v>
      </c>
      <c r="B455" s="178" t="s">
        <v>1104</v>
      </c>
    </row>
    <row r="456" spans="1:2" x14ac:dyDescent="0.25">
      <c r="A456" s="248" t="s">
        <v>84</v>
      </c>
      <c r="B456" s="178" t="s">
        <v>1105</v>
      </c>
    </row>
    <row r="457" spans="1:2" x14ac:dyDescent="0.25">
      <c r="A457" s="248" t="s">
        <v>84</v>
      </c>
      <c r="B457" s="178" t="s">
        <v>1106</v>
      </c>
    </row>
    <row r="458" spans="1:2" x14ac:dyDescent="0.25">
      <c r="A458" s="248" t="s">
        <v>84</v>
      </c>
      <c r="B458" s="178" t="s">
        <v>1107</v>
      </c>
    </row>
    <row r="459" spans="1:2" x14ac:dyDescent="0.25">
      <c r="A459" s="248" t="s">
        <v>84</v>
      </c>
      <c r="B459" s="178" t="s">
        <v>1108</v>
      </c>
    </row>
    <row r="460" spans="1:2" x14ac:dyDescent="0.25">
      <c r="A460" s="248" t="s">
        <v>84</v>
      </c>
      <c r="B460" s="178" t="s">
        <v>1109</v>
      </c>
    </row>
    <row r="461" spans="1:2" x14ac:dyDescent="0.25">
      <c r="A461" s="248" t="s">
        <v>84</v>
      </c>
      <c r="B461" s="178" t="s">
        <v>1110</v>
      </c>
    </row>
    <row r="462" spans="1:2" x14ac:dyDescent="0.25">
      <c r="A462" s="248" t="s">
        <v>84</v>
      </c>
      <c r="B462" s="178" t="s">
        <v>1111</v>
      </c>
    </row>
    <row r="463" spans="1:2" x14ac:dyDescent="0.25">
      <c r="A463" s="248" t="s">
        <v>84</v>
      </c>
      <c r="B463" s="178" t="s">
        <v>1112</v>
      </c>
    </row>
    <row r="464" spans="1:2" x14ac:dyDescent="0.25">
      <c r="A464" s="248" t="s">
        <v>84</v>
      </c>
      <c r="B464" s="178" t="s">
        <v>1113</v>
      </c>
    </row>
    <row r="465" spans="1:2" x14ac:dyDescent="0.25">
      <c r="A465" s="248" t="s">
        <v>84</v>
      </c>
      <c r="B465" s="178" t="s">
        <v>1114</v>
      </c>
    </row>
    <row r="466" spans="1:2" x14ac:dyDescent="0.25">
      <c r="A466" s="248" t="s">
        <v>84</v>
      </c>
      <c r="B466" s="178" t="s">
        <v>1115</v>
      </c>
    </row>
    <row r="467" spans="1:2" x14ac:dyDescent="0.25">
      <c r="A467" s="248" t="s">
        <v>84</v>
      </c>
      <c r="B467" s="178" t="s">
        <v>1116</v>
      </c>
    </row>
    <row r="468" spans="1:2" x14ac:dyDescent="0.25">
      <c r="A468" s="248" t="s">
        <v>84</v>
      </c>
      <c r="B468" s="178" t="s">
        <v>1117</v>
      </c>
    </row>
    <row r="469" spans="1:2" x14ac:dyDescent="0.25">
      <c r="A469" s="248" t="s">
        <v>84</v>
      </c>
      <c r="B469" s="178" t="s">
        <v>1118</v>
      </c>
    </row>
    <row r="470" spans="1:2" x14ac:dyDescent="0.25">
      <c r="A470" s="248" t="s">
        <v>84</v>
      </c>
      <c r="B470" s="178" t="s">
        <v>1119</v>
      </c>
    </row>
    <row r="471" spans="1:2" x14ac:dyDescent="0.25">
      <c r="A471" s="248" t="s">
        <v>84</v>
      </c>
      <c r="B471" s="178" t="s">
        <v>1120</v>
      </c>
    </row>
    <row r="472" spans="1:2" x14ac:dyDescent="0.25">
      <c r="A472" s="248" t="s">
        <v>84</v>
      </c>
      <c r="B472" s="178" t="s">
        <v>1121</v>
      </c>
    </row>
    <row r="473" spans="1:2" x14ac:dyDescent="0.25">
      <c r="A473" s="248" t="s">
        <v>84</v>
      </c>
      <c r="B473" s="178" t="s">
        <v>820</v>
      </c>
    </row>
    <row r="474" spans="1:2" x14ac:dyDescent="0.25">
      <c r="A474" s="248" t="s">
        <v>84</v>
      </c>
      <c r="B474" s="178" t="s">
        <v>1122</v>
      </c>
    </row>
    <row r="475" spans="1:2" x14ac:dyDescent="0.25">
      <c r="A475" s="248" t="s">
        <v>84</v>
      </c>
      <c r="B475" s="178" t="s">
        <v>1123</v>
      </c>
    </row>
    <row r="476" spans="1:2" x14ac:dyDescent="0.25">
      <c r="A476" s="248" t="s">
        <v>84</v>
      </c>
      <c r="B476" s="178" t="s">
        <v>1124</v>
      </c>
    </row>
    <row r="477" spans="1:2" x14ac:dyDescent="0.25">
      <c r="A477" s="248" t="s">
        <v>84</v>
      </c>
      <c r="B477" s="178" t="s">
        <v>1125</v>
      </c>
    </row>
    <row r="478" spans="1:2" x14ac:dyDescent="0.25">
      <c r="A478" s="248" t="s">
        <v>84</v>
      </c>
      <c r="B478" s="178" t="s">
        <v>1126</v>
      </c>
    </row>
    <row r="479" spans="1:2" x14ac:dyDescent="0.25">
      <c r="A479" s="248" t="s">
        <v>84</v>
      </c>
      <c r="B479" s="178" t="s">
        <v>1127</v>
      </c>
    </row>
    <row r="480" spans="1:2" x14ac:dyDescent="0.25">
      <c r="A480" s="248" t="s">
        <v>84</v>
      </c>
      <c r="B480" s="178" t="s">
        <v>1128</v>
      </c>
    </row>
    <row r="481" spans="1:2" x14ac:dyDescent="0.25">
      <c r="A481" s="248" t="s">
        <v>84</v>
      </c>
      <c r="B481" s="178" t="s">
        <v>1129</v>
      </c>
    </row>
    <row r="482" spans="1:2" x14ac:dyDescent="0.25">
      <c r="A482" s="248" t="s">
        <v>84</v>
      </c>
      <c r="B482" s="178" t="s">
        <v>1130</v>
      </c>
    </row>
    <row r="483" spans="1:2" x14ac:dyDescent="0.25">
      <c r="A483" s="248" t="s">
        <v>84</v>
      </c>
      <c r="B483" s="178" t="s">
        <v>1131</v>
      </c>
    </row>
    <row r="484" spans="1:2" x14ac:dyDescent="0.25">
      <c r="A484" s="248" t="s">
        <v>84</v>
      </c>
      <c r="B484" s="178" t="s">
        <v>1132</v>
      </c>
    </row>
    <row r="485" spans="1:2" x14ac:dyDescent="0.25">
      <c r="A485" s="248" t="s">
        <v>84</v>
      </c>
      <c r="B485" s="178" t="s">
        <v>1133</v>
      </c>
    </row>
    <row r="486" spans="1:2" x14ac:dyDescent="0.25">
      <c r="A486" s="248" t="s">
        <v>84</v>
      </c>
      <c r="B486" s="178" t="s">
        <v>1134</v>
      </c>
    </row>
    <row r="487" spans="1:2" x14ac:dyDescent="0.25">
      <c r="A487" s="248" t="s">
        <v>84</v>
      </c>
      <c r="B487" s="178" t="s">
        <v>1135</v>
      </c>
    </row>
    <row r="488" spans="1:2" x14ac:dyDescent="0.25">
      <c r="A488" s="248" t="s">
        <v>84</v>
      </c>
      <c r="B488" s="178" t="s">
        <v>1136</v>
      </c>
    </row>
    <row r="489" spans="1:2" x14ac:dyDescent="0.25">
      <c r="A489" s="248" t="s">
        <v>84</v>
      </c>
      <c r="B489" s="178" t="s">
        <v>1137</v>
      </c>
    </row>
    <row r="490" spans="1:2" x14ac:dyDescent="0.25">
      <c r="A490" s="248" t="s">
        <v>84</v>
      </c>
      <c r="B490" s="178" t="s">
        <v>1138</v>
      </c>
    </row>
    <row r="491" spans="1:2" x14ac:dyDescent="0.25">
      <c r="A491" s="248" t="s">
        <v>84</v>
      </c>
      <c r="B491" s="178" t="s">
        <v>1139</v>
      </c>
    </row>
    <row r="492" spans="1:2" x14ac:dyDescent="0.25">
      <c r="A492" s="248" t="s">
        <v>84</v>
      </c>
      <c r="B492" s="178" t="s">
        <v>1140</v>
      </c>
    </row>
    <row r="493" spans="1:2" x14ac:dyDescent="0.25">
      <c r="A493" s="248" t="s">
        <v>85</v>
      </c>
      <c r="B493" s="497" t="s">
        <v>1141</v>
      </c>
    </row>
    <row r="494" spans="1:2" x14ac:dyDescent="0.25">
      <c r="A494" s="248" t="s">
        <v>85</v>
      </c>
      <c r="B494" s="90" t="s">
        <v>1142</v>
      </c>
    </row>
    <row r="495" spans="1:2" x14ac:dyDescent="0.25">
      <c r="A495" s="248" t="s">
        <v>85</v>
      </c>
      <c r="B495" s="497" t="s">
        <v>1143</v>
      </c>
    </row>
    <row r="496" spans="1:2" x14ac:dyDescent="0.25">
      <c r="A496" s="248" t="s">
        <v>85</v>
      </c>
      <c r="B496" s="497" t="s">
        <v>1144</v>
      </c>
    </row>
    <row r="497" spans="1:2" x14ac:dyDescent="0.25">
      <c r="A497" s="248" t="s">
        <v>85</v>
      </c>
      <c r="B497" s="77" t="s">
        <v>1145</v>
      </c>
    </row>
    <row r="498" spans="1:2" x14ac:dyDescent="0.25">
      <c r="A498" s="248" t="s">
        <v>85</v>
      </c>
      <c r="B498" s="77" t="s">
        <v>1146</v>
      </c>
    </row>
    <row r="499" spans="1:2" x14ac:dyDescent="0.25">
      <c r="A499" s="248" t="s">
        <v>85</v>
      </c>
      <c r="B499" s="497" t="s">
        <v>1147</v>
      </c>
    </row>
    <row r="500" spans="1:2" x14ac:dyDescent="0.25">
      <c r="A500" s="248" t="s">
        <v>85</v>
      </c>
      <c r="B500" s="497" t="s">
        <v>1148</v>
      </c>
    </row>
    <row r="501" spans="1:2" x14ac:dyDescent="0.25">
      <c r="A501" s="248" t="s">
        <v>85</v>
      </c>
      <c r="B501" s="497" t="s">
        <v>1149</v>
      </c>
    </row>
    <row r="502" spans="1:2" x14ac:dyDescent="0.25">
      <c r="A502" s="248" t="s">
        <v>85</v>
      </c>
      <c r="B502" s="90" t="s">
        <v>1150</v>
      </c>
    </row>
    <row r="503" spans="1:2" x14ac:dyDescent="0.25">
      <c r="A503" s="248" t="s">
        <v>85</v>
      </c>
      <c r="B503" s="497" t="s">
        <v>1151</v>
      </c>
    </row>
    <row r="504" spans="1:2" x14ac:dyDescent="0.25">
      <c r="A504" s="248" t="s">
        <v>85</v>
      </c>
      <c r="B504" s="497" t="s">
        <v>1152</v>
      </c>
    </row>
    <row r="505" spans="1:2" x14ac:dyDescent="0.25">
      <c r="A505" s="248" t="s">
        <v>85</v>
      </c>
      <c r="B505" s="90" t="s">
        <v>1153</v>
      </c>
    </row>
    <row r="508" spans="1:2" x14ac:dyDescent="0.25">
      <c r="B508" s="26" t="s">
        <v>1154</v>
      </c>
    </row>
    <row r="509" spans="1:2" x14ac:dyDescent="0.25">
      <c r="B509" s="26" t="s">
        <v>1155</v>
      </c>
    </row>
  </sheetData>
  <autoFilter ref="A4:B505"/>
  <mergeCells count="2">
    <mergeCell ref="A1:B1"/>
    <mergeCell ref="A2:B2"/>
  </mergeCells>
  <pageMargins left="0.25" right="0.25" top="0.75" bottom="0.75" header="0.3" footer="0.3"/>
  <pageSetup orientation="portrait" horizontalDpi="1200" verticalDpi="1200" r:id="rId1"/>
  <headerFooter>
    <oddHeader>&amp;CPrograms Assessed for Risk of Improper Payments During FY 2017 Risk Assessment Cycle</oddHeader>
    <oddFooter>&amp;RAs of &amp;T &amp;D
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F11"/>
  <sheetViews>
    <sheetView zoomScaleNormal="100" zoomScaleSheetLayoutView="25" workbookViewId="0">
      <selection sqref="A1:C1"/>
    </sheetView>
  </sheetViews>
  <sheetFormatPr defaultColWidth="9.140625" defaultRowHeight="15" x14ac:dyDescent="0.25"/>
  <cols>
    <col min="1" max="1" width="9.140625" style="26"/>
    <col min="2" max="2" width="55.140625" style="26" customWidth="1"/>
    <col min="3" max="3" width="25.5703125" style="26" customWidth="1"/>
    <col min="4" max="16384" width="9.140625" style="26"/>
  </cols>
  <sheetData>
    <row r="1" spans="1:6" ht="15.75" x14ac:dyDescent="0.25">
      <c r="A1" s="536" t="s">
        <v>354</v>
      </c>
      <c r="B1" s="536"/>
      <c r="C1" s="536"/>
      <c r="D1" s="28"/>
      <c r="E1" s="28"/>
      <c r="F1" s="28"/>
    </row>
    <row r="2" spans="1:6" ht="15.75" x14ac:dyDescent="0.25">
      <c r="B2" s="56"/>
      <c r="C2" s="55"/>
      <c r="D2" s="55"/>
      <c r="E2" s="55"/>
      <c r="F2" s="55"/>
    </row>
    <row r="3" spans="1:6" ht="47.25" x14ac:dyDescent="0.25">
      <c r="A3" s="29" t="s">
        <v>4</v>
      </c>
      <c r="B3" s="29" t="s">
        <v>345</v>
      </c>
      <c r="C3" s="29" t="s">
        <v>683</v>
      </c>
    </row>
    <row r="4" spans="1:6" x14ac:dyDescent="0.25">
      <c r="A4" s="66" t="s">
        <v>65</v>
      </c>
      <c r="B4" s="140" t="s">
        <v>398</v>
      </c>
      <c r="C4" s="66" t="s">
        <v>684</v>
      </c>
    </row>
    <row r="5" spans="1:6" x14ac:dyDescent="0.25">
      <c r="A5" s="66" t="s">
        <v>65</v>
      </c>
      <c r="B5" s="340" t="s">
        <v>685</v>
      </c>
      <c r="C5" s="66" t="s">
        <v>684</v>
      </c>
    </row>
    <row r="6" spans="1:6" x14ac:dyDescent="0.25">
      <c r="A6" s="66" t="s">
        <v>65</v>
      </c>
      <c r="B6" s="340" t="s">
        <v>686</v>
      </c>
      <c r="C6" s="66" t="s">
        <v>684</v>
      </c>
    </row>
    <row r="7" spans="1:6" x14ac:dyDescent="0.25">
      <c r="A7" s="66" t="s">
        <v>65</v>
      </c>
      <c r="B7" s="340" t="s">
        <v>687</v>
      </c>
      <c r="C7" s="66" t="s">
        <v>684</v>
      </c>
    </row>
    <row r="8" spans="1:6" x14ac:dyDescent="0.25">
      <c r="A8" s="66" t="s">
        <v>65</v>
      </c>
      <c r="B8" s="340" t="s">
        <v>688</v>
      </c>
      <c r="C8" s="66" t="s">
        <v>684</v>
      </c>
    </row>
    <row r="10" spans="1:6" x14ac:dyDescent="0.25">
      <c r="B10" s="26" t="s">
        <v>689</v>
      </c>
    </row>
    <row r="11" spans="1:6" x14ac:dyDescent="0.25">
      <c r="B11" s="26" t="s">
        <v>690</v>
      </c>
    </row>
  </sheetData>
  <autoFilter ref="A3:C8"/>
  <mergeCells count="1">
    <mergeCell ref="A1:C1"/>
  </mergeCells>
  <pageMargins left="0.7" right="0.7" top="0.75" bottom="0.75" header="0.3" footer="0.3"/>
  <pageSetup orientation="portrait" horizontalDpi="1200" verticalDpi="1200" r:id="rId1"/>
  <headerFooter>
    <oddHeader>&amp;CPrograms Identified as Susceptible to Significant Improper Payments During the FY 2017 Improper Payment Risk Assessment</oddHeader>
    <oddFooter>&amp;RAs of &amp;T &amp;D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A200"/>
  <sheetViews>
    <sheetView zoomScaleNormal="100" zoomScaleSheetLayoutView="85" workbookViewId="0">
      <pane xSplit="2" ySplit="2" topLeftCell="C3" activePane="bottomRight" state="frozen"/>
      <selection pane="topRight" activeCell="C1" sqref="C1"/>
      <selection pane="bottomLeft" activeCell="A5" sqref="A5"/>
      <selection pane="bottomRight" activeCell="B26" sqref="B26"/>
    </sheetView>
  </sheetViews>
  <sheetFormatPr defaultColWidth="9" defaultRowHeight="15" x14ac:dyDescent="0.25"/>
  <cols>
    <col min="1" max="1" width="9" style="324"/>
    <col min="2" max="2" width="36.42578125" style="324" customWidth="1"/>
    <col min="3" max="3" width="13.42578125" style="324" bestFit="1" customWidth="1"/>
    <col min="4" max="4" width="12.85546875" style="324" customWidth="1"/>
    <col min="5" max="5" width="9" style="324"/>
    <col min="6" max="6" width="13.42578125" style="324" bestFit="1" customWidth="1"/>
    <col min="7" max="7" width="13.140625" style="324" customWidth="1"/>
    <col min="8" max="8" width="9" style="324"/>
    <col min="9" max="9" width="13.5703125" style="324" bestFit="1" customWidth="1"/>
    <col min="10" max="10" width="13.85546875" style="324" bestFit="1" customWidth="1"/>
    <col min="11" max="11" width="9" style="324"/>
    <col min="12" max="12" width="16" style="324" customWidth="1"/>
    <col min="13" max="13" width="14.140625" style="324" customWidth="1"/>
    <col min="14" max="14" width="9.85546875" style="324" customWidth="1"/>
    <col min="15" max="15" width="17.140625" style="324" customWidth="1"/>
    <col min="16" max="16" width="13.42578125" style="324" customWidth="1"/>
    <col min="17" max="17" width="9" style="324"/>
    <col min="18" max="18" width="17.140625" style="324" customWidth="1"/>
    <col min="19" max="19" width="13.42578125" style="324" customWidth="1"/>
    <col min="20" max="20" width="9" style="324"/>
    <col min="21" max="21" width="12" style="324" bestFit="1" customWidth="1"/>
    <col min="22" max="22" width="11.42578125" style="324" customWidth="1"/>
    <col min="23" max="23" width="15.5703125" style="448" customWidth="1"/>
    <col min="24" max="24" width="10.85546875" style="324" customWidth="1"/>
    <col min="25" max="25" width="14.140625" style="448" bestFit="1" customWidth="1"/>
    <col min="26" max="26" width="9.85546875" style="324" bestFit="1" customWidth="1"/>
    <col min="27" max="16384" width="9" style="324"/>
  </cols>
  <sheetData>
    <row r="1" spans="1:27" ht="31.35" customHeight="1" thickBot="1" x14ac:dyDescent="0.3">
      <c r="A1" s="410"/>
      <c r="B1" s="411"/>
      <c r="C1" s="505" t="s">
        <v>0</v>
      </c>
      <c r="D1" s="506"/>
      <c r="E1" s="507"/>
      <c r="F1" s="508" t="s">
        <v>1</v>
      </c>
      <c r="G1" s="506"/>
      <c r="H1" s="506"/>
      <c r="I1" s="508" t="s">
        <v>2</v>
      </c>
      <c r="J1" s="506"/>
      <c r="K1" s="506"/>
      <c r="L1" s="503" t="s">
        <v>3</v>
      </c>
      <c r="M1" s="504"/>
      <c r="N1" s="504"/>
      <c r="O1" s="503" t="s">
        <v>204</v>
      </c>
      <c r="P1" s="504"/>
      <c r="Q1" s="504"/>
      <c r="R1" s="503" t="s">
        <v>335</v>
      </c>
      <c r="S1" s="504"/>
      <c r="T1" s="504"/>
      <c r="U1" s="412"/>
      <c r="V1" s="413"/>
      <c r="W1" s="503" t="s">
        <v>302</v>
      </c>
      <c r="X1" s="504"/>
      <c r="Y1" s="504"/>
      <c r="Z1" s="401"/>
      <c r="AA1" s="401"/>
    </row>
    <row r="2" spans="1:27" ht="71.25" x14ac:dyDescent="0.25">
      <c r="A2" s="414" t="s">
        <v>4</v>
      </c>
      <c r="B2" s="415" t="s">
        <v>197</v>
      </c>
      <c r="C2" s="415" t="s">
        <v>5</v>
      </c>
      <c r="D2" s="415" t="s">
        <v>6</v>
      </c>
      <c r="E2" s="415" t="s">
        <v>7</v>
      </c>
      <c r="F2" s="415" t="s">
        <v>8</v>
      </c>
      <c r="G2" s="415" t="s">
        <v>9</v>
      </c>
      <c r="H2" s="415" t="s">
        <v>10</v>
      </c>
      <c r="I2" s="415" t="s">
        <v>11</v>
      </c>
      <c r="J2" s="415" t="s">
        <v>12</v>
      </c>
      <c r="K2" s="415" t="s">
        <v>13</v>
      </c>
      <c r="L2" s="415" t="s">
        <v>14</v>
      </c>
      <c r="M2" s="415" t="s">
        <v>15</v>
      </c>
      <c r="N2" s="415" t="s">
        <v>16</v>
      </c>
      <c r="O2" s="415" t="s">
        <v>205</v>
      </c>
      <c r="P2" s="415" t="s">
        <v>206</v>
      </c>
      <c r="Q2" s="415" t="s">
        <v>207</v>
      </c>
      <c r="R2" s="415" t="s">
        <v>336</v>
      </c>
      <c r="S2" s="415" t="s">
        <v>337</v>
      </c>
      <c r="T2" s="415" t="s">
        <v>338</v>
      </c>
      <c r="U2" s="415" t="s">
        <v>693</v>
      </c>
      <c r="V2" s="415" t="s">
        <v>694</v>
      </c>
      <c r="W2" s="415" t="s">
        <v>695</v>
      </c>
      <c r="X2" s="415" t="s">
        <v>298</v>
      </c>
      <c r="Y2" s="415" t="s">
        <v>696</v>
      </c>
      <c r="Z2" s="415" t="s">
        <v>300</v>
      </c>
      <c r="AA2" s="415" t="s">
        <v>301</v>
      </c>
    </row>
    <row r="3" spans="1:27" x14ac:dyDescent="0.25">
      <c r="A3" s="416" t="s">
        <v>208</v>
      </c>
      <c r="B3" s="416" t="s">
        <v>303</v>
      </c>
      <c r="C3" s="417"/>
      <c r="D3" s="417"/>
      <c r="E3" s="417"/>
      <c r="F3" s="385"/>
      <c r="G3" s="385"/>
      <c r="H3" s="417"/>
      <c r="I3" s="417"/>
      <c r="J3" s="417"/>
      <c r="K3" s="417"/>
      <c r="L3" s="418"/>
      <c r="M3" s="418"/>
      <c r="N3" s="417"/>
      <c r="O3" s="80">
        <v>219.67</v>
      </c>
      <c r="P3" s="80">
        <v>0.61</v>
      </c>
      <c r="Q3" s="419">
        <v>2.7768926116447401E-3</v>
      </c>
      <c r="R3" s="420">
        <v>218.3691542</v>
      </c>
      <c r="S3" s="420">
        <v>0.41099999999999998</v>
      </c>
      <c r="T3" s="421">
        <v>1.8821339557123218E-3</v>
      </c>
      <c r="U3" s="420">
        <v>1.2999999999999999E-2</v>
      </c>
      <c r="V3" s="420">
        <v>0.39800000000000002</v>
      </c>
      <c r="W3" s="420">
        <v>214.72584611000002</v>
      </c>
      <c r="X3" s="421">
        <v>6.9999999999999999E-4</v>
      </c>
      <c r="Y3" s="420">
        <v>0.15030809227700001</v>
      </c>
      <c r="Z3" s="422">
        <v>42603</v>
      </c>
      <c r="AA3" s="422">
        <v>42966</v>
      </c>
    </row>
    <row r="4" spans="1:27" x14ac:dyDescent="0.25">
      <c r="A4" s="416" t="s">
        <v>17</v>
      </c>
      <c r="B4" s="423" t="s">
        <v>18</v>
      </c>
      <c r="C4" s="417"/>
      <c r="D4" s="417"/>
      <c r="E4" s="417"/>
      <c r="F4" s="385"/>
      <c r="G4" s="385"/>
      <c r="H4" s="417"/>
      <c r="I4" s="362">
        <v>303.51</v>
      </c>
      <c r="J4" s="362">
        <v>12.39</v>
      </c>
      <c r="K4" s="424">
        <v>4.082237817534843E-2</v>
      </c>
      <c r="L4" s="425">
        <v>222.4</v>
      </c>
      <c r="M4" s="425">
        <v>14.5</v>
      </c>
      <c r="N4" s="392">
        <v>6.5197841726618702E-2</v>
      </c>
      <c r="O4" s="426"/>
      <c r="P4" s="426"/>
      <c r="Q4" s="426"/>
      <c r="R4" s="420">
        <v>247.19200000000001</v>
      </c>
      <c r="S4" s="420">
        <v>26.782</v>
      </c>
      <c r="T4" s="421">
        <v>0.1083449302566426</v>
      </c>
      <c r="U4" s="420">
        <v>26.78</v>
      </c>
      <c r="V4" s="420">
        <v>0</v>
      </c>
      <c r="W4" s="420">
        <v>247.19200000000001</v>
      </c>
      <c r="X4" s="421">
        <v>0.10299999999999999</v>
      </c>
      <c r="Y4" s="420">
        <v>25.460775999999999</v>
      </c>
      <c r="Z4" s="422">
        <v>42461</v>
      </c>
      <c r="AA4" s="422">
        <v>42825</v>
      </c>
    </row>
    <row r="5" spans="1:27" x14ac:dyDescent="0.25">
      <c r="A5" s="416" t="s">
        <v>17</v>
      </c>
      <c r="B5" s="423" t="s">
        <v>357</v>
      </c>
      <c r="C5" s="417"/>
      <c r="D5" s="417"/>
      <c r="E5" s="417"/>
      <c r="F5" s="385"/>
      <c r="G5" s="385"/>
      <c r="H5" s="417"/>
      <c r="I5" s="417"/>
      <c r="J5" s="417"/>
      <c r="K5" s="417"/>
      <c r="L5" s="417"/>
      <c r="M5" s="417"/>
      <c r="N5" s="417"/>
      <c r="O5" s="426"/>
      <c r="P5" s="426"/>
      <c r="Q5" s="426"/>
      <c r="R5" s="420">
        <v>82.478999999999999</v>
      </c>
      <c r="S5" s="420">
        <v>14.066000000000001</v>
      </c>
      <c r="T5" s="421">
        <v>0.17054037997550892</v>
      </c>
      <c r="U5" s="420">
        <v>14.066000000000001</v>
      </c>
      <c r="V5" s="420">
        <v>0</v>
      </c>
      <c r="W5" s="420">
        <v>82.478999999999999</v>
      </c>
      <c r="X5" s="421">
        <v>0.16600000000000001</v>
      </c>
      <c r="Y5" s="420">
        <v>13.691514</v>
      </c>
      <c r="Z5" s="422">
        <v>42461</v>
      </c>
      <c r="AA5" s="422">
        <v>42825</v>
      </c>
    </row>
    <row r="6" spans="1:27" ht="30" x14ac:dyDescent="0.25">
      <c r="A6" s="416" t="s">
        <v>17</v>
      </c>
      <c r="B6" s="423" t="s">
        <v>358</v>
      </c>
      <c r="C6" s="417"/>
      <c r="D6" s="417"/>
      <c r="E6" s="417"/>
      <c r="F6" s="385"/>
      <c r="G6" s="385"/>
      <c r="H6" s="417"/>
      <c r="I6" s="417"/>
      <c r="J6" s="417"/>
      <c r="K6" s="417"/>
      <c r="L6" s="417"/>
      <c r="M6" s="417"/>
      <c r="N6" s="417"/>
      <c r="O6" s="426"/>
      <c r="P6" s="426"/>
      <c r="Q6" s="426"/>
      <c r="R6" s="420">
        <v>41.048000000000002</v>
      </c>
      <c r="S6" s="420">
        <v>3.0170279999999998</v>
      </c>
      <c r="T6" s="421">
        <v>7.3499999999999996E-2</v>
      </c>
      <c r="U6" s="420">
        <v>3.0170279999999998</v>
      </c>
      <c r="V6" s="420">
        <v>0</v>
      </c>
      <c r="W6" s="420">
        <v>41.048000000000002</v>
      </c>
      <c r="X6" s="421">
        <v>6.9000000000000006E-2</v>
      </c>
      <c r="Y6" s="420">
        <v>2.8323120000000004</v>
      </c>
      <c r="Z6" s="422">
        <v>42461</v>
      </c>
      <c r="AA6" s="422">
        <v>42825</v>
      </c>
    </row>
    <row r="7" spans="1:27" x14ac:dyDescent="0.25">
      <c r="A7" s="416" t="s">
        <v>17</v>
      </c>
      <c r="B7" s="423" t="s">
        <v>359</v>
      </c>
      <c r="C7" s="417"/>
      <c r="D7" s="417"/>
      <c r="E7" s="417"/>
      <c r="F7" s="385"/>
      <c r="G7" s="385"/>
      <c r="H7" s="417"/>
      <c r="I7" s="417"/>
      <c r="J7" s="417"/>
      <c r="K7" s="417"/>
      <c r="L7" s="417"/>
      <c r="M7" s="417"/>
      <c r="N7" s="417"/>
      <c r="O7" s="426"/>
      <c r="P7" s="426"/>
      <c r="Q7" s="426"/>
      <c r="R7" s="420">
        <v>33.805</v>
      </c>
      <c r="S7" s="420">
        <v>5.6760000000000002</v>
      </c>
      <c r="T7" s="421">
        <v>0.16790415618991275</v>
      </c>
      <c r="U7" s="420">
        <v>5.6760000000000002</v>
      </c>
      <c r="V7" s="420">
        <v>0</v>
      </c>
      <c r="W7" s="420">
        <v>33.805</v>
      </c>
      <c r="X7" s="421">
        <v>0.16200000000000001</v>
      </c>
      <c r="Y7" s="420">
        <v>5.4764100000000004</v>
      </c>
      <c r="Z7" s="422">
        <v>42461</v>
      </c>
      <c r="AA7" s="422">
        <v>42825</v>
      </c>
    </row>
    <row r="8" spans="1:27" ht="45" x14ac:dyDescent="0.25">
      <c r="A8" s="416" t="s">
        <v>19</v>
      </c>
      <c r="B8" s="427" t="s">
        <v>393</v>
      </c>
      <c r="C8" s="379"/>
      <c r="D8" s="379"/>
      <c r="E8" s="428"/>
      <c r="F8" s="379"/>
      <c r="G8" s="379"/>
      <c r="H8" s="428"/>
      <c r="I8" s="362">
        <v>18.728806219999999</v>
      </c>
      <c r="J8" s="362">
        <v>0.76800000000000002</v>
      </c>
      <c r="K8" s="424">
        <v>4.1006350910923146E-2</v>
      </c>
      <c r="L8" s="425">
        <v>39.54</v>
      </c>
      <c r="M8" s="425">
        <v>0.56999999999999995</v>
      </c>
      <c r="N8" s="392">
        <v>1.4415781487101669E-2</v>
      </c>
      <c r="O8" s="80">
        <v>70</v>
      </c>
      <c r="P8" s="80">
        <v>0.46</v>
      </c>
      <c r="Q8" s="419">
        <v>6.5714285714285718E-3</v>
      </c>
      <c r="R8" s="420">
        <v>79.481200000000001</v>
      </c>
      <c r="S8" s="420">
        <v>1.0940000000000001</v>
      </c>
      <c r="T8" s="421">
        <v>1.376426123410316E-2</v>
      </c>
      <c r="U8" s="420">
        <v>1.0940000000000001</v>
      </c>
      <c r="V8" s="420">
        <v>0</v>
      </c>
      <c r="W8" s="420">
        <v>10</v>
      </c>
      <c r="X8" s="421">
        <v>5.0000000000000001E-3</v>
      </c>
      <c r="Y8" s="420">
        <v>0.05</v>
      </c>
      <c r="Z8" s="422">
        <v>42278</v>
      </c>
      <c r="AA8" s="422">
        <v>42643</v>
      </c>
    </row>
    <row r="9" spans="1:27" ht="30" x14ac:dyDescent="0.25">
      <c r="A9" s="416" t="s">
        <v>19</v>
      </c>
      <c r="B9" s="427" t="s">
        <v>209</v>
      </c>
      <c r="C9" s="429"/>
      <c r="D9" s="430"/>
      <c r="E9" s="428"/>
      <c r="F9" s="379"/>
      <c r="G9" s="379"/>
      <c r="H9" s="428"/>
      <c r="I9" s="431"/>
      <c r="J9" s="431"/>
      <c r="K9" s="428"/>
      <c r="L9" s="425">
        <v>337.96</v>
      </c>
      <c r="M9" s="425">
        <v>0.84</v>
      </c>
      <c r="N9" s="392">
        <v>2.4855012427506215E-3</v>
      </c>
      <c r="O9" s="80">
        <v>172.99</v>
      </c>
      <c r="P9" s="80">
        <v>1.4562459999999999E-2</v>
      </c>
      <c r="Q9" s="419">
        <v>8.4180935314179999E-5</v>
      </c>
      <c r="R9" s="432"/>
      <c r="S9" s="432"/>
      <c r="T9" s="432"/>
      <c r="U9" s="432"/>
      <c r="V9" s="432"/>
      <c r="W9" s="432"/>
      <c r="X9" s="432"/>
      <c r="Y9" s="432"/>
      <c r="Z9" s="432"/>
      <c r="AA9" s="432"/>
    </row>
    <row r="10" spans="1:27" x14ac:dyDescent="0.25">
      <c r="A10" s="416" t="s">
        <v>19</v>
      </c>
      <c r="B10" s="427" t="s">
        <v>210</v>
      </c>
      <c r="C10" s="430"/>
      <c r="D10" s="430"/>
      <c r="E10" s="428"/>
      <c r="F10" s="379"/>
      <c r="G10" s="379"/>
      <c r="H10" s="428"/>
      <c r="I10" s="362">
        <v>0.28000000000000003</v>
      </c>
      <c r="J10" s="362">
        <v>0</v>
      </c>
      <c r="K10" s="424">
        <v>0</v>
      </c>
      <c r="L10" s="425">
        <v>0.46500000000000002</v>
      </c>
      <c r="M10" s="425">
        <v>6.9999999999999999E-4</v>
      </c>
      <c r="N10" s="392">
        <v>1.5053763440860215E-3</v>
      </c>
      <c r="O10" s="432"/>
      <c r="P10" s="432"/>
      <c r="Q10" s="432"/>
      <c r="R10" s="432"/>
      <c r="S10" s="432"/>
      <c r="T10" s="432"/>
      <c r="U10" s="432"/>
      <c r="V10" s="432"/>
      <c r="W10" s="432"/>
      <c r="X10" s="432"/>
      <c r="Y10" s="432"/>
      <c r="Z10" s="432"/>
      <c r="AA10" s="432"/>
    </row>
    <row r="11" spans="1:27" x14ac:dyDescent="0.25">
      <c r="A11" s="416" t="s">
        <v>19</v>
      </c>
      <c r="B11" s="427" t="s">
        <v>211</v>
      </c>
      <c r="C11" s="359">
        <v>1343</v>
      </c>
      <c r="D11" s="359">
        <v>0.2</v>
      </c>
      <c r="E11" s="424">
        <v>1.4892032762472079E-4</v>
      </c>
      <c r="F11" s="359">
        <v>1937</v>
      </c>
      <c r="G11" s="359">
        <v>7.1</v>
      </c>
      <c r="H11" s="424">
        <v>3.6654620547237997E-3</v>
      </c>
      <c r="I11" s="362">
        <v>1473</v>
      </c>
      <c r="J11" s="362">
        <v>0.18</v>
      </c>
      <c r="K11" s="424">
        <v>1.2219959266802444E-4</v>
      </c>
      <c r="L11" s="425">
        <v>1590.56</v>
      </c>
      <c r="M11" s="425">
        <v>3.88</v>
      </c>
      <c r="N11" s="392">
        <v>2.4393924152499749E-3</v>
      </c>
      <c r="O11" s="80">
        <v>3008.78</v>
      </c>
      <c r="P11" s="80">
        <v>10.52</v>
      </c>
      <c r="Q11" s="419">
        <v>3.4964337704983411E-3</v>
      </c>
      <c r="R11" s="420">
        <v>1875.0482</v>
      </c>
      <c r="S11" s="420">
        <v>14.8443</v>
      </c>
      <c r="T11" s="421">
        <v>7.9167564865799192E-3</v>
      </c>
      <c r="U11" s="420">
        <v>14.844200000000001</v>
      </c>
      <c r="V11" s="420">
        <v>1E-4</v>
      </c>
      <c r="W11" s="420">
        <v>2024.33</v>
      </c>
      <c r="X11" s="421">
        <v>2.4007943368917124E-3</v>
      </c>
      <c r="Y11" s="420">
        <v>4.8600000000000003</v>
      </c>
      <c r="Z11" s="422">
        <v>42278</v>
      </c>
      <c r="AA11" s="422">
        <v>42643</v>
      </c>
    </row>
    <row r="12" spans="1:27" x14ac:dyDescent="0.25">
      <c r="A12" s="416" t="s">
        <v>19</v>
      </c>
      <c r="B12" s="416" t="s">
        <v>212</v>
      </c>
      <c r="C12" s="359">
        <v>197</v>
      </c>
      <c r="D12" s="359">
        <v>0.1</v>
      </c>
      <c r="E12" s="424">
        <v>5.0761421319796957E-4</v>
      </c>
      <c r="F12" s="359">
        <v>173</v>
      </c>
      <c r="G12" s="359">
        <v>0</v>
      </c>
      <c r="H12" s="424">
        <v>0</v>
      </c>
      <c r="I12" s="431"/>
      <c r="J12" s="431"/>
      <c r="K12" s="428"/>
      <c r="L12" s="418"/>
      <c r="M12" s="418"/>
      <c r="N12" s="433"/>
      <c r="O12" s="434"/>
      <c r="P12" s="434"/>
      <c r="Q12" s="434"/>
      <c r="R12" s="432"/>
      <c r="S12" s="432"/>
      <c r="T12" s="432"/>
      <c r="U12" s="432"/>
      <c r="V12" s="432"/>
      <c r="W12" s="432"/>
      <c r="X12" s="432"/>
      <c r="Y12" s="432"/>
      <c r="Z12" s="432"/>
      <c r="AA12" s="432"/>
    </row>
    <row r="13" spans="1:27" x14ac:dyDescent="0.25">
      <c r="A13" s="416" t="s">
        <v>19</v>
      </c>
      <c r="B13" s="427" t="s">
        <v>213</v>
      </c>
      <c r="C13" s="379"/>
      <c r="D13" s="379"/>
      <c r="E13" s="428"/>
      <c r="F13" s="379"/>
      <c r="G13" s="379"/>
      <c r="H13" s="428"/>
      <c r="I13" s="362">
        <v>4.3</v>
      </c>
      <c r="J13" s="362">
        <v>0</v>
      </c>
      <c r="K13" s="424">
        <v>0</v>
      </c>
      <c r="L13" s="418"/>
      <c r="M13" s="418"/>
      <c r="N13" s="433"/>
      <c r="O13" s="434"/>
      <c r="P13" s="434"/>
      <c r="Q13" s="434"/>
      <c r="R13" s="432"/>
      <c r="S13" s="432"/>
      <c r="T13" s="432"/>
      <c r="U13" s="432"/>
      <c r="V13" s="432"/>
      <c r="W13" s="432"/>
      <c r="X13" s="432"/>
      <c r="Y13" s="432"/>
      <c r="Z13" s="432"/>
      <c r="AA13" s="432"/>
    </row>
    <row r="14" spans="1:27" x14ac:dyDescent="0.25">
      <c r="A14" s="416" t="s">
        <v>19</v>
      </c>
      <c r="B14" s="427" t="s">
        <v>214</v>
      </c>
      <c r="C14" s="379"/>
      <c r="D14" s="379"/>
      <c r="E14" s="428"/>
      <c r="F14" s="379"/>
      <c r="G14" s="379"/>
      <c r="H14" s="428"/>
      <c r="I14" s="431"/>
      <c r="J14" s="431"/>
      <c r="K14" s="428"/>
      <c r="L14" s="425">
        <v>4.7E-2</v>
      </c>
      <c r="M14" s="425">
        <v>0</v>
      </c>
      <c r="N14" s="392">
        <v>0</v>
      </c>
      <c r="O14" s="80">
        <v>0.06</v>
      </c>
      <c r="P14" s="80">
        <v>0</v>
      </c>
      <c r="Q14" s="419">
        <v>0</v>
      </c>
      <c r="R14" s="432"/>
      <c r="S14" s="432"/>
      <c r="T14" s="432"/>
      <c r="U14" s="432"/>
      <c r="V14" s="432"/>
      <c r="W14" s="432"/>
      <c r="X14" s="432"/>
      <c r="Y14" s="432"/>
      <c r="Z14" s="432"/>
      <c r="AA14" s="432"/>
    </row>
    <row r="15" spans="1:27" x14ac:dyDescent="0.25">
      <c r="A15" s="416" t="s">
        <v>19</v>
      </c>
      <c r="B15" s="416" t="s">
        <v>215</v>
      </c>
      <c r="C15" s="359">
        <v>733</v>
      </c>
      <c r="D15" s="359">
        <v>10</v>
      </c>
      <c r="E15" s="424">
        <v>1.3642564802182811E-2</v>
      </c>
      <c r="F15" s="359">
        <v>878</v>
      </c>
      <c r="G15" s="359">
        <v>0.2</v>
      </c>
      <c r="H15" s="424">
        <v>2.2779043280182233E-4</v>
      </c>
      <c r="I15" s="431"/>
      <c r="J15" s="431"/>
      <c r="K15" s="428"/>
      <c r="L15" s="418"/>
      <c r="M15" s="418"/>
      <c r="N15" s="433"/>
      <c r="O15" s="434"/>
      <c r="P15" s="434"/>
      <c r="Q15" s="434"/>
      <c r="R15" s="432"/>
      <c r="S15" s="432"/>
      <c r="T15" s="432"/>
      <c r="U15" s="432"/>
      <c r="V15" s="432"/>
      <c r="W15" s="432"/>
      <c r="X15" s="432"/>
      <c r="Y15" s="432"/>
      <c r="Z15" s="432"/>
      <c r="AA15" s="432"/>
    </row>
    <row r="16" spans="1:27" ht="30" x14ac:dyDescent="0.25">
      <c r="A16" s="416" t="s">
        <v>19</v>
      </c>
      <c r="B16" s="427" t="s">
        <v>216</v>
      </c>
      <c r="C16" s="359">
        <v>471</v>
      </c>
      <c r="D16" s="359">
        <v>7.6</v>
      </c>
      <c r="E16" s="424">
        <v>1.613588110403397E-2</v>
      </c>
      <c r="F16" s="359">
        <v>425</v>
      </c>
      <c r="G16" s="359">
        <v>4.5999999999999996</v>
      </c>
      <c r="H16" s="424">
        <v>1.0823529411764706E-2</v>
      </c>
      <c r="I16" s="362">
        <v>336</v>
      </c>
      <c r="J16" s="362">
        <v>0.32500000000000001</v>
      </c>
      <c r="K16" s="424">
        <v>9.6726190476190479E-4</v>
      </c>
      <c r="L16" s="425">
        <v>224.9</v>
      </c>
      <c r="M16" s="425">
        <v>1.44</v>
      </c>
      <c r="N16" s="392">
        <v>6.4028457092040903E-3</v>
      </c>
      <c r="O16" s="80">
        <v>270.91000000000003</v>
      </c>
      <c r="P16" s="80">
        <v>2.29</v>
      </c>
      <c r="Q16" s="419">
        <v>8.4529917684839969E-3</v>
      </c>
      <c r="R16" s="420">
        <v>299.15660000000003</v>
      </c>
      <c r="S16" s="420">
        <v>0.25814777999999999</v>
      </c>
      <c r="T16" s="421">
        <v>8.6291855168831293E-4</v>
      </c>
      <c r="U16" s="420">
        <v>0.2581</v>
      </c>
      <c r="V16" s="420">
        <v>0</v>
      </c>
      <c r="W16" s="420">
        <v>270.91000000000003</v>
      </c>
      <c r="X16" s="421">
        <v>8.8590306743937088E-4</v>
      </c>
      <c r="Y16" s="420">
        <v>0.24</v>
      </c>
      <c r="Z16" s="422">
        <v>42278</v>
      </c>
      <c r="AA16" s="422">
        <v>42643</v>
      </c>
    </row>
    <row r="17" spans="1:27" ht="30" x14ac:dyDescent="0.25">
      <c r="A17" s="416" t="s">
        <v>19</v>
      </c>
      <c r="B17" s="427" t="s">
        <v>217</v>
      </c>
      <c r="C17" s="379"/>
      <c r="D17" s="379"/>
      <c r="E17" s="428"/>
      <c r="F17" s="379"/>
      <c r="G17" s="379"/>
      <c r="H17" s="428"/>
      <c r="I17" s="431"/>
      <c r="J17" s="431"/>
      <c r="K17" s="428"/>
      <c r="L17" s="425">
        <v>131</v>
      </c>
      <c r="M17" s="425">
        <v>10.92</v>
      </c>
      <c r="N17" s="392">
        <v>8.33587786259542E-2</v>
      </c>
      <c r="O17" s="80">
        <v>111.52</v>
      </c>
      <c r="P17" s="80">
        <v>6.11</v>
      </c>
      <c r="Q17" s="419">
        <v>5.4788378766140608E-2</v>
      </c>
      <c r="R17" s="420">
        <v>132.01859999999999</v>
      </c>
      <c r="S17" s="420">
        <v>4.3205999999999998</v>
      </c>
      <c r="T17" s="421">
        <v>3.2727206620885241E-2</v>
      </c>
      <c r="U17" s="420">
        <v>4.3201000000000001</v>
      </c>
      <c r="V17" s="420">
        <v>5.0000000000000001E-4</v>
      </c>
      <c r="W17" s="420">
        <v>136</v>
      </c>
      <c r="X17" s="421">
        <v>4.9999999999999996E-2</v>
      </c>
      <c r="Y17" s="420">
        <v>6.8</v>
      </c>
      <c r="Z17" s="422">
        <v>42278</v>
      </c>
      <c r="AA17" s="422">
        <v>42643</v>
      </c>
    </row>
    <row r="18" spans="1:27" ht="30" x14ac:dyDescent="0.25">
      <c r="A18" s="416" t="s">
        <v>19</v>
      </c>
      <c r="B18" s="427" t="s">
        <v>218</v>
      </c>
      <c r="C18" s="379"/>
      <c r="D18" s="379"/>
      <c r="E18" s="428"/>
      <c r="F18" s="379"/>
      <c r="G18" s="379"/>
      <c r="H18" s="428"/>
      <c r="I18" s="362">
        <v>0.13700000000000001</v>
      </c>
      <c r="J18" s="362">
        <v>0</v>
      </c>
      <c r="K18" s="424">
        <v>0</v>
      </c>
      <c r="L18" s="425">
        <v>34.03</v>
      </c>
      <c r="M18" s="425">
        <v>0</v>
      </c>
      <c r="N18" s="392">
        <v>0</v>
      </c>
      <c r="O18" s="432"/>
      <c r="P18" s="432"/>
      <c r="Q18" s="432"/>
      <c r="R18" s="432"/>
      <c r="S18" s="432"/>
      <c r="T18" s="432"/>
      <c r="U18" s="432"/>
      <c r="V18" s="432"/>
      <c r="W18" s="432"/>
      <c r="X18" s="432"/>
      <c r="Y18" s="432"/>
      <c r="Z18" s="432"/>
      <c r="AA18" s="432"/>
    </row>
    <row r="19" spans="1:27" ht="30" x14ac:dyDescent="0.25">
      <c r="A19" s="416" t="s">
        <v>19</v>
      </c>
      <c r="B19" s="427" t="s">
        <v>219</v>
      </c>
      <c r="C19" s="359">
        <v>1472</v>
      </c>
      <c r="D19" s="359">
        <v>14.8</v>
      </c>
      <c r="E19" s="424">
        <v>1.0054347826086957E-2</v>
      </c>
      <c r="F19" s="359">
        <v>1699</v>
      </c>
      <c r="G19" s="359">
        <v>22.2</v>
      </c>
      <c r="H19" s="424">
        <v>1.3066509711595056E-2</v>
      </c>
      <c r="I19" s="362">
        <v>2001.49546351</v>
      </c>
      <c r="J19" s="362">
        <v>27.486999999999998</v>
      </c>
      <c r="K19" s="424">
        <v>1.3733231226912879E-2</v>
      </c>
      <c r="L19" s="425">
        <v>1496.52</v>
      </c>
      <c r="M19" s="425">
        <v>17.96</v>
      </c>
      <c r="N19" s="392">
        <v>1.2001176061796702E-2</v>
      </c>
      <c r="O19" s="80">
        <v>658.63</v>
      </c>
      <c r="P19" s="80">
        <v>2.766</v>
      </c>
      <c r="Q19" s="419">
        <v>4.1996264974264765E-3</v>
      </c>
      <c r="R19" s="420">
        <v>1280.1709000000001</v>
      </c>
      <c r="S19" s="420">
        <v>4.8646000000000003</v>
      </c>
      <c r="T19" s="421">
        <v>3.7999613957792667E-3</v>
      </c>
      <c r="U19" s="420">
        <v>4.8643999999999998</v>
      </c>
      <c r="V19" s="420">
        <v>2.0000000000000001E-4</v>
      </c>
      <c r="W19" s="420">
        <v>658.63</v>
      </c>
      <c r="X19" s="421">
        <v>3.5072802635774262E-3</v>
      </c>
      <c r="Y19" s="420">
        <v>2.31</v>
      </c>
      <c r="Z19" s="422">
        <v>42278</v>
      </c>
      <c r="AA19" s="422">
        <v>42643</v>
      </c>
    </row>
    <row r="20" spans="1:27" ht="30" x14ac:dyDescent="0.25">
      <c r="A20" s="416" t="s">
        <v>19</v>
      </c>
      <c r="B20" s="427" t="s">
        <v>220</v>
      </c>
      <c r="C20" s="379"/>
      <c r="D20" s="379"/>
      <c r="E20" s="428"/>
      <c r="F20" s="379"/>
      <c r="G20" s="379"/>
      <c r="H20" s="428"/>
      <c r="I20" s="362">
        <v>1558.9359999999999</v>
      </c>
      <c r="J20" s="362">
        <v>57.328000000000003</v>
      </c>
      <c r="K20" s="424">
        <v>3.6773799565857745E-2</v>
      </c>
      <c r="L20" s="425">
        <v>23.97</v>
      </c>
      <c r="M20" s="425">
        <v>1.68</v>
      </c>
      <c r="N20" s="392">
        <v>7.0087609511889859E-2</v>
      </c>
      <c r="O20" s="432"/>
      <c r="P20" s="432"/>
      <c r="Q20" s="432"/>
      <c r="R20" s="432"/>
      <c r="S20" s="432"/>
      <c r="T20" s="432"/>
      <c r="U20" s="432"/>
      <c r="V20" s="432"/>
      <c r="W20" s="432"/>
      <c r="X20" s="432"/>
      <c r="Y20" s="432"/>
      <c r="Z20" s="432"/>
      <c r="AA20" s="432"/>
    </row>
    <row r="21" spans="1:27" ht="30" x14ac:dyDescent="0.25">
      <c r="A21" s="416" t="s">
        <v>19</v>
      </c>
      <c r="B21" s="427" t="s">
        <v>221</v>
      </c>
      <c r="C21" s="359">
        <v>794</v>
      </c>
      <c r="D21" s="359">
        <v>6</v>
      </c>
      <c r="E21" s="424">
        <v>7.556675062972292E-3</v>
      </c>
      <c r="F21" s="359">
        <v>2127</v>
      </c>
      <c r="G21" s="359">
        <v>0.4</v>
      </c>
      <c r="H21" s="424">
        <v>1.8805829807240246E-4</v>
      </c>
      <c r="I21" s="362">
        <v>8720</v>
      </c>
      <c r="J21" s="362">
        <v>4.5490000000000004</v>
      </c>
      <c r="K21" s="424">
        <v>5.216743119266055E-4</v>
      </c>
      <c r="L21" s="425">
        <v>894.36</v>
      </c>
      <c r="M21" s="425">
        <v>1.47</v>
      </c>
      <c r="N21" s="392">
        <v>1.6436334362001878E-3</v>
      </c>
      <c r="O21" s="80">
        <v>932.48</v>
      </c>
      <c r="P21" s="80">
        <v>1.38</v>
      </c>
      <c r="Q21" s="419">
        <v>1.4799245024021961E-3</v>
      </c>
      <c r="R21" s="420">
        <v>2339.8225000000002</v>
      </c>
      <c r="S21" s="420">
        <v>0.29170000000000001</v>
      </c>
      <c r="T21" s="421">
        <v>1.2466757627982463E-4</v>
      </c>
      <c r="U21" s="420">
        <v>0.29170000000000001</v>
      </c>
      <c r="V21" s="420">
        <v>0</v>
      </c>
      <c r="W21" s="420">
        <v>829</v>
      </c>
      <c r="X21" s="421">
        <v>1.7008443908323281E-3</v>
      </c>
      <c r="Y21" s="420">
        <v>1.41</v>
      </c>
      <c r="Z21" s="422">
        <v>42278</v>
      </c>
      <c r="AA21" s="422">
        <v>42643</v>
      </c>
    </row>
    <row r="22" spans="1:27" x14ac:dyDescent="0.25">
      <c r="A22" s="416" t="s">
        <v>19</v>
      </c>
      <c r="B22" s="427" t="s">
        <v>222</v>
      </c>
      <c r="C22" s="379"/>
      <c r="D22" s="379"/>
      <c r="E22" s="428"/>
      <c r="F22" s="379"/>
      <c r="G22" s="379"/>
      <c r="H22" s="428"/>
      <c r="I22" s="431"/>
      <c r="J22" s="431"/>
      <c r="K22" s="428"/>
      <c r="L22" s="425">
        <v>300.89</v>
      </c>
      <c r="M22" s="425">
        <v>2.02</v>
      </c>
      <c r="N22" s="392">
        <v>6.7134168633055276E-3</v>
      </c>
      <c r="O22" s="80">
        <v>121.57</v>
      </c>
      <c r="P22" s="80">
        <v>1.1399999999999999</v>
      </c>
      <c r="Q22" s="419">
        <v>9.3773134819445589E-3</v>
      </c>
      <c r="R22" s="432"/>
      <c r="S22" s="432"/>
      <c r="T22" s="432"/>
      <c r="U22" s="432"/>
      <c r="V22" s="432"/>
      <c r="W22" s="432"/>
      <c r="X22" s="432"/>
      <c r="Y22" s="432"/>
      <c r="Z22" s="432"/>
      <c r="AA22" s="432"/>
    </row>
    <row r="23" spans="1:27" x14ac:dyDescent="0.25">
      <c r="A23" s="416" t="s">
        <v>19</v>
      </c>
      <c r="B23" s="427" t="s">
        <v>223</v>
      </c>
      <c r="C23" s="359">
        <v>2990</v>
      </c>
      <c r="D23" s="359">
        <v>9.3000000000000007</v>
      </c>
      <c r="E23" s="424">
        <v>3.1103678929765887E-3</v>
      </c>
      <c r="F23" s="359">
        <v>3670</v>
      </c>
      <c r="G23" s="359">
        <v>40.9</v>
      </c>
      <c r="H23" s="424">
        <v>1.1144414168937329E-2</v>
      </c>
      <c r="I23" s="362">
        <v>4915</v>
      </c>
      <c r="J23" s="362">
        <v>64.387</v>
      </c>
      <c r="K23" s="424">
        <v>1.3100101729399797E-2</v>
      </c>
      <c r="L23" s="425">
        <v>3902.65</v>
      </c>
      <c r="M23" s="425">
        <v>56.58</v>
      </c>
      <c r="N23" s="392">
        <v>1.4497841210459559E-2</v>
      </c>
      <c r="O23" s="80">
        <v>4198.3</v>
      </c>
      <c r="P23" s="80">
        <v>57.1</v>
      </c>
      <c r="Q23" s="419">
        <v>1.3600743157944881E-2</v>
      </c>
      <c r="R23" s="420">
        <v>3410.7482</v>
      </c>
      <c r="S23" s="420">
        <v>34.107500000000002</v>
      </c>
      <c r="T23" s="421">
        <v>1.0000005277434436E-2</v>
      </c>
      <c r="U23" s="420">
        <v>34.107500000000002</v>
      </c>
      <c r="V23" s="420">
        <v>0</v>
      </c>
      <c r="W23" s="420">
        <v>4198</v>
      </c>
      <c r="X23" s="421">
        <v>9.9999999999999985E-3</v>
      </c>
      <c r="Y23" s="420">
        <v>41.98</v>
      </c>
      <c r="Z23" s="422">
        <v>42278</v>
      </c>
      <c r="AA23" s="422">
        <v>42643</v>
      </c>
    </row>
    <row r="24" spans="1:27" x14ac:dyDescent="0.25">
      <c r="A24" s="416" t="s">
        <v>19</v>
      </c>
      <c r="B24" s="427" t="s">
        <v>224</v>
      </c>
      <c r="C24" s="359">
        <v>196</v>
      </c>
      <c r="D24" s="359">
        <v>3.5</v>
      </c>
      <c r="E24" s="424">
        <v>1.7857142857142856E-2</v>
      </c>
      <c r="F24" s="359">
        <v>328</v>
      </c>
      <c r="G24" s="359">
        <v>6.7</v>
      </c>
      <c r="H24" s="424">
        <v>2.0426829268292684E-2</v>
      </c>
      <c r="I24" s="362">
        <v>447</v>
      </c>
      <c r="J24" s="362">
        <v>11.413399999999999</v>
      </c>
      <c r="K24" s="424">
        <v>2.5533333333333331E-2</v>
      </c>
      <c r="L24" s="425">
        <v>353.26</v>
      </c>
      <c r="M24" s="425">
        <v>3.12</v>
      </c>
      <c r="N24" s="392">
        <v>8.832021740361207E-3</v>
      </c>
      <c r="O24" s="80">
        <v>211.06</v>
      </c>
      <c r="P24" s="80">
        <v>1.49</v>
      </c>
      <c r="Q24" s="419">
        <v>7.0596039041030982E-3</v>
      </c>
      <c r="R24" s="432"/>
      <c r="S24" s="432"/>
      <c r="T24" s="432"/>
      <c r="U24" s="432"/>
      <c r="V24" s="432"/>
      <c r="W24" s="432"/>
      <c r="X24" s="432"/>
      <c r="Y24" s="432"/>
      <c r="Z24" s="432"/>
      <c r="AA24" s="432"/>
    </row>
    <row r="25" spans="1:27" x14ac:dyDescent="0.25">
      <c r="A25" s="416" t="s">
        <v>19</v>
      </c>
      <c r="B25" s="427" t="s">
        <v>225</v>
      </c>
      <c r="C25" s="359">
        <v>494</v>
      </c>
      <c r="D25" s="359">
        <v>15.3</v>
      </c>
      <c r="E25" s="424">
        <v>3.0971659919028342E-2</v>
      </c>
      <c r="F25" s="359">
        <v>750</v>
      </c>
      <c r="G25" s="359">
        <v>23.3</v>
      </c>
      <c r="H25" s="424">
        <v>3.1066666666666666E-2</v>
      </c>
      <c r="I25" s="362">
        <v>503.12799999999999</v>
      </c>
      <c r="J25" s="362">
        <v>32.980148</v>
      </c>
      <c r="K25" s="424">
        <v>6.5550213862078835E-2</v>
      </c>
      <c r="L25" s="425">
        <v>733.62</v>
      </c>
      <c r="M25" s="425">
        <v>54.99</v>
      </c>
      <c r="N25" s="392">
        <v>7.4957062239306455E-2</v>
      </c>
      <c r="O25" s="80">
        <v>581.51</v>
      </c>
      <c r="P25" s="80">
        <v>31.43</v>
      </c>
      <c r="Q25" s="419">
        <v>5.4048941548726588E-2</v>
      </c>
      <c r="R25" s="420">
        <v>974.10919999999999</v>
      </c>
      <c r="S25" s="420">
        <v>43.042299999999997</v>
      </c>
      <c r="T25" s="421">
        <v>4.4186319151897954E-2</v>
      </c>
      <c r="U25" s="420">
        <v>42.892200000000003</v>
      </c>
      <c r="V25" s="420">
        <v>0.15010000000000001</v>
      </c>
      <c r="W25" s="420">
        <v>689.85</v>
      </c>
      <c r="X25" s="421">
        <v>3.9994201638037255E-2</v>
      </c>
      <c r="Y25" s="420">
        <v>27.59</v>
      </c>
      <c r="Z25" s="422">
        <v>42278</v>
      </c>
      <c r="AA25" s="422">
        <v>42643</v>
      </c>
    </row>
    <row r="26" spans="1:27" ht="30" x14ac:dyDescent="0.25">
      <c r="A26" s="416" t="s">
        <v>19</v>
      </c>
      <c r="B26" s="427" t="s">
        <v>226</v>
      </c>
      <c r="C26" s="359">
        <v>45.2</v>
      </c>
      <c r="D26" s="359">
        <v>1.1000000000000001</v>
      </c>
      <c r="E26" s="424">
        <v>2.4336283185840708E-2</v>
      </c>
      <c r="F26" s="359">
        <v>89</v>
      </c>
      <c r="G26" s="359">
        <v>0.3</v>
      </c>
      <c r="H26" s="424">
        <v>3.3707865168539327E-3</v>
      </c>
      <c r="I26" s="362">
        <v>118.645</v>
      </c>
      <c r="J26" s="362">
        <v>1.742</v>
      </c>
      <c r="K26" s="424">
        <v>1.4682456066416622E-2</v>
      </c>
      <c r="L26" s="418"/>
      <c r="M26" s="418"/>
      <c r="N26" s="433"/>
      <c r="O26" s="434"/>
      <c r="P26" s="434"/>
      <c r="Q26" s="434"/>
      <c r="R26" s="432"/>
      <c r="S26" s="432"/>
      <c r="T26" s="432"/>
      <c r="U26" s="432"/>
      <c r="V26" s="432"/>
      <c r="W26" s="432"/>
      <c r="X26" s="432"/>
      <c r="Y26" s="432"/>
      <c r="Z26" s="432"/>
      <c r="AA26" s="432"/>
    </row>
    <row r="27" spans="1:27" ht="30" x14ac:dyDescent="0.25">
      <c r="A27" s="416" t="s">
        <v>19</v>
      </c>
      <c r="B27" s="427" t="s">
        <v>227</v>
      </c>
      <c r="C27" s="379"/>
      <c r="D27" s="379"/>
      <c r="E27" s="428"/>
      <c r="F27" s="379"/>
      <c r="G27" s="379"/>
      <c r="H27" s="428"/>
      <c r="I27" s="362">
        <v>248.94</v>
      </c>
      <c r="J27" s="362">
        <v>1.53</v>
      </c>
      <c r="K27" s="424">
        <v>6.1460592913955168E-3</v>
      </c>
      <c r="L27" s="418"/>
      <c r="M27" s="418"/>
      <c r="N27" s="433"/>
      <c r="O27" s="434"/>
      <c r="P27" s="434"/>
      <c r="Q27" s="434"/>
      <c r="R27" s="432"/>
      <c r="S27" s="432"/>
      <c r="T27" s="432"/>
      <c r="U27" s="432"/>
      <c r="V27" s="432"/>
      <c r="W27" s="432"/>
      <c r="X27" s="432"/>
      <c r="Y27" s="432"/>
      <c r="Z27" s="432"/>
      <c r="AA27" s="432"/>
    </row>
    <row r="28" spans="1:27" ht="30" x14ac:dyDescent="0.25">
      <c r="A28" s="416" t="s">
        <v>19</v>
      </c>
      <c r="B28" s="427" t="s">
        <v>228</v>
      </c>
      <c r="C28" s="379"/>
      <c r="D28" s="379"/>
      <c r="E28" s="428"/>
      <c r="F28" s="379"/>
      <c r="G28" s="379"/>
      <c r="H28" s="428"/>
      <c r="I28" s="362">
        <v>3.4750000000000001</v>
      </c>
      <c r="J28" s="362">
        <v>0.27939999999999998</v>
      </c>
      <c r="K28" s="424">
        <v>8.0402877697841713E-2</v>
      </c>
      <c r="L28" s="418"/>
      <c r="M28" s="418"/>
      <c r="N28" s="433"/>
      <c r="O28" s="434"/>
      <c r="P28" s="434"/>
      <c r="Q28" s="434"/>
      <c r="R28" s="432"/>
      <c r="S28" s="432"/>
      <c r="T28" s="432"/>
      <c r="U28" s="432"/>
      <c r="V28" s="432"/>
      <c r="W28" s="432"/>
      <c r="X28" s="432"/>
      <c r="Y28" s="432"/>
      <c r="Z28" s="432"/>
      <c r="AA28" s="432"/>
    </row>
    <row r="29" spans="1:27" ht="30" x14ac:dyDescent="0.25">
      <c r="A29" s="416" t="s">
        <v>19</v>
      </c>
      <c r="B29" s="427" t="s">
        <v>229</v>
      </c>
      <c r="C29" s="379"/>
      <c r="D29" s="379"/>
      <c r="E29" s="428"/>
      <c r="F29" s="379"/>
      <c r="G29" s="379"/>
      <c r="H29" s="428"/>
      <c r="I29" s="362">
        <v>179</v>
      </c>
      <c r="J29" s="362">
        <v>0.26400000000000001</v>
      </c>
      <c r="K29" s="424">
        <v>1.4748603351955308E-3</v>
      </c>
      <c r="L29" s="418"/>
      <c r="M29" s="418"/>
      <c r="N29" s="433"/>
      <c r="O29" s="434"/>
      <c r="P29" s="434"/>
      <c r="Q29" s="434"/>
      <c r="R29" s="432"/>
      <c r="S29" s="432"/>
      <c r="T29" s="432"/>
      <c r="U29" s="432"/>
      <c r="V29" s="432"/>
      <c r="W29" s="432"/>
      <c r="X29" s="432"/>
      <c r="Y29" s="432"/>
      <c r="Z29" s="432"/>
      <c r="AA29" s="432"/>
    </row>
    <row r="30" spans="1:27" ht="30" x14ac:dyDescent="0.25">
      <c r="A30" s="416" t="s">
        <v>19</v>
      </c>
      <c r="B30" s="416" t="s">
        <v>230</v>
      </c>
      <c r="C30" s="359">
        <v>1570</v>
      </c>
      <c r="D30" s="359">
        <v>132.9</v>
      </c>
      <c r="E30" s="424">
        <v>8.4649681528662424E-2</v>
      </c>
      <c r="F30" s="359">
        <v>1691</v>
      </c>
      <c r="G30" s="359">
        <v>73.3</v>
      </c>
      <c r="H30" s="424">
        <v>4.3347131874630393E-2</v>
      </c>
      <c r="I30" s="362">
        <v>1577.5340000000001</v>
      </c>
      <c r="J30" s="362">
        <v>65.963989999999995</v>
      </c>
      <c r="K30" s="424">
        <v>4.1814623329829971E-2</v>
      </c>
      <c r="L30" s="425">
        <v>1525.28</v>
      </c>
      <c r="M30" s="425">
        <v>61.94</v>
      </c>
      <c r="N30" s="392">
        <v>4.0608937375432703E-2</v>
      </c>
      <c r="O30" s="80">
        <v>1616.01</v>
      </c>
      <c r="P30" s="80">
        <v>5.75</v>
      </c>
      <c r="Q30" s="419">
        <v>3.5581462985996375E-3</v>
      </c>
      <c r="R30" s="420">
        <v>1828.1754000000001</v>
      </c>
      <c r="S30" s="420">
        <v>6.0404</v>
      </c>
      <c r="T30" s="421">
        <v>3.3040593369760909E-3</v>
      </c>
      <c r="U30" s="420">
        <v>6.0368000000000004</v>
      </c>
      <c r="V30" s="420">
        <v>3.5999999999999999E-3</v>
      </c>
      <c r="W30" s="420">
        <v>1663.58</v>
      </c>
      <c r="X30" s="421">
        <v>1.0002524675699396E-2</v>
      </c>
      <c r="Y30" s="420">
        <v>16.64</v>
      </c>
      <c r="Z30" s="422">
        <v>42278</v>
      </c>
      <c r="AA30" s="422">
        <v>42643</v>
      </c>
    </row>
    <row r="31" spans="1:27" x14ac:dyDescent="0.25">
      <c r="A31" s="416" t="s">
        <v>19</v>
      </c>
      <c r="B31" s="416" t="s">
        <v>231</v>
      </c>
      <c r="C31" s="359">
        <v>880</v>
      </c>
      <c r="D31" s="359">
        <v>2.6</v>
      </c>
      <c r="E31" s="424">
        <v>2.9545454545454545E-3</v>
      </c>
      <c r="F31" s="385"/>
      <c r="G31" s="385"/>
      <c r="H31" s="428"/>
      <c r="I31" s="431"/>
      <c r="J31" s="431"/>
      <c r="K31" s="428"/>
      <c r="L31" s="418"/>
      <c r="M31" s="418"/>
      <c r="N31" s="433"/>
      <c r="O31" s="434"/>
      <c r="P31" s="434"/>
      <c r="Q31" s="434"/>
      <c r="R31" s="432"/>
      <c r="S31" s="432"/>
      <c r="T31" s="432"/>
      <c r="U31" s="432"/>
      <c r="V31" s="432"/>
      <c r="W31" s="432"/>
      <c r="X31" s="432"/>
      <c r="Y31" s="432"/>
      <c r="Z31" s="432"/>
      <c r="AA31" s="432"/>
    </row>
    <row r="32" spans="1:27" x14ac:dyDescent="0.25">
      <c r="A32" s="416" t="s">
        <v>19</v>
      </c>
      <c r="B32" s="427" t="s">
        <v>232</v>
      </c>
      <c r="C32" s="379"/>
      <c r="D32" s="379"/>
      <c r="E32" s="428"/>
      <c r="F32" s="379"/>
      <c r="G32" s="379"/>
      <c r="H32" s="428"/>
      <c r="I32" s="362">
        <v>8.1059999999999999</v>
      </c>
      <c r="J32" s="362">
        <v>2.7E-2</v>
      </c>
      <c r="K32" s="424">
        <v>3.3308660251665434E-3</v>
      </c>
      <c r="L32" s="425">
        <v>1.02</v>
      </c>
      <c r="M32" s="425">
        <v>0</v>
      </c>
      <c r="N32" s="392">
        <v>0</v>
      </c>
      <c r="O32" s="432"/>
      <c r="P32" s="432"/>
      <c r="Q32" s="432"/>
      <c r="R32" s="432"/>
      <c r="S32" s="432"/>
      <c r="T32" s="432"/>
      <c r="U32" s="432"/>
      <c r="V32" s="432"/>
      <c r="W32" s="432"/>
      <c r="X32" s="432"/>
      <c r="Y32" s="432"/>
      <c r="Z32" s="432"/>
      <c r="AA32" s="432"/>
    </row>
    <row r="33" spans="1:27" x14ac:dyDescent="0.25">
      <c r="A33" s="416" t="s">
        <v>19</v>
      </c>
      <c r="B33" s="427" t="s">
        <v>233</v>
      </c>
      <c r="C33" s="379"/>
      <c r="D33" s="379"/>
      <c r="E33" s="428"/>
      <c r="F33" s="379"/>
      <c r="G33" s="379"/>
      <c r="H33" s="428"/>
      <c r="I33" s="362">
        <v>1.0680000000000001</v>
      </c>
      <c r="J33" s="362">
        <v>0</v>
      </c>
      <c r="K33" s="424">
        <v>0</v>
      </c>
      <c r="L33" s="425">
        <v>2</v>
      </c>
      <c r="M33" s="425">
        <v>0</v>
      </c>
      <c r="N33" s="392">
        <v>0</v>
      </c>
      <c r="O33" s="80">
        <v>0.17</v>
      </c>
      <c r="P33" s="80">
        <v>3.0000000000000001E-3</v>
      </c>
      <c r="Q33" s="419">
        <v>1.7647058823529412E-2</v>
      </c>
      <c r="R33" s="432"/>
      <c r="S33" s="432"/>
      <c r="T33" s="432"/>
      <c r="U33" s="432"/>
      <c r="V33" s="432"/>
      <c r="W33" s="432"/>
      <c r="X33" s="432"/>
      <c r="Y33" s="432"/>
      <c r="Z33" s="432"/>
      <c r="AA33" s="432"/>
    </row>
    <row r="34" spans="1:27" x14ac:dyDescent="0.25">
      <c r="A34" s="416" t="s">
        <v>19</v>
      </c>
      <c r="B34" s="427" t="s">
        <v>234</v>
      </c>
      <c r="C34" s="379"/>
      <c r="D34" s="379"/>
      <c r="E34" s="428"/>
      <c r="F34" s="379"/>
      <c r="G34" s="379"/>
      <c r="H34" s="428"/>
      <c r="I34" s="431"/>
      <c r="J34" s="431"/>
      <c r="K34" s="428"/>
      <c r="L34" s="425">
        <v>0.28000000000000003</v>
      </c>
      <c r="M34" s="425">
        <v>0</v>
      </c>
      <c r="N34" s="392">
        <v>0</v>
      </c>
      <c r="O34" s="80">
        <v>2.08</v>
      </c>
      <c r="P34" s="80">
        <v>0</v>
      </c>
      <c r="Q34" s="419">
        <v>0</v>
      </c>
      <c r="R34" s="420">
        <v>0.70169999999999999</v>
      </c>
      <c r="S34" s="420">
        <v>0</v>
      </c>
      <c r="T34" s="421">
        <v>0</v>
      </c>
      <c r="U34" s="420">
        <v>0</v>
      </c>
      <c r="V34" s="420">
        <v>0</v>
      </c>
      <c r="W34" s="420">
        <v>0</v>
      </c>
      <c r="X34" s="421">
        <v>0</v>
      </c>
      <c r="Y34" s="420">
        <v>0</v>
      </c>
      <c r="Z34" s="422">
        <v>42278</v>
      </c>
      <c r="AA34" s="422">
        <v>42643</v>
      </c>
    </row>
    <row r="35" spans="1:27" x14ac:dyDescent="0.25">
      <c r="A35" s="416" t="s">
        <v>19</v>
      </c>
      <c r="B35" s="427" t="s">
        <v>235</v>
      </c>
      <c r="C35" s="379"/>
      <c r="D35" s="379"/>
      <c r="E35" s="428"/>
      <c r="F35" s="379"/>
      <c r="G35" s="379"/>
      <c r="H35" s="428"/>
      <c r="I35" s="362">
        <v>9</v>
      </c>
      <c r="J35" s="362">
        <v>0</v>
      </c>
      <c r="K35" s="424">
        <v>0</v>
      </c>
      <c r="L35" s="418"/>
      <c r="M35" s="418"/>
      <c r="N35" s="433"/>
      <c r="O35" s="434"/>
      <c r="P35" s="434"/>
      <c r="Q35" s="434"/>
      <c r="R35" s="432"/>
      <c r="S35" s="432"/>
      <c r="T35" s="432"/>
      <c r="U35" s="432"/>
      <c r="V35" s="432"/>
      <c r="W35" s="432"/>
      <c r="X35" s="432"/>
      <c r="Y35" s="432"/>
      <c r="Z35" s="432"/>
      <c r="AA35" s="432"/>
    </row>
    <row r="36" spans="1:27" ht="30" x14ac:dyDescent="0.25">
      <c r="A36" s="416" t="s">
        <v>20</v>
      </c>
      <c r="B36" s="427" t="s">
        <v>237</v>
      </c>
      <c r="C36" s="379"/>
      <c r="D36" s="379"/>
      <c r="E36" s="428"/>
      <c r="F36" s="379"/>
      <c r="G36" s="379"/>
      <c r="H36" s="428"/>
      <c r="I36" s="362">
        <v>80.77</v>
      </c>
      <c r="J36" s="362">
        <v>0</v>
      </c>
      <c r="K36" s="424">
        <v>0</v>
      </c>
      <c r="L36" s="91">
        <v>80.77</v>
      </c>
      <c r="M36" s="91">
        <v>0</v>
      </c>
      <c r="N36" s="392">
        <v>0</v>
      </c>
      <c r="O36" s="80">
        <v>101.17</v>
      </c>
      <c r="P36" s="80">
        <v>5.0999999999999997E-2</v>
      </c>
      <c r="Q36" s="419">
        <v>5.0410200652367297E-4</v>
      </c>
      <c r="R36" s="420">
        <v>56.47</v>
      </c>
      <c r="S36" s="420">
        <v>8.5000000000000006E-2</v>
      </c>
      <c r="T36" s="421">
        <v>1.5052240127501329E-3</v>
      </c>
      <c r="U36" s="420">
        <v>5.2999999999999999E-2</v>
      </c>
      <c r="V36" s="420">
        <v>3.2000000000000001E-2</v>
      </c>
      <c r="W36" s="420">
        <v>27.67</v>
      </c>
      <c r="X36" s="421">
        <v>0</v>
      </c>
      <c r="Y36" s="420">
        <v>0</v>
      </c>
      <c r="Z36" s="422">
        <v>42278</v>
      </c>
      <c r="AA36" s="422">
        <v>42643</v>
      </c>
    </row>
    <row r="37" spans="1:27" x14ac:dyDescent="0.25">
      <c r="A37" s="416" t="s">
        <v>21</v>
      </c>
      <c r="B37" s="427" t="s">
        <v>22</v>
      </c>
      <c r="C37" s="359">
        <v>59000</v>
      </c>
      <c r="D37" s="359">
        <v>81.8</v>
      </c>
      <c r="E37" s="424">
        <v>1.3864406779661017E-3</v>
      </c>
      <c r="F37" s="359">
        <v>57000</v>
      </c>
      <c r="G37" s="359">
        <v>96.4</v>
      </c>
      <c r="H37" s="424">
        <v>1.6912280701754387E-3</v>
      </c>
      <c r="I37" s="362">
        <v>55600</v>
      </c>
      <c r="J37" s="362">
        <v>80</v>
      </c>
      <c r="K37" s="424">
        <v>1.4388489208633094E-3</v>
      </c>
      <c r="L37" s="91">
        <v>56600</v>
      </c>
      <c r="M37" s="91">
        <v>57.2</v>
      </c>
      <c r="N37" s="392">
        <v>1.010600706713781E-3</v>
      </c>
      <c r="O37" s="80">
        <v>58088.096596249998</v>
      </c>
      <c r="P37" s="80">
        <v>58.726378250000003</v>
      </c>
      <c r="Q37" s="419">
        <v>1.0109881660985808E-3</v>
      </c>
      <c r="R37" s="420">
        <v>61811.168470299795</v>
      </c>
      <c r="S37" s="420">
        <v>68.103368099999997</v>
      </c>
      <c r="T37" s="421">
        <v>1.1017971312534498E-3</v>
      </c>
      <c r="U37" s="420">
        <v>68.103368099999997</v>
      </c>
      <c r="V37" s="420">
        <v>0</v>
      </c>
      <c r="W37" s="420">
        <v>65772.865208849602</v>
      </c>
      <c r="X37" s="421">
        <v>1E-3</v>
      </c>
      <c r="Y37" s="420">
        <v>65.772865208849609</v>
      </c>
      <c r="Z37" s="422">
        <v>42583</v>
      </c>
      <c r="AA37" s="422">
        <v>42933</v>
      </c>
    </row>
    <row r="38" spans="1:27" x14ac:dyDescent="0.25">
      <c r="A38" s="416" t="s">
        <v>396</v>
      </c>
      <c r="B38" s="423" t="s">
        <v>397</v>
      </c>
      <c r="C38" s="417"/>
      <c r="D38" s="417"/>
      <c r="E38" s="417"/>
      <c r="F38" s="385"/>
      <c r="G38" s="385"/>
      <c r="H38" s="417"/>
      <c r="I38" s="417"/>
      <c r="J38" s="417"/>
      <c r="K38" s="417"/>
      <c r="L38" s="417"/>
      <c r="M38" s="417"/>
      <c r="N38" s="417"/>
      <c r="O38" s="426"/>
      <c r="P38" s="426"/>
      <c r="Q38" s="426"/>
      <c r="R38" s="420">
        <v>570.096</v>
      </c>
      <c r="S38" s="420">
        <v>1.0999999999999999E-2</v>
      </c>
      <c r="T38" s="421">
        <v>1.9294995930509949E-5</v>
      </c>
      <c r="U38" s="420">
        <v>1.0999999999999999E-2</v>
      </c>
      <c r="V38" s="420">
        <v>0</v>
      </c>
      <c r="W38" s="420">
        <v>570.096</v>
      </c>
      <c r="X38" s="421">
        <v>0</v>
      </c>
      <c r="Y38" s="420">
        <v>0</v>
      </c>
      <c r="Z38" s="422">
        <v>42552</v>
      </c>
      <c r="AA38" s="422">
        <v>42916</v>
      </c>
    </row>
    <row r="39" spans="1:27" x14ac:dyDescent="0.25">
      <c r="A39" s="416" t="s">
        <v>21</v>
      </c>
      <c r="B39" s="427" t="s">
        <v>238</v>
      </c>
      <c r="C39" s="379"/>
      <c r="D39" s="379"/>
      <c r="E39" s="428"/>
      <c r="F39" s="359">
        <v>352600</v>
      </c>
      <c r="G39" s="359">
        <v>117.3</v>
      </c>
      <c r="H39" s="424">
        <v>3.326715825297788E-4</v>
      </c>
      <c r="I39" s="362">
        <v>305000</v>
      </c>
      <c r="J39" s="362">
        <v>2.9</v>
      </c>
      <c r="K39" s="424">
        <v>9.5081967213114745E-6</v>
      </c>
      <c r="L39" s="91">
        <v>287800</v>
      </c>
      <c r="M39" s="91">
        <v>256</v>
      </c>
      <c r="N39" s="392">
        <v>8.8950660180681031E-4</v>
      </c>
      <c r="O39" s="80">
        <v>248536.45</v>
      </c>
      <c r="P39" s="80">
        <v>110.82308053</v>
      </c>
      <c r="Q39" s="419">
        <v>4.4590272585771619E-4</v>
      </c>
      <c r="R39" s="420">
        <v>259165.163908819</v>
      </c>
      <c r="S39" s="420">
        <v>0.86135817377287405</v>
      </c>
      <c r="T39" s="421">
        <v>3.3235877877318501E-6</v>
      </c>
      <c r="U39" s="420">
        <v>0.16416456539733998</v>
      </c>
      <c r="V39" s="420">
        <v>0.69719360837553301</v>
      </c>
      <c r="W39" s="420">
        <v>260251.34687959202</v>
      </c>
      <c r="X39" s="421">
        <v>3.9937066884777444E-4</v>
      </c>
      <c r="Y39" s="420">
        <v>103.93675447183682</v>
      </c>
      <c r="Z39" s="422">
        <v>42567</v>
      </c>
      <c r="AA39" s="422">
        <v>42903</v>
      </c>
    </row>
    <row r="40" spans="1:27" x14ac:dyDescent="0.25">
      <c r="A40" s="416" t="s">
        <v>21</v>
      </c>
      <c r="B40" s="427" t="s">
        <v>239</v>
      </c>
      <c r="C40" s="359">
        <v>8400</v>
      </c>
      <c r="D40" s="359">
        <v>419.3</v>
      </c>
      <c r="E40" s="424">
        <v>4.9916666666666665E-2</v>
      </c>
      <c r="F40" s="359">
        <v>7300</v>
      </c>
      <c r="G40" s="359">
        <v>474.8</v>
      </c>
      <c r="H40" s="424">
        <v>6.504109589041096E-2</v>
      </c>
      <c r="I40" s="362">
        <v>6600</v>
      </c>
      <c r="J40" s="362">
        <v>458.2</v>
      </c>
      <c r="K40" s="424">
        <v>6.9424242424242416E-2</v>
      </c>
      <c r="L40" s="91">
        <v>6600</v>
      </c>
      <c r="M40" s="91">
        <v>521.47</v>
      </c>
      <c r="N40" s="392">
        <v>7.9010606060606059E-2</v>
      </c>
      <c r="O40" s="80">
        <v>6254.67</v>
      </c>
      <c r="P40" s="80">
        <v>451.99</v>
      </c>
      <c r="Q40" s="419">
        <v>7.2264404037303331E-2</v>
      </c>
      <c r="R40" s="420">
        <v>5279.78</v>
      </c>
      <c r="S40" s="420">
        <v>263.33968548923599</v>
      </c>
      <c r="T40" s="472">
        <v>4.9877018642677538E-2</v>
      </c>
      <c r="U40" s="420">
        <v>248.641444592639</v>
      </c>
      <c r="V40" s="420">
        <v>14.698240896596699</v>
      </c>
      <c r="W40" s="420">
        <v>7790.5982532456901</v>
      </c>
      <c r="X40" s="421">
        <v>6.0000526892175048E-2</v>
      </c>
      <c r="Y40" s="420">
        <v>467.44</v>
      </c>
      <c r="Z40" s="422">
        <v>42567</v>
      </c>
      <c r="AA40" s="422">
        <v>42903</v>
      </c>
    </row>
    <row r="41" spans="1:27" x14ac:dyDescent="0.25">
      <c r="A41" s="416" t="s">
        <v>21</v>
      </c>
      <c r="B41" s="427" t="s">
        <v>240</v>
      </c>
      <c r="C41" s="359">
        <v>20900</v>
      </c>
      <c r="D41" s="359">
        <v>31.3</v>
      </c>
      <c r="E41" s="424">
        <v>1.4976076555023924E-3</v>
      </c>
      <c r="F41" s="359">
        <v>20500</v>
      </c>
      <c r="G41" s="359">
        <v>67.599999999999994</v>
      </c>
      <c r="H41" s="424">
        <v>3.2975609756097559E-3</v>
      </c>
      <c r="I41" s="362">
        <v>21200</v>
      </c>
      <c r="J41" s="362">
        <v>184.4</v>
      </c>
      <c r="K41" s="424">
        <v>8.6981132075471708E-3</v>
      </c>
      <c r="L41" s="91">
        <v>19700</v>
      </c>
      <c r="M41" s="91">
        <v>157.66999999999999</v>
      </c>
      <c r="N41" s="392">
        <v>8.0035532994923858E-3</v>
      </c>
      <c r="O41" s="80">
        <v>20461.5</v>
      </c>
      <c r="P41" s="80">
        <v>146.1</v>
      </c>
      <c r="Q41" s="419">
        <v>7.1402389854116266E-3</v>
      </c>
      <c r="R41" s="420">
        <v>23883.299938470005</v>
      </c>
      <c r="S41" s="420">
        <v>150.16753007096398</v>
      </c>
      <c r="T41" s="421">
        <v>6.287553665441422E-3</v>
      </c>
      <c r="U41" s="420">
        <v>127.99689124767346</v>
      </c>
      <c r="V41" s="420">
        <v>22.170638823290506</v>
      </c>
      <c r="W41" s="420">
        <v>24862.515235947267</v>
      </c>
      <c r="X41" s="421">
        <v>1.404652630051261E-2</v>
      </c>
      <c r="Y41" s="420">
        <v>349.23197415862876</v>
      </c>
      <c r="Z41" s="422">
        <v>42583</v>
      </c>
      <c r="AA41" s="422">
        <v>42933</v>
      </c>
    </row>
    <row r="42" spans="1:27" x14ac:dyDescent="0.25">
      <c r="A42" s="416" t="s">
        <v>21</v>
      </c>
      <c r="B42" s="427" t="s">
        <v>23</v>
      </c>
      <c r="C42" s="359">
        <v>95500</v>
      </c>
      <c r="D42" s="359">
        <v>226.8</v>
      </c>
      <c r="E42" s="424">
        <v>2.3748691099476442E-3</v>
      </c>
      <c r="F42" s="359">
        <v>98700</v>
      </c>
      <c r="G42" s="359">
        <v>286.60000000000002</v>
      </c>
      <c r="H42" s="424">
        <v>2.9037487335359679E-3</v>
      </c>
      <c r="I42" s="362">
        <v>110600</v>
      </c>
      <c r="J42" s="362">
        <v>249.8</v>
      </c>
      <c r="K42" s="424">
        <v>2.2585895117540689E-3</v>
      </c>
      <c r="L42" s="91">
        <v>107400</v>
      </c>
      <c r="M42" s="91">
        <v>242.9</v>
      </c>
      <c r="N42" s="392">
        <v>2.2616387337057731E-3</v>
      </c>
      <c r="O42" s="80">
        <v>114902.75474416</v>
      </c>
      <c r="P42" s="80">
        <v>196.2261614</v>
      </c>
      <c r="Q42" s="419">
        <v>1.7077585462325331E-3</v>
      </c>
      <c r="R42" s="420">
        <v>96777.270042700198</v>
      </c>
      <c r="S42" s="420">
        <v>182.50669575032299</v>
      </c>
      <c r="T42" s="421">
        <v>1.8858425709859055E-3</v>
      </c>
      <c r="U42" s="420">
        <v>175.60009527699199</v>
      </c>
      <c r="V42" s="420">
        <v>6.9066004733311495</v>
      </c>
      <c r="W42" s="420">
        <v>81511.013532891404</v>
      </c>
      <c r="X42" s="421">
        <v>2E-3</v>
      </c>
      <c r="Y42" s="420">
        <v>163.02202706578282</v>
      </c>
      <c r="Z42" s="422">
        <v>42583</v>
      </c>
      <c r="AA42" s="422">
        <v>42933</v>
      </c>
    </row>
    <row r="43" spans="1:27" x14ac:dyDescent="0.25">
      <c r="A43" s="416" t="s">
        <v>21</v>
      </c>
      <c r="B43" s="427" t="s">
        <v>241</v>
      </c>
      <c r="C43" s="359">
        <v>55100</v>
      </c>
      <c r="D43" s="359">
        <v>13.1</v>
      </c>
      <c r="E43" s="424">
        <v>2.3774954627949182E-4</v>
      </c>
      <c r="F43" s="359">
        <v>56600</v>
      </c>
      <c r="G43" s="359">
        <v>19.899999999999999</v>
      </c>
      <c r="H43" s="424">
        <v>3.515901060070671E-4</v>
      </c>
      <c r="I43" s="362">
        <v>56500</v>
      </c>
      <c r="J43" s="362">
        <v>19.3</v>
      </c>
      <c r="K43" s="424">
        <v>3.4159292035398231E-4</v>
      </c>
      <c r="L43" s="91">
        <v>59300</v>
      </c>
      <c r="M43" s="91">
        <v>20.8</v>
      </c>
      <c r="N43" s="392">
        <v>3.5075885328836429E-4</v>
      </c>
      <c r="O43" s="80">
        <v>59931.730512339993</v>
      </c>
      <c r="P43" s="80">
        <v>9.4567157699999989</v>
      </c>
      <c r="Q43" s="419">
        <v>1.5779146854524504E-4</v>
      </c>
      <c r="R43" s="420">
        <v>60353.926673940005</v>
      </c>
      <c r="S43" s="420">
        <v>127.571004081909</v>
      </c>
      <c r="T43" s="421">
        <v>2.1137150656511039E-3</v>
      </c>
      <c r="U43" s="420">
        <v>78.4451901270956</v>
      </c>
      <c r="V43" s="420">
        <v>49.125813954813303</v>
      </c>
      <c r="W43" s="420">
        <v>54445.2</v>
      </c>
      <c r="X43" s="421">
        <v>2.0999999999999999E-3</v>
      </c>
      <c r="Y43" s="420">
        <v>114.33491999999998</v>
      </c>
      <c r="Z43" s="422">
        <v>42583</v>
      </c>
      <c r="AA43" s="422">
        <v>42933</v>
      </c>
    </row>
    <row r="44" spans="1:27" x14ac:dyDescent="0.25">
      <c r="A44" s="416" t="s">
        <v>21</v>
      </c>
      <c r="B44" s="427" t="s">
        <v>242</v>
      </c>
      <c r="C44" s="379"/>
      <c r="D44" s="379"/>
      <c r="E44" s="428"/>
      <c r="F44" s="359">
        <v>1200</v>
      </c>
      <c r="G44" s="359">
        <v>0</v>
      </c>
      <c r="H44" s="424">
        <v>0</v>
      </c>
      <c r="I44" s="362">
        <v>4400</v>
      </c>
      <c r="J44" s="362">
        <v>0</v>
      </c>
      <c r="K44" s="424">
        <v>0</v>
      </c>
      <c r="L44" s="91">
        <v>5000</v>
      </c>
      <c r="M44" s="91">
        <v>0</v>
      </c>
      <c r="N44" s="392">
        <v>0</v>
      </c>
      <c r="O44" s="435">
        <v>6901.27</v>
      </c>
      <c r="P44" s="80">
        <v>0</v>
      </c>
      <c r="Q44" s="419">
        <v>0</v>
      </c>
      <c r="R44" s="432"/>
      <c r="S44" s="432"/>
      <c r="T44" s="432"/>
      <c r="U44" s="432"/>
      <c r="V44" s="432"/>
      <c r="W44" s="432"/>
      <c r="X44" s="432"/>
      <c r="Y44" s="432"/>
      <c r="Z44" s="432"/>
      <c r="AA44" s="432"/>
    </row>
    <row r="45" spans="1:27" x14ac:dyDescent="0.25">
      <c r="A45" s="416" t="s">
        <v>21</v>
      </c>
      <c r="B45" s="427" t="s">
        <v>243</v>
      </c>
      <c r="C45" s="379"/>
      <c r="D45" s="379"/>
      <c r="E45" s="428"/>
      <c r="F45" s="359">
        <v>21700</v>
      </c>
      <c r="G45" s="359">
        <v>0</v>
      </c>
      <c r="H45" s="424">
        <v>0</v>
      </c>
      <c r="I45" s="362">
        <v>18700</v>
      </c>
      <c r="J45" s="362">
        <v>0</v>
      </c>
      <c r="K45" s="424">
        <v>0</v>
      </c>
      <c r="L45" s="91">
        <v>18200</v>
      </c>
      <c r="M45" s="91">
        <v>0</v>
      </c>
      <c r="N45" s="392">
        <v>0</v>
      </c>
      <c r="O45" s="80">
        <v>18158</v>
      </c>
      <c r="P45" s="80">
        <v>0</v>
      </c>
      <c r="Q45" s="419">
        <v>0</v>
      </c>
      <c r="R45" s="420">
        <v>8945.0473524699992</v>
      </c>
      <c r="S45" s="420">
        <v>163.20355315</v>
      </c>
      <c r="T45" s="421">
        <v>1.8245130150701165E-2</v>
      </c>
      <c r="U45" s="420">
        <v>161.17128674</v>
      </c>
      <c r="V45" s="420">
        <v>2.0322664100000001</v>
      </c>
      <c r="W45" s="420">
        <v>26306.706241749998</v>
      </c>
      <c r="X45" s="421">
        <v>1.37E-2</v>
      </c>
      <c r="Y45" s="420">
        <v>360.40187551197499</v>
      </c>
      <c r="Z45" s="422">
        <v>42552</v>
      </c>
      <c r="AA45" s="422">
        <v>42735</v>
      </c>
    </row>
    <row r="46" spans="1:27" x14ac:dyDescent="0.25">
      <c r="A46" s="416" t="s">
        <v>21</v>
      </c>
      <c r="B46" s="416" t="s">
        <v>244</v>
      </c>
      <c r="C46" s="359">
        <v>190</v>
      </c>
      <c r="D46" s="359">
        <v>0.8</v>
      </c>
      <c r="E46" s="424">
        <v>4.2105263157894736E-3</v>
      </c>
      <c r="F46" s="359">
        <v>160</v>
      </c>
      <c r="G46" s="359">
        <v>2.2999999999999998</v>
      </c>
      <c r="H46" s="424">
        <v>1.4374999999999999E-2</v>
      </c>
      <c r="I46" s="362">
        <v>150</v>
      </c>
      <c r="J46" s="362">
        <v>0.6</v>
      </c>
      <c r="K46" s="424">
        <v>4.0000000000000001E-3</v>
      </c>
      <c r="L46" s="91">
        <v>170</v>
      </c>
      <c r="M46" s="91">
        <v>0.04</v>
      </c>
      <c r="N46" s="392">
        <v>2.3529411764705883E-4</v>
      </c>
      <c r="O46" s="80">
        <v>188.85316917</v>
      </c>
      <c r="P46" s="80">
        <v>0.38</v>
      </c>
      <c r="Q46" s="419">
        <v>2.0121452113834285E-3</v>
      </c>
      <c r="R46" s="420">
        <v>196.02631844000001</v>
      </c>
      <c r="S46" s="420">
        <v>1.5730154999999999</v>
      </c>
      <c r="T46" s="421">
        <v>8.0245117722877127E-3</v>
      </c>
      <c r="U46" s="420">
        <v>1.12686631</v>
      </c>
      <c r="V46" s="420">
        <v>0.44614918999999997</v>
      </c>
      <c r="W46" s="420">
        <v>203.47192312999999</v>
      </c>
      <c r="X46" s="421">
        <v>7.0000000000000001E-3</v>
      </c>
      <c r="Y46" s="420">
        <v>1.4243034619099999</v>
      </c>
      <c r="Z46" s="422">
        <v>42552</v>
      </c>
      <c r="AA46" s="422">
        <v>42916</v>
      </c>
    </row>
    <row r="47" spans="1:27" ht="30" x14ac:dyDescent="0.25">
      <c r="A47" s="436" t="s">
        <v>24</v>
      </c>
      <c r="B47" s="437" t="s">
        <v>25</v>
      </c>
      <c r="C47" s="385"/>
      <c r="D47" s="385"/>
      <c r="E47" s="417"/>
      <c r="F47" s="385"/>
      <c r="G47" s="385"/>
      <c r="H47" s="417"/>
      <c r="I47" s="362">
        <v>63.892000000000003</v>
      </c>
      <c r="J47" s="362">
        <v>4.5419999999999998</v>
      </c>
      <c r="K47" s="424">
        <v>7.1088712201840598E-2</v>
      </c>
      <c r="L47" s="91">
        <v>90.994</v>
      </c>
      <c r="M47" s="91">
        <v>2.9729999999999999</v>
      </c>
      <c r="N47" s="392">
        <v>3.2672483900037366E-2</v>
      </c>
      <c r="O47" s="80">
        <v>137.284594</v>
      </c>
      <c r="P47" s="80">
        <v>0.56533142999999997</v>
      </c>
      <c r="Q47" s="419">
        <v>4.1179524484735702E-3</v>
      </c>
      <c r="R47" s="432"/>
      <c r="S47" s="432"/>
      <c r="T47" s="432"/>
      <c r="U47" s="432"/>
      <c r="V47" s="432"/>
      <c r="W47" s="432"/>
      <c r="X47" s="432"/>
      <c r="Y47" s="432"/>
      <c r="Z47" s="432"/>
      <c r="AA47" s="432"/>
    </row>
    <row r="48" spans="1:27" x14ac:dyDescent="0.25">
      <c r="A48" s="416" t="s">
        <v>26</v>
      </c>
      <c r="B48" s="437" t="s">
        <v>27</v>
      </c>
      <c r="C48" s="379"/>
      <c r="D48" s="379"/>
      <c r="E48" s="428"/>
      <c r="F48" s="379"/>
      <c r="G48" s="379"/>
      <c r="H48" s="428"/>
      <c r="I48" s="362">
        <v>2.2450000000000001</v>
      </c>
      <c r="J48" s="362">
        <v>0</v>
      </c>
      <c r="K48" s="424">
        <v>0</v>
      </c>
      <c r="L48" s="91">
        <v>0.52900000000000003</v>
      </c>
      <c r="M48" s="91">
        <v>0</v>
      </c>
      <c r="N48" s="392">
        <v>0</v>
      </c>
      <c r="O48" s="80">
        <v>1.9243430800000001</v>
      </c>
      <c r="P48" s="80">
        <v>0</v>
      </c>
      <c r="Q48" s="419">
        <v>0</v>
      </c>
      <c r="R48" s="420">
        <v>1.8592554400000001</v>
      </c>
      <c r="S48" s="420">
        <v>0</v>
      </c>
      <c r="T48" s="421">
        <v>0</v>
      </c>
      <c r="U48" s="420">
        <v>0</v>
      </c>
      <c r="V48" s="420">
        <v>0</v>
      </c>
      <c r="W48" s="420">
        <v>0.70915861000000002</v>
      </c>
      <c r="X48" s="421">
        <v>0</v>
      </c>
      <c r="Y48" s="420">
        <v>0</v>
      </c>
      <c r="Z48" s="422">
        <v>42278</v>
      </c>
      <c r="AA48" s="422">
        <v>42643</v>
      </c>
    </row>
    <row r="49" spans="1:27" x14ac:dyDescent="0.25">
      <c r="A49" s="416" t="s">
        <v>26</v>
      </c>
      <c r="B49" s="437" t="s">
        <v>245</v>
      </c>
      <c r="C49" s="379"/>
      <c r="D49" s="379"/>
      <c r="E49" s="428"/>
      <c r="F49" s="379"/>
      <c r="G49" s="379"/>
      <c r="H49" s="428"/>
      <c r="I49" s="362">
        <v>1.3480000000000001</v>
      </c>
      <c r="J49" s="362">
        <v>0</v>
      </c>
      <c r="K49" s="424">
        <v>0</v>
      </c>
      <c r="L49" s="91">
        <v>1.395</v>
      </c>
      <c r="M49" s="91">
        <v>0</v>
      </c>
      <c r="N49" s="392">
        <v>0</v>
      </c>
      <c r="O49" s="80">
        <v>0.17174004000000001</v>
      </c>
      <c r="P49" s="80">
        <v>0</v>
      </c>
      <c r="Q49" s="419">
        <v>0</v>
      </c>
      <c r="R49" s="420">
        <v>0</v>
      </c>
      <c r="S49" s="420">
        <v>0</v>
      </c>
      <c r="T49" s="421">
        <v>0</v>
      </c>
      <c r="U49" s="420">
        <v>0</v>
      </c>
      <c r="V49" s="420">
        <v>0</v>
      </c>
      <c r="W49" s="420">
        <v>0</v>
      </c>
      <c r="X49" s="421">
        <v>0</v>
      </c>
      <c r="Y49" s="420">
        <v>0</v>
      </c>
      <c r="Z49" s="422">
        <v>42278</v>
      </c>
      <c r="AA49" s="422">
        <v>42643</v>
      </c>
    </row>
    <row r="50" spans="1:27" ht="30" x14ac:dyDescent="0.25">
      <c r="A50" s="436" t="s">
        <v>28</v>
      </c>
      <c r="B50" s="437" t="s">
        <v>246</v>
      </c>
      <c r="C50" s="385"/>
      <c r="D50" s="385"/>
      <c r="E50" s="417"/>
      <c r="F50" s="385"/>
      <c r="G50" s="385"/>
      <c r="H50" s="417"/>
      <c r="I50" s="362">
        <v>2894.37</v>
      </c>
      <c r="J50" s="362">
        <v>72.36</v>
      </c>
      <c r="K50" s="424">
        <v>2.5000259123747138E-2</v>
      </c>
      <c r="L50" s="91">
        <v>2987.19</v>
      </c>
      <c r="M50" s="91">
        <v>85.73</v>
      </c>
      <c r="N50" s="392">
        <v>2.8699212303201337E-2</v>
      </c>
      <c r="O50" s="80">
        <v>3001.24</v>
      </c>
      <c r="P50" s="80">
        <v>106.32</v>
      </c>
      <c r="Q50" s="419">
        <v>3.5425357518892191E-2</v>
      </c>
      <c r="R50" s="420">
        <v>2780.1</v>
      </c>
      <c r="S50" s="420">
        <v>57.19</v>
      </c>
      <c r="T50" s="421">
        <v>2.0571202474731126E-2</v>
      </c>
      <c r="U50" s="420">
        <v>32.4</v>
      </c>
      <c r="V50" s="420">
        <v>24.79</v>
      </c>
      <c r="W50" s="420">
        <v>2919.105</v>
      </c>
      <c r="X50" s="421">
        <v>3.3799999999999997E-2</v>
      </c>
      <c r="Y50" s="420">
        <v>98.665748999999991</v>
      </c>
      <c r="Z50" s="422">
        <v>42552</v>
      </c>
      <c r="AA50" s="422">
        <v>42916</v>
      </c>
    </row>
    <row r="51" spans="1:27" ht="45" x14ac:dyDescent="0.25">
      <c r="A51" s="436" t="s">
        <v>28</v>
      </c>
      <c r="B51" s="437" t="s">
        <v>247</v>
      </c>
      <c r="C51" s="385"/>
      <c r="D51" s="385"/>
      <c r="E51" s="417"/>
      <c r="F51" s="385"/>
      <c r="G51" s="385"/>
      <c r="H51" s="417"/>
      <c r="I51" s="362">
        <v>21.04</v>
      </c>
      <c r="J51" s="362">
        <v>2.3E-2</v>
      </c>
      <c r="K51" s="424">
        <v>1.0931558935361218E-3</v>
      </c>
      <c r="L51" s="418"/>
      <c r="M51" s="418"/>
      <c r="N51" s="433"/>
      <c r="O51" s="434"/>
      <c r="P51" s="434"/>
      <c r="Q51" s="434"/>
      <c r="R51" s="432"/>
      <c r="S51" s="432"/>
      <c r="T51" s="432"/>
      <c r="U51" s="432"/>
      <c r="V51" s="432"/>
      <c r="W51" s="432"/>
      <c r="X51" s="432"/>
      <c r="Y51" s="432"/>
      <c r="Z51" s="432"/>
      <c r="AA51" s="432"/>
    </row>
    <row r="52" spans="1:27" x14ac:dyDescent="0.25">
      <c r="A52" s="416" t="s">
        <v>28</v>
      </c>
      <c r="B52" s="437" t="s">
        <v>29</v>
      </c>
      <c r="C52" s="359">
        <v>90160</v>
      </c>
      <c r="D52" s="359">
        <v>10296</v>
      </c>
      <c r="E52" s="424">
        <v>0.11419698314108252</v>
      </c>
      <c r="F52" s="359">
        <v>66788</v>
      </c>
      <c r="G52" s="359">
        <v>6225</v>
      </c>
      <c r="H52" s="424">
        <v>9.3205366233455114E-2</v>
      </c>
      <c r="I52" s="362">
        <v>48411.88</v>
      </c>
      <c r="J52" s="362">
        <v>5604.16</v>
      </c>
      <c r="K52" s="424">
        <v>0.11576001592997422</v>
      </c>
      <c r="L52" s="91">
        <v>32895.31</v>
      </c>
      <c r="M52" s="91">
        <v>3530.16</v>
      </c>
      <c r="N52" s="392">
        <v>0.10731499414354205</v>
      </c>
      <c r="O52" s="80">
        <v>32524.19</v>
      </c>
      <c r="P52" s="80">
        <v>3788.09</v>
      </c>
      <c r="Q52" s="419">
        <v>0.11646992592282852</v>
      </c>
      <c r="R52" s="420">
        <v>32530</v>
      </c>
      <c r="S52" s="420">
        <v>4065.9247</v>
      </c>
      <c r="T52" s="421">
        <v>0.12499</v>
      </c>
      <c r="U52" s="420">
        <v>3937.7565</v>
      </c>
      <c r="V52" s="420">
        <v>128.16819999999998</v>
      </c>
      <c r="W52" s="420">
        <v>32960</v>
      </c>
      <c r="X52" s="421">
        <v>0.13750000000000001</v>
      </c>
      <c r="Y52" s="420">
        <v>4532</v>
      </c>
      <c r="Z52" s="422">
        <v>42552</v>
      </c>
      <c r="AA52" s="422">
        <v>42916</v>
      </c>
    </row>
    <row r="53" spans="1:27" ht="30" x14ac:dyDescent="0.25">
      <c r="A53" s="416" t="s">
        <v>28</v>
      </c>
      <c r="B53" s="437" t="s">
        <v>248</v>
      </c>
      <c r="C53" s="359">
        <v>3406</v>
      </c>
      <c r="D53" s="359">
        <v>7.5</v>
      </c>
      <c r="E53" s="424">
        <v>2.201996476805637E-3</v>
      </c>
      <c r="F53" s="359">
        <v>2995</v>
      </c>
      <c r="G53" s="359">
        <v>5.8</v>
      </c>
      <c r="H53" s="424">
        <v>1.9365609348914858E-3</v>
      </c>
      <c r="I53" s="362">
        <v>2478</v>
      </c>
      <c r="J53" s="362">
        <v>9.1999999999999993</v>
      </c>
      <c r="K53" s="424">
        <v>3.7126715092816783E-3</v>
      </c>
      <c r="L53" s="91">
        <v>2530</v>
      </c>
      <c r="M53" s="91">
        <v>22.26</v>
      </c>
      <c r="N53" s="392">
        <v>8.7984189723320158E-3</v>
      </c>
      <c r="O53" s="432"/>
      <c r="P53" s="432"/>
      <c r="Q53" s="432"/>
      <c r="R53" s="432"/>
      <c r="S53" s="432"/>
      <c r="T53" s="432"/>
      <c r="U53" s="432"/>
      <c r="V53" s="432"/>
      <c r="W53" s="432"/>
      <c r="X53" s="432"/>
      <c r="Y53" s="432"/>
      <c r="Z53" s="432"/>
      <c r="AA53" s="432"/>
    </row>
    <row r="54" spans="1:27" x14ac:dyDescent="0.25">
      <c r="A54" s="416" t="s">
        <v>30</v>
      </c>
      <c r="B54" s="438" t="s">
        <v>31</v>
      </c>
      <c r="C54" s="359">
        <v>3459</v>
      </c>
      <c r="D54" s="359">
        <v>2.2000000000000002</v>
      </c>
      <c r="E54" s="424">
        <v>6.3602197166811225E-4</v>
      </c>
      <c r="F54" s="359">
        <v>3933</v>
      </c>
      <c r="G54" s="359">
        <v>2.8</v>
      </c>
      <c r="H54" s="424">
        <v>7.1192473938469362E-4</v>
      </c>
      <c r="I54" s="362">
        <v>2752.1486479999999</v>
      </c>
      <c r="J54" s="362">
        <v>5.6024440000000002</v>
      </c>
      <c r="K54" s="424">
        <v>2.0356618469977356E-3</v>
      </c>
      <c r="L54" s="91">
        <v>3117.0881039999999</v>
      </c>
      <c r="M54" s="91">
        <v>1.2652060000000001</v>
      </c>
      <c r="N54" s="392">
        <v>4.0589356405307437E-4</v>
      </c>
      <c r="O54" s="432"/>
      <c r="P54" s="432"/>
      <c r="Q54" s="432"/>
      <c r="R54" s="432"/>
      <c r="S54" s="432"/>
      <c r="T54" s="432"/>
      <c r="U54" s="432"/>
      <c r="V54" s="432"/>
      <c r="W54" s="432"/>
      <c r="X54" s="432"/>
      <c r="Y54" s="432"/>
      <c r="Z54" s="432"/>
      <c r="AA54" s="432"/>
    </row>
    <row r="55" spans="1:27" x14ac:dyDescent="0.25">
      <c r="A55" s="436" t="s">
        <v>30</v>
      </c>
      <c r="B55" s="438" t="s">
        <v>32</v>
      </c>
      <c r="C55" s="385"/>
      <c r="D55" s="385"/>
      <c r="E55" s="417"/>
      <c r="F55" s="385"/>
      <c r="G55" s="385"/>
      <c r="H55" s="417"/>
      <c r="I55" s="362">
        <v>4.4268029999999996</v>
      </c>
      <c r="J55" s="362">
        <v>0</v>
      </c>
      <c r="K55" s="424">
        <v>0</v>
      </c>
      <c r="L55" s="91">
        <v>9.5822909999999997</v>
      </c>
      <c r="M55" s="91">
        <v>0</v>
      </c>
      <c r="N55" s="392">
        <v>0</v>
      </c>
      <c r="O55" s="80">
        <v>8.6456847899999989</v>
      </c>
      <c r="P55" s="80">
        <v>0.13714942999999999</v>
      </c>
      <c r="Q55" s="419">
        <v>1.5863339149101686E-2</v>
      </c>
      <c r="R55" s="432"/>
      <c r="S55" s="432"/>
      <c r="T55" s="432"/>
      <c r="U55" s="432"/>
      <c r="V55" s="432"/>
      <c r="W55" s="432"/>
      <c r="X55" s="432"/>
      <c r="Y55" s="432"/>
      <c r="Z55" s="432"/>
      <c r="AA55" s="432"/>
    </row>
    <row r="56" spans="1:27" x14ac:dyDescent="0.25">
      <c r="A56" s="436" t="s">
        <v>30</v>
      </c>
      <c r="B56" s="438" t="s">
        <v>249</v>
      </c>
      <c r="C56" s="385"/>
      <c r="D56" s="385"/>
      <c r="E56" s="417"/>
      <c r="F56" s="385"/>
      <c r="G56" s="385"/>
      <c r="H56" s="417"/>
      <c r="I56" s="362">
        <v>91.531987000000001</v>
      </c>
      <c r="J56" s="362">
        <v>0</v>
      </c>
      <c r="K56" s="424">
        <v>0</v>
      </c>
      <c r="L56" s="418"/>
      <c r="M56" s="418"/>
      <c r="N56" s="433"/>
      <c r="O56" s="434"/>
      <c r="P56" s="434"/>
      <c r="Q56" s="434"/>
      <c r="R56" s="432"/>
      <c r="S56" s="432"/>
      <c r="T56" s="432"/>
      <c r="U56" s="432"/>
      <c r="V56" s="432"/>
      <c r="W56" s="432"/>
      <c r="X56" s="432"/>
      <c r="Y56" s="432"/>
      <c r="Z56" s="432"/>
      <c r="AA56" s="432"/>
    </row>
    <row r="57" spans="1:27" x14ac:dyDescent="0.25">
      <c r="A57" s="416" t="s">
        <v>30</v>
      </c>
      <c r="B57" s="438" t="s">
        <v>33</v>
      </c>
      <c r="C57" s="359">
        <v>45897</v>
      </c>
      <c r="D57" s="359">
        <v>103.2</v>
      </c>
      <c r="E57" s="424">
        <v>2.248512974704229E-3</v>
      </c>
      <c r="F57" s="359">
        <v>41455</v>
      </c>
      <c r="G57" s="359">
        <v>82.9</v>
      </c>
      <c r="H57" s="424">
        <v>1.9997587745748404E-3</v>
      </c>
      <c r="I57" s="362">
        <v>44660.180797000001</v>
      </c>
      <c r="J57" s="362">
        <v>42.429544</v>
      </c>
      <c r="K57" s="424">
        <v>9.5005311762755241E-4</v>
      </c>
      <c r="L57" s="91">
        <v>44424.554999</v>
      </c>
      <c r="M57" s="91">
        <v>479.196147</v>
      </c>
      <c r="N57" s="392">
        <v>1.0786740508954715E-2</v>
      </c>
      <c r="O57" s="80">
        <v>43307.014190000002</v>
      </c>
      <c r="P57" s="80">
        <v>110.853966</v>
      </c>
      <c r="Q57" s="419">
        <v>2.5597231320001099E-3</v>
      </c>
      <c r="R57" s="420">
        <v>43909.358390580004</v>
      </c>
      <c r="S57" s="420">
        <v>132.64921793000002</v>
      </c>
      <c r="T57" s="421">
        <v>3.020978278709206E-3</v>
      </c>
      <c r="U57" s="420">
        <v>126.91866277</v>
      </c>
      <c r="V57" s="420">
        <v>5.7305551599999998</v>
      </c>
      <c r="W57" s="420">
        <v>42769</v>
      </c>
      <c r="X57" s="471">
        <f>Y57/W57</f>
        <v>5.0001169071056135E-3</v>
      </c>
      <c r="Y57" s="420">
        <v>213.85</v>
      </c>
      <c r="Z57" s="422">
        <v>42278</v>
      </c>
      <c r="AA57" s="422">
        <v>42643</v>
      </c>
    </row>
    <row r="58" spans="1:27" x14ac:dyDescent="0.25">
      <c r="A58" s="436" t="s">
        <v>30</v>
      </c>
      <c r="B58" s="438" t="s">
        <v>34</v>
      </c>
      <c r="C58" s="385"/>
      <c r="D58" s="385"/>
      <c r="E58" s="417"/>
      <c r="F58" s="385"/>
      <c r="G58" s="385"/>
      <c r="H58" s="417"/>
      <c r="I58" s="431"/>
      <c r="J58" s="431"/>
      <c r="K58" s="428"/>
      <c r="L58" s="91">
        <v>1363.1182249999999</v>
      </c>
      <c r="M58" s="91">
        <v>4.2418620000000002</v>
      </c>
      <c r="N58" s="392">
        <v>3.1118812163192966E-3</v>
      </c>
      <c r="O58" s="80">
        <v>1119.7791526199999</v>
      </c>
      <c r="P58" s="80">
        <v>1.75187424</v>
      </c>
      <c r="Q58" s="419">
        <v>1.5644819211904934E-3</v>
      </c>
      <c r="R58" s="432"/>
      <c r="S58" s="432"/>
      <c r="T58" s="432"/>
      <c r="U58" s="432"/>
      <c r="V58" s="432"/>
      <c r="W58" s="432"/>
      <c r="X58" s="432"/>
      <c r="Y58" s="432"/>
      <c r="Z58" s="432"/>
      <c r="AA58" s="432"/>
    </row>
    <row r="59" spans="1:27" x14ac:dyDescent="0.25">
      <c r="A59" s="436" t="s">
        <v>30</v>
      </c>
      <c r="B59" s="438" t="s">
        <v>250</v>
      </c>
      <c r="C59" s="385"/>
      <c r="D59" s="385"/>
      <c r="E59" s="417"/>
      <c r="F59" s="385"/>
      <c r="G59" s="385"/>
      <c r="H59" s="417"/>
      <c r="I59" s="362">
        <v>88.780805000000001</v>
      </c>
      <c r="J59" s="362">
        <v>0.362039</v>
      </c>
      <c r="K59" s="424">
        <v>4.0778972436665787E-3</v>
      </c>
      <c r="L59" s="418"/>
      <c r="M59" s="418"/>
      <c r="N59" s="433"/>
      <c r="O59" s="434"/>
      <c r="P59" s="434"/>
      <c r="Q59" s="434"/>
      <c r="R59" s="432"/>
      <c r="S59" s="432"/>
      <c r="T59" s="432"/>
      <c r="U59" s="432"/>
      <c r="V59" s="432"/>
      <c r="W59" s="432"/>
      <c r="X59" s="432"/>
      <c r="Y59" s="432"/>
      <c r="Z59" s="432"/>
      <c r="AA59" s="432"/>
    </row>
    <row r="60" spans="1:27" x14ac:dyDescent="0.25">
      <c r="A60" s="436" t="s">
        <v>30</v>
      </c>
      <c r="B60" s="438" t="s">
        <v>35</v>
      </c>
      <c r="C60" s="385"/>
      <c r="D60" s="385"/>
      <c r="E60" s="417"/>
      <c r="F60" s="385"/>
      <c r="G60" s="385"/>
      <c r="H60" s="417"/>
      <c r="I60" s="362">
        <v>780.02473299999997</v>
      </c>
      <c r="J60" s="362">
        <v>8.2983729999999998</v>
      </c>
      <c r="K60" s="424">
        <v>1.0638602404418886E-2</v>
      </c>
      <c r="L60" s="91">
        <v>1113.586628</v>
      </c>
      <c r="M60" s="91">
        <v>0.35875200000000002</v>
      </c>
      <c r="N60" s="392">
        <v>3.2215904086808054E-4</v>
      </c>
      <c r="O60" s="80">
        <v>1156.4562527600001</v>
      </c>
      <c r="P60" s="80">
        <v>5.9514991699999999</v>
      </c>
      <c r="Q60" s="419">
        <v>5.146324520098485E-3</v>
      </c>
      <c r="R60" s="420">
        <v>2102.9101773699999</v>
      </c>
      <c r="S60" s="420">
        <v>4.1182153900000005</v>
      </c>
      <c r="T60" s="421">
        <v>1.9583410810015849E-3</v>
      </c>
      <c r="U60" s="420">
        <v>4.0484161199999997</v>
      </c>
      <c r="V60" s="420">
        <v>6.979927000000001E-2</v>
      </c>
      <c r="W60" s="420">
        <v>2731</v>
      </c>
      <c r="X60" s="421">
        <v>1.9000000000000002E-3</v>
      </c>
      <c r="Y60" s="420">
        <v>5.1889000000000003</v>
      </c>
      <c r="Z60" s="422">
        <v>42278</v>
      </c>
      <c r="AA60" s="422">
        <v>42643</v>
      </c>
    </row>
    <row r="61" spans="1:27" x14ac:dyDescent="0.25">
      <c r="A61" s="416" t="s">
        <v>30</v>
      </c>
      <c r="B61" s="438" t="s">
        <v>251</v>
      </c>
      <c r="C61" s="359">
        <v>2369</v>
      </c>
      <c r="D61" s="359">
        <v>0</v>
      </c>
      <c r="E61" s="424">
        <v>0</v>
      </c>
      <c r="F61" s="359">
        <v>2386</v>
      </c>
      <c r="G61" s="359">
        <v>1</v>
      </c>
      <c r="H61" s="424">
        <v>4.1911148365465214E-4</v>
      </c>
      <c r="I61" s="362">
        <v>1996.45</v>
      </c>
      <c r="J61" s="362">
        <v>0</v>
      </c>
      <c r="K61" s="424">
        <v>0</v>
      </c>
      <c r="L61" s="418"/>
      <c r="M61" s="418"/>
      <c r="N61" s="433"/>
      <c r="O61" s="434"/>
      <c r="P61" s="434"/>
      <c r="Q61" s="434"/>
      <c r="R61" s="432"/>
      <c r="S61" s="432"/>
      <c r="T61" s="432"/>
      <c r="U61" s="432"/>
      <c r="V61" s="432"/>
      <c r="W61" s="432"/>
      <c r="X61" s="432"/>
      <c r="Y61" s="432"/>
      <c r="Z61" s="432"/>
      <c r="AA61" s="432"/>
    </row>
    <row r="62" spans="1:27" x14ac:dyDescent="0.25">
      <c r="A62" s="436" t="s">
        <v>30</v>
      </c>
      <c r="B62" s="438" t="s">
        <v>36</v>
      </c>
      <c r="C62" s="385"/>
      <c r="D62" s="385"/>
      <c r="E62" s="417"/>
      <c r="F62" s="385"/>
      <c r="G62" s="385"/>
      <c r="H62" s="417"/>
      <c r="I62" s="362">
        <v>595.75303899999994</v>
      </c>
      <c r="J62" s="362">
        <v>0.133129</v>
      </c>
      <c r="K62" s="424">
        <v>2.2346340057864146E-4</v>
      </c>
      <c r="L62" s="91">
        <v>570.43940499999997</v>
      </c>
      <c r="M62" s="91">
        <v>0.17457500000000001</v>
      </c>
      <c r="N62" s="392">
        <v>3.0603601095895546E-4</v>
      </c>
      <c r="O62" s="80">
        <v>361.81060673000002</v>
      </c>
      <c r="P62" s="80">
        <v>0.33244067999999999</v>
      </c>
      <c r="Q62" s="419">
        <v>9.1882513617983223E-4</v>
      </c>
      <c r="R62" s="420">
        <v>551.81428500000004</v>
      </c>
      <c r="S62" s="420">
        <v>4.6505746399999994</v>
      </c>
      <c r="T62" s="421">
        <v>8.4277895053043051E-3</v>
      </c>
      <c r="U62" s="420">
        <v>4.6505746399999994</v>
      </c>
      <c r="V62" s="420">
        <v>0</v>
      </c>
      <c r="W62" s="420">
        <v>500</v>
      </c>
      <c r="X62" s="421">
        <v>8.3000000000000001E-3</v>
      </c>
      <c r="Y62" s="420">
        <v>4.1500000000000004</v>
      </c>
      <c r="Z62" s="422">
        <v>42278</v>
      </c>
      <c r="AA62" s="422">
        <v>42643</v>
      </c>
    </row>
    <row r="63" spans="1:27" x14ac:dyDescent="0.25">
      <c r="A63" s="416" t="s">
        <v>30</v>
      </c>
      <c r="B63" s="438" t="s">
        <v>37</v>
      </c>
      <c r="C63" s="359">
        <v>8594</v>
      </c>
      <c r="D63" s="359">
        <v>38.1</v>
      </c>
      <c r="E63" s="424">
        <v>4.4333255759832447E-3</v>
      </c>
      <c r="F63" s="359">
        <v>9911</v>
      </c>
      <c r="G63" s="359">
        <v>72.400000000000006</v>
      </c>
      <c r="H63" s="424">
        <v>7.3050146302088594E-3</v>
      </c>
      <c r="I63" s="362">
        <v>8725.8183730000001</v>
      </c>
      <c r="J63" s="362">
        <v>254.15952899999999</v>
      </c>
      <c r="K63" s="424">
        <v>2.9127299943170613E-2</v>
      </c>
      <c r="L63" s="91">
        <v>9419.6560200000004</v>
      </c>
      <c r="M63" s="91">
        <v>5.0927449999999999</v>
      </c>
      <c r="N63" s="392">
        <v>5.4065084639895369E-4</v>
      </c>
      <c r="O63" s="80">
        <v>9287.9635600000001</v>
      </c>
      <c r="P63" s="80">
        <v>88.121355609999995</v>
      </c>
      <c r="Q63" s="419">
        <v>9.4876939428905332E-3</v>
      </c>
      <c r="R63" s="432"/>
      <c r="S63" s="432"/>
      <c r="T63" s="432"/>
      <c r="U63" s="432"/>
      <c r="V63" s="432"/>
      <c r="W63" s="432"/>
      <c r="X63" s="432"/>
      <c r="Y63" s="432"/>
      <c r="Z63" s="432"/>
      <c r="AA63" s="432"/>
    </row>
    <row r="64" spans="1:27" x14ac:dyDescent="0.25">
      <c r="A64" s="436" t="s">
        <v>30</v>
      </c>
      <c r="B64" s="438" t="s">
        <v>38</v>
      </c>
      <c r="C64" s="385"/>
      <c r="D64" s="385"/>
      <c r="E64" s="417"/>
      <c r="F64" s="385"/>
      <c r="G64" s="385"/>
      <c r="H64" s="417"/>
      <c r="I64" s="431"/>
      <c r="J64" s="431"/>
      <c r="K64" s="428"/>
      <c r="L64" s="91">
        <v>277.65659699999998</v>
      </c>
      <c r="M64" s="91">
        <v>0.68879100000000004</v>
      </c>
      <c r="N64" s="392">
        <v>2.4807298203687201E-3</v>
      </c>
      <c r="O64" s="80">
        <v>255.301097</v>
      </c>
      <c r="P64" s="80">
        <v>0.22990698000000001</v>
      </c>
      <c r="Q64" s="419">
        <v>9.0053267573699458E-4</v>
      </c>
      <c r="R64" s="432"/>
      <c r="S64" s="432"/>
      <c r="T64" s="432"/>
      <c r="U64" s="432"/>
      <c r="V64" s="432"/>
      <c r="W64" s="432"/>
      <c r="X64" s="432"/>
      <c r="Y64" s="432"/>
      <c r="Z64" s="432"/>
      <c r="AA64" s="432"/>
    </row>
    <row r="65" spans="1:27" x14ac:dyDescent="0.25">
      <c r="A65" s="416" t="s">
        <v>30</v>
      </c>
      <c r="B65" s="438" t="s">
        <v>304</v>
      </c>
      <c r="C65" s="385"/>
      <c r="D65" s="385"/>
      <c r="E65" s="385"/>
      <c r="F65" s="385"/>
      <c r="G65" s="385"/>
      <c r="H65" s="385"/>
      <c r="I65" s="385"/>
      <c r="J65" s="385"/>
      <c r="K65" s="385"/>
      <c r="L65" s="418"/>
      <c r="M65" s="418"/>
      <c r="N65" s="385"/>
      <c r="O65" s="80">
        <v>0.60385900000000003</v>
      </c>
      <c r="P65" s="80">
        <v>2.5095100000000004E-3</v>
      </c>
      <c r="Q65" s="419">
        <v>4.1557880233630698E-3</v>
      </c>
      <c r="R65" s="420">
        <v>0.10536084</v>
      </c>
      <c r="S65" s="420">
        <v>2.6589000000000001E-3</v>
      </c>
      <c r="T65" s="421">
        <v>2.5236131374806809E-2</v>
      </c>
      <c r="U65" s="420">
        <v>2.6589000000000001E-3</v>
      </c>
      <c r="V65" s="420">
        <v>0</v>
      </c>
      <c r="W65" s="420">
        <v>1</v>
      </c>
      <c r="X65" s="421">
        <v>2.5000000000000001E-2</v>
      </c>
      <c r="Y65" s="420">
        <v>2.5000000000000001E-2</v>
      </c>
      <c r="Z65" s="422">
        <v>42278</v>
      </c>
      <c r="AA65" s="422">
        <v>42643</v>
      </c>
    </row>
    <row r="66" spans="1:27" ht="30" x14ac:dyDescent="0.25">
      <c r="A66" s="416" t="s">
        <v>39</v>
      </c>
      <c r="B66" s="416" t="s">
        <v>40</v>
      </c>
      <c r="C66" s="379"/>
      <c r="D66" s="379"/>
      <c r="E66" s="428"/>
      <c r="F66" s="359">
        <v>102497</v>
      </c>
      <c r="G66" s="359">
        <v>1056</v>
      </c>
      <c r="H66" s="424">
        <v>1.0302740568016625E-2</v>
      </c>
      <c r="I66" s="362">
        <v>102140.49</v>
      </c>
      <c r="J66" s="362">
        <v>1532.1</v>
      </c>
      <c r="K66" s="424">
        <v>1.4999928040290387E-2</v>
      </c>
      <c r="L66" s="91">
        <v>98771.65</v>
      </c>
      <c r="M66" s="91">
        <v>1284.03</v>
      </c>
      <c r="N66" s="392">
        <v>1.2999985319674218E-2</v>
      </c>
      <c r="O66" s="80">
        <v>97182.77</v>
      </c>
      <c r="P66" s="80">
        <v>3867.87</v>
      </c>
      <c r="Q66" s="419">
        <v>3.9799956309127631E-2</v>
      </c>
      <c r="R66" s="420">
        <v>95389.34</v>
      </c>
      <c r="S66" s="420">
        <v>3863.27</v>
      </c>
      <c r="T66" s="421">
        <v>4.0500018136198447E-2</v>
      </c>
      <c r="U66" s="420">
        <v>3329.62</v>
      </c>
      <c r="V66" s="420">
        <v>533.65</v>
      </c>
      <c r="W66" s="420">
        <v>102777</v>
      </c>
      <c r="X66" s="421">
        <v>4.0500014594705043E-2</v>
      </c>
      <c r="Y66" s="420">
        <v>4162.47</v>
      </c>
      <c r="Z66" s="422" t="s">
        <v>394</v>
      </c>
      <c r="AA66" s="422" t="s">
        <v>395</v>
      </c>
    </row>
    <row r="67" spans="1:27" x14ac:dyDescent="0.25">
      <c r="A67" s="416" t="s">
        <v>39</v>
      </c>
      <c r="B67" s="427" t="s">
        <v>252</v>
      </c>
      <c r="C67" s="379"/>
      <c r="D67" s="379"/>
      <c r="E67" s="428"/>
      <c r="F67" s="359">
        <v>10817</v>
      </c>
      <c r="G67" s="359">
        <v>0</v>
      </c>
      <c r="H67" s="424">
        <v>0</v>
      </c>
      <c r="I67" s="362">
        <v>10016.31</v>
      </c>
      <c r="J67" s="362">
        <v>0</v>
      </c>
      <c r="K67" s="424">
        <v>0</v>
      </c>
      <c r="L67" s="418"/>
      <c r="M67" s="418"/>
      <c r="N67" s="433"/>
      <c r="O67" s="434"/>
      <c r="P67" s="434"/>
      <c r="Q67" s="434"/>
      <c r="R67" s="432"/>
      <c r="S67" s="432"/>
      <c r="T67" s="432"/>
      <c r="U67" s="432"/>
      <c r="V67" s="432"/>
      <c r="W67" s="432"/>
      <c r="X67" s="432"/>
      <c r="Y67" s="432"/>
      <c r="Z67" s="432"/>
      <c r="AA67" s="432"/>
    </row>
    <row r="68" spans="1:27" x14ac:dyDescent="0.25">
      <c r="A68" s="416" t="s">
        <v>39</v>
      </c>
      <c r="B68" s="427" t="s">
        <v>198</v>
      </c>
      <c r="C68" s="359">
        <v>33299</v>
      </c>
      <c r="D68" s="359">
        <v>829</v>
      </c>
      <c r="E68" s="424">
        <v>2.489564251178714E-2</v>
      </c>
      <c r="F68" s="359">
        <v>32338</v>
      </c>
      <c r="G68" s="359">
        <v>731</v>
      </c>
      <c r="H68" s="424">
        <v>2.2604984847547777E-2</v>
      </c>
      <c r="I68" s="362">
        <v>31554.13</v>
      </c>
      <c r="J68" s="362">
        <v>681.57</v>
      </c>
      <c r="K68" s="424">
        <v>2.1600025099725455E-2</v>
      </c>
      <c r="L68" s="91">
        <v>29909.279999999999</v>
      </c>
      <c r="M68" s="91">
        <v>562.29</v>
      </c>
      <c r="N68" s="392">
        <v>1.8799850748663961E-2</v>
      </c>
      <c r="O68" s="80">
        <v>28188.55</v>
      </c>
      <c r="P68" s="80">
        <v>2212.8000000000002</v>
      </c>
      <c r="Q68" s="419">
        <v>7.8499958316408616E-2</v>
      </c>
      <c r="R68" s="420">
        <v>26914.71</v>
      </c>
      <c r="S68" s="420">
        <v>2209.6999999999998</v>
      </c>
      <c r="T68" s="421">
        <v>8.2100085789518065E-2</v>
      </c>
      <c r="U68" s="420">
        <v>2116.58</v>
      </c>
      <c r="V68" s="420">
        <v>93.12</v>
      </c>
      <c r="W68" s="420">
        <v>27161</v>
      </c>
      <c r="X68" s="421">
        <v>8.2100069953241789E-2</v>
      </c>
      <c r="Y68" s="420">
        <v>2229.92</v>
      </c>
      <c r="Z68" s="422">
        <v>41821</v>
      </c>
      <c r="AA68" s="422">
        <v>407427</v>
      </c>
    </row>
    <row r="69" spans="1:27" x14ac:dyDescent="0.25">
      <c r="A69" s="416" t="s">
        <v>39</v>
      </c>
      <c r="B69" s="427" t="s">
        <v>41</v>
      </c>
      <c r="C69" s="359">
        <v>15208</v>
      </c>
      <c r="D69" s="359">
        <v>28.3</v>
      </c>
      <c r="E69" s="424">
        <v>1.8608627038400841E-3</v>
      </c>
      <c r="F69" s="359">
        <v>14724</v>
      </c>
      <c r="G69" s="359">
        <v>56.7</v>
      </c>
      <c r="H69" s="424">
        <v>3.8508557457212714E-3</v>
      </c>
      <c r="I69" s="362">
        <v>16372</v>
      </c>
      <c r="J69" s="362">
        <v>35.03</v>
      </c>
      <c r="K69" s="424">
        <v>2.1396286342536038E-3</v>
      </c>
      <c r="L69" s="91">
        <v>15715</v>
      </c>
      <c r="M69" s="91">
        <v>19.95</v>
      </c>
      <c r="N69" s="392">
        <v>1.2694877505567928E-3</v>
      </c>
      <c r="O69" s="432"/>
      <c r="P69" s="432"/>
      <c r="Q69" s="432"/>
      <c r="R69" s="432"/>
      <c r="S69" s="432"/>
      <c r="T69" s="432"/>
      <c r="U69" s="432"/>
      <c r="V69" s="432"/>
      <c r="W69" s="432"/>
      <c r="X69" s="432"/>
      <c r="Y69" s="432"/>
      <c r="Z69" s="432"/>
      <c r="AA69" s="432"/>
    </row>
    <row r="70" spans="1:27" ht="30" x14ac:dyDescent="0.25">
      <c r="A70" s="416" t="s">
        <v>42</v>
      </c>
      <c r="B70" s="416" t="s">
        <v>254</v>
      </c>
      <c r="C70" s="359">
        <v>2677.6</v>
      </c>
      <c r="D70" s="359">
        <v>78</v>
      </c>
      <c r="E70" s="424">
        <v>2.9130564684792352E-2</v>
      </c>
      <c r="F70" s="385"/>
      <c r="G70" s="385"/>
      <c r="H70" s="428"/>
      <c r="I70" s="431"/>
      <c r="J70" s="431"/>
      <c r="K70" s="428"/>
      <c r="L70" s="418"/>
      <c r="M70" s="418"/>
      <c r="N70" s="433"/>
      <c r="O70" s="434"/>
      <c r="P70" s="434"/>
      <c r="Q70" s="434"/>
      <c r="R70" s="432"/>
      <c r="S70" s="432"/>
      <c r="T70" s="432"/>
      <c r="U70" s="432"/>
      <c r="V70" s="432"/>
      <c r="W70" s="432"/>
      <c r="X70" s="432"/>
      <c r="Y70" s="432"/>
      <c r="Z70" s="432"/>
      <c r="AA70" s="432"/>
    </row>
    <row r="71" spans="1:27" x14ac:dyDescent="0.25">
      <c r="A71" s="416" t="s">
        <v>42</v>
      </c>
      <c r="B71" s="437" t="s">
        <v>44</v>
      </c>
      <c r="C71" s="379"/>
      <c r="D71" s="379"/>
      <c r="E71" s="428"/>
      <c r="F71" s="359">
        <v>2150</v>
      </c>
      <c r="G71" s="359">
        <v>15.6</v>
      </c>
      <c r="H71" s="424">
        <v>7.2558139534883723E-3</v>
      </c>
      <c r="I71" s="362">
        <v>2102</v>
      </c>
      <c r="J71" s="362">
        <v>4.7</v>
      </c>
      <c r="K71" s="424">
        <v>2.235965746907707E-3</v>
      </c>
      <c r="L71" s="91">
        <v>1549.93</v>
      </c>
      <c r="M71" s="439">
        <v>1.51</v>
      </c>
      <c r="N71" s="392">
        <v>9.7423754621176438E-4</v>
      </c>
      <c r="O71" s="80">
        <v>1668.3</v>
      </c>
      <c r="P71" s="80">
        <v>0.08</v>
      </c>
      <c r="Q71" s="419">
        <v>4.7953006054067017E-5</v>
      </c>
      <c r="R71" s="420">
        <v>1431.39</v>
      </c>
      <c r="S71" s="420">
        <v>2.62</v>
      </c>
      <c r="T71" s="421">
        <v>1.8303886432069526E-3</v>
      </c>
      <c r="U71" s="420">
        <v>2.02</v>
      </c>
      <c r="V71" s="420">
        <v>0.6</v>
      </c>
      <c r="W71" s="420">
        <v>1353</v>
      </c>
      <c r="X71" s="421">
        <v>0.01</v>
      </c>
      <c r="Y71" s="420">
        <v>13.530000000000001</v>
      </c>
      <c r="Z71" s="422">
        <v>42278</v>
      </c>
      <c r="AA71" s="422">
        <v>42643</v>
      </c>
    </row>
    <row r="72" spans="1:27" x14ac:dyDescent="0.25">
      <c r="A72" s="416" t="s">
        <v>42</v>
      </c>
      <c r="B72" s="437" t="s">
        <v>43</v>
      </c>
      <c r="C72" s="379"/>
      <c r="D72" s="379"/>
      <c r="E72" s="428"/>
      <c r="F72" s="359">
        <v>1358</v>
      </c>
      <c r="G72" s="359">
        <v>55.2</v>
      </c>
      <c r="H72" s="424">
        <v>4.0648011782032402E-2</v>
      </c>
      <c r="I72" s="362">
        <v>1032</v>
      </c>
      <c r="J72" s="362">
        <v>13.4</v>
      </c>
      <c r="K72" s="424">
        <v>1.2984496124031008E-2</v>
      </c>
      <c r="L72" s="91">
        <v>1162.9000000000001</v>
      </c>
      <c r="M72" s="439">
        <v>2.23</v>
      </c>
      <c r="N72" s="392">
        <v>1.917619743744088E-3</v>
      </c>
      <c r="O72" s="80">
        <v>1223.48</v>
      </c>
      <c r="P72" s="80">
        <v>0.17</v>
      </c>
      <c r="Q72" s="419">
        <v>1.3894791905057704E-4</v>
      </c>
      <c r="R72" s="420">
        <v>1183.94</v>
      </c>
      <c r="S72" s="420">
        <v>0.76</v>
      </c>
      <c r="T72" s="421">
        <v>6.4192442184570159E-4</v>
      </c>
      <c r="U72" s="420">
        <v>0.54</v>
      </c>
      <c r="V72" s="420">
        <v>0.22</v>
      </c>
      <c r="W72" s="420">
        <v>890</v>
      </c>
      <c r="X72" s="421">
        <v>0.01</v>
      </c>
      <c r="Y72" s="420">
        <v>8.9</v>
      </c>
      <c r="Z72" s="422">
        <v>42278</v>
      </c>
      <c r="AA72" s="422">
        <v>42643</v>
      </c>
    </row>
    <row r="73" spans="1:27" x14ac:dyDescent="0.25">
      <c r="A73" s="416" t="s">
        <v>42</v>
      </c>
      <c r="B73" s="423" t="s">
        <v>133</v>
      </c>
      <c r="C73" s="417"/>
      <c r="D73" s="417"/>
      <c r="E73" s="417"/>
      <c r="F73" s="385"/>
      <c r="G73" s="385"/>
      <c r="H73" s="417"/>
      <c r="I73" s="417"/>
      <c r="J73" s="417"/>
      <c r="K73" s="417"/>
      <c r="L73" s="417"/>
      <c r="M73" s="417"/>
      <c r="N73" s="417"/>
      <c r="O73" s="426"/>
      <c r="P73" s="426"/>
      <c r="Q73" s="426"/>
      <c r="R73" s="420">
        <v>1726.94</v>
      </c>
      <c r="S73" s="420">
        <v>12.37</v>
      </c>
      <c r="T73" s="421">
        <v>7.1629587594241829E-3</v>
      </c>
      <c r="U73" s="420">
        <v>12.37</v>
      </c>
      <c r="V73" s="420">
        <v>0</v>
      </c>
      <c r="W73" s="420">
        <v>988</v>
      </c>
      <c r="X73" s="421">
        <v>2.9499999999999998E-2</v>
      </c>
      <c r="Y73" s="420">
        <v>29.145999999999997</v>
      </c>
      <c r="Z73" s="422">
        <v>42095</v>
      </c>
      <c r="AA73" s="422">
        <v>42460</v>
      </c>
    </row>
    <row r="74" spans="1:27" x14ac:dyDescent="0.25">
      <c r="A74" s="416" t="s">
        <v>42</v>
      </c>
      <c r="B74" s="437" t="s">
        <v>45</v>
      </c>
      <c r="C74" s="379"/>
      <c r="D74" s="379"/>
      <c r="E74" s="428"/>
      <c r="F74" s="385"/>
      <c r="G74" s="385"/>
      <c r="H74" s="428"/>
      <c r="I74" s="362">
        <v>0.4</v>
      </c>
      <c r="J74" s="362">
        <v>0</v>
      </c>
      <c r="K74" s="424">
        <v>0</v>
      </c>
      <c r="L74" s="91">
        <v>1.29</v>
      </c>
      <c r="M74" s="439">
        <v>4.0000000000000002E-4</v>
      </c>
      <c r="N74" s="392">
        <v>3.1007751937984498E-4</v>
      </c>
      <c r="O74" s="80">
        <v>1.43</v>
      </c>
      <c r="P74" s="80">
        <v>0</v>
      </c>
      <c r="Q74" s="419">
        <v>0</v>
      </c>
      <c r="R74" s="420">
        <v>14.32</v>
      </c>
      <c r="S74" s="420">
        <v>0.04</v>
      </c>
      <c r="T74" s="421">
        <v>2.7932960893854749E-3</v>
      </c>
      <c r="U74" s="420">
        <v>0.04</v>
      </c>
      <c r="V74" s="420">
        <v>0</v>
      </c>
      <c r="W74" s="420">
        <v>230</v>
      </c>
      <c r="X74" s="421">
        <v>1.4999999999999999E-2</v>
      </c>
      <c r="Y74" s="420">
        <v>3.4499999999999997</v>
      </c>
      <c r="Z74" s="422">
        <v>42278</v>
      </c>
      <c r="AA74" s="422">
        <v>42643</v>
      </c>
    </row>
    <row r="75" spans="1:27" ht="30" x14ac:dyDescent="0.25">
      <c r="A75" s="416" t="s">
        <v>46</v>
      </c>
      <c r="B75" s="437" t="s">
        <v>50</v>
      </c>
      <c r="C75" s="359">
        <v>713</v>
      </c>
      <c r="D75" s="359">
        <v>0</v>
      </c>
      <c r="E75" s="424">
        <v>0</v>
      </c>
      <c r="F75" s="359">
        <v>786.3</v>
      </c>
      <c r="G75" s="359">
        <v>0</v>
      </c>
      <c r="H75" s="424">
        <v>0</v>
      </c>
      <c r="I75" s="362">
        <v>868.53</v>
      </c>
      <c r="J75" s="362">
        <v>0.71</v>
      </c>
      <c r="K75" s="424">
        <v>8.1747320184679859E-4</v>
      </c>
      <c r="L75" s="91">
        <v>901.17</v>
      </c>
      <c r="M75" s="91">
        <v>0</v>
      </c>
      <c r="N75" s="392">
        <v>0</v>
      </c>
      <c r="O75" s="80">
        <v>981.66</v>
      </c>
      <c r="P75" s="80">
        <v>0</v>
      </c>
      <c r="Q75" s="419">
        <v>0</v>
      </c>
      <c r="R75" s="420">
        <v>1075</v>
      </c>
      <c r="S75" s="420">
        <v>0</v>
      </c>
      <c r="T75" s="421">
        <v>0</v>
      </c>
      <c r="U75" s="420">
        <v>0</v>
      </c>
      <c r="V75" s="420">
        <v>0</v>
      </c>
      <c r="W75" s="420">
        <v>1115.5999999999999</v>
      </c>
      <c r="X75" s="421">
        <v>0</v>
      </c>
      <c r="Y75" s="420">
        <v>0</v>
      </c>
      <c r="Z75" s="422">
        <v>42552</v>
      </c>
      <c r="AA75" s="422">
        <v>42916</v>
      </c>
    </row>
    <row r="76" spans="1:27" x14ac:dyDescent="0.25">
      <c r="A76" s="416" t="s">
        <v>46</v>
      </c>
      <c r="B76" s="437" t="s">
        <v>49</v>
      </c>
      <c r="C76" s="359">
        <v>4087.8</v>
      </c>
      <c r="D76" s="359">
        <v>12.6</v>
      </c>
      <c r="E76" s="424">
        <v>3.0823425803610744E-3</v>
      </c>
      <c r="F76" s="359">
        <v>4119.7</v>
      </c>
      <c r="G76" s="359">
        <v>10.5</v>
      </c>
      <c r="H76" s="424">
        <v>2.5487292764036218E-3</v>
      </c>
      <c r="I76" s="362">
        <v>4161.04</v>
      </c>
      <c r="J76" s="362">
        <v>2.63</v>
      </c>
      <c r="K76" s="424">
        <v>6.3205352508026837E-4</v>
      </c>
      <c r="L76" s="91">
        <v>3744.682417</v>
      </c>
      <c r="M76" s="91">
        <v>2.79704</v>
      </c>
      <c r="N76" s="392">
        <v>7.4693650583079611E-4</v>
      </c>
      <c r="O76" s="80">
        <v>4305.42</v>
      </c>
      <c r="P76" s="80">
        <v>1.1000000000000001</v>
      </c>
      <c r="Q76" s="419">
        <v>2.5549191484222216E-4</v>
      </c>
      <c r="R76" s="420">
        <v>4652</v>
      </c>
      <c r="S76" s="420">
        <v>2.5</v>
      </c>
      <c r="T76" s="421">
        <v>5.3740326741186586E-4</v>
      </c>
      <c r="U76" s="420">
        <v>0.43</v>
      </c>
      <c r="V76" s="420">
        <v>2.0699999999999998</v>
      </c>
      <c r="W76" s="420">
        <v>4887.8999999999996</v>
      </c>
      <c r="X76" s="421">
        <v>4.0099020029051334E-4</v>
      </c>
      <c r="Y76" s="420">
        <v>1.96</v>
      </c>
      <c r="Z76" s="422">
        <v>42370</v>
      </c>
      <c r="AA76" s="422">
        <v>42735</v>
      </c>
    </row>
    <row r="77" spans="1:27" x14ac:dyDescent="0.25">
      <c r="A77" s="416" t="s">
        <v>46</v>
      </c>
      <c r="B77" s="437" t="s">
        <v>48</v>
      </c>
      <c r="C77" s="379"/>
      <c r="D77" s="379"/>
      <c r="E77" s="428"/>
      <c r="F77" s="379"/>
      <c r="G77" s="379"/>
      <c r="H77" s="428"/>
      <c r="I77" s="362">
        <v>1819.43</v>
      </c>
      <c r="J77" s="362">
        <v>5.88</v>
      </c>
      <c r="K77" s="424">
        <v>3.2317813820812013E-3</v>
      </c>
      <c r="L77" s="91">
        <v>1635.86</v>
      </c>
      <c r="M77" s="91">
        <v>7.31</v>
      </c>
      <c r="N77" s="392">
        <v>4.4685975572481751E-3</v>
      </c>
      <c r="O77" s="80">
        <v>1387.13</v>
      </c>
      <c r="P77" s="80">
        <v>40.65</v>
      </c>
      <c r="Q77" s="419">
        <v>2.9305111993828983E-2</v>
      </c>
      <c r="R77" s="420">
        <v>1534</v>
      </c>
      <c r="S77" s="420">
        <v>336.39</v>
      </c>
      <c r="T77" s="421">
        <v>0.21928943937418513</v>
      </c>
      <c r="U77" s="420">
        <v>336.39</v>
      </c>
      <c r="V77" s="420">
        <v>0</v>
      </c>
      <c r="W77" s="420">
        <v>1573</v>
      </c>
      <c r="X77" s="421">
        <v>0.16998728544183089</v>
      </c>
      <c r="Y77" s="420">
        <v>267.39</v>
      </c>
      <c r="Z77" s="422">
        <v>42370</v>
      </c>
      <c r="AA77" s="422">
        <v>42735</v>
      </c>
    </row>
    <row r="78" spans="1:27" x14ac:dyDescent="0.25">
      <c r="A78" s="416" t="s">
        <v>46</v>
      </c>
      <c r="B78" s="437" t="s">
        <v>47</v>
      </c>
      <c r="C78" s="359">
        <v>2224.9</v>
      </c>
      <c r="D78" s="359">
        <v>43.4</v>
      </c>
      <c r="E78" s="424">
        <v>1.9506494673917928E-2</v>
      </c>
      <c r="F78" s="359">
        <v>2232.3000000000002</v>
      </c>
      <c r="G78" s="359">
        <v>49.4</v>
      </c>
      <c r="H78" s="424">
        <v>2.2129642073198043E-2</v>
      </c>
      <c r="I78" s="362">
        <v>2225.67</v>
      </c>
      <c r="J78" s="362">
        <v>84.71</v>
      </c>
      <c r="K78" s="424">
        <v>3.8060449213045952E-2</v>
      </c>
      <c r="L78" s="91">
        <v>2286.31</v>
      </c>
      <c r="M78" s="91">
        <v>144.65</v>
      </c>
      <c r="N78" s="392">
        <v>6.326788580726149E-2</v>
      </c>
      <c r="O78" s="80">
        <v>2093.19</v>
      </c>
      <c r="P78" s="80">
        <v>119.36</v>
      </c>
      <c r="Q78" s="419">
        <v>5.7023012722208687E-2</v>
      </c>
      <c r="R78" s="420">
        <v>2388</v>
      </c>
      <c r="S78" s="420">
        <v>103.51</v>
      </c>
      <c r="T78" s="421">
        <v>4.3345896147403688E-2</v>
      </c>
      <c r="U78" s="420">
        <v>103.51</v>
      </c>
      <c r="V78" s="420">
        <v>0</v>
      </c>
      <c r="W78" s="420">
        <v>3211.4</v>
      </c>
      <c r="X78" s="474">
        <v>4.0001245562682947E-2</v>
      </c>
      <c r="Y78" s="420">
        <v>128.46</v>
      </c>
      <c r="Z78" s="422">
        <v>42370</v>
      </c>
      <c r="AA78" s="422">
        <v>42735</v>
      </c>
    </row>
    <row r="79" spans="1:27" x14ac:dyDescent="0.25">
      <c r="A79" s="416" t="s">
        <v>51</v>
      </c>
      <c r="B79" s="437" t="s">
        <v>331</v>
      </c>
      <c r="C79" s="379"/>
      <c r="D79" s="379"/>
      <c r="E79" s="428"/>
      <c r="F79" s="359">
        <v>400</v>
      </c>
      <c r="G79" s="359">
        <v>0.3</v>
      </c>
      <c r="H79" s="424">
        <v>7.5000000000000002E-4</v>
      </c>
      <c r="I79" s="362">
        <v>376.86</v>
      </c>
      <c r="J79" s="362">
        <v>3.32</v>
      </c>
      <c r="K79" s="424">
        <v>8.8096375311786865E-3</v>
      </c>
      <c r="L79" s="440">
        <v>369.87</v>
      </c>
      <c r="M79" s="440">
        <v>0.04</v>
      </c>
      <c r="N79" s="392">
        <v>1.081461053883797E-4</v>
      </c>
      <c r="O79" s="428"/>
      <c r="P79" s="428"/>
      <c r="Q79" s="428"/>
      <c r="R79" s="432"/>
      <c r="S79" s="432"/>
      <c r="T79" s="432"/>
      <c r="U79" s="432"/>
      <c r="V79" s="432"/>
      <c r="W79" s="432"/>
      <c r="X79" s="432"/>
      <c r="Y79" s="432"/>
      <c r="Z79" s="432"/>
      <c r="AA79" s="432"/>
    </row>
    <row r="80" spans="1:27" x14ac:dyDescent="0.25">
      <c r="A80" s="436" t="s">
        <v>51</v>
      </c>
      <c r="B80" s="436" t="s">
        <v>253</v>
      </c>
      <c r="C80" s="385"/>
      <c r="D80" s="385"/>
      <c r="E80" s="417"/>
      <c r="F80" s="385"/>
      <c r="G80" s="385"/>
      <c r="H80" s="417"/>
      <c r="I80" s="362">
        <v>0.1132234</v>
      </c>
      <c r="J80" s="362">
        <v>0</v>
      </c>
      <c r="K80" s="424">
        <v>0</v>
      </c>
      <c r="L80" s="441">
        <v>0.56913100000000005</v>
      </c>
      <c r="M80" s="441">
        <v>0</v>
      </c>
      <c r="N80" s="392">
        <v>0</v>
      </c>
      <c r="O80" s="80">
        <v>0.42</v>
      </c>
      <c r="P80" s="80">
        <v>0</v>
      </c>
      <c r="Q80" s="419">
        <v>0</v>
      </c>
      <c r="R80" s="432"/>
      <c r="S80" s="432"/>
      <c r="T80" s="432"/>
      <c r="U80" s="432"/>
      <c r="V80" s="432"/>
      <c r="W80" s="432"/>
      <c r="X80" s="432"/>
      <c r="Y80" s="432"/>
      <c r="Z80" s="432"/>
      <c r="AA80" s="432"/>
    </row>
    <row r="81" spans="1:27" ht="30" x14ac:dyDescent="0.25">
      <c r="A81" s="416" t="s">
        <v>51</v>
      </c>
      <c r="B81" s="416" t="s">
        <v>255</v>
      </c>
      <c r="C81" s="379"/>
      <c r="D81" s="379"/>
      <c r="E81" s="428"/>
      <c r="F81" s="359">
        <v>753</v>
      </c>
      <c r="G81" s="359">
        <v>0</v>
      </c>
      <c r="H81" s="424">
        <v>0</v>
      </c>
      <c r="I81" s="362">
        <v>749.64131307000002</v>
      </c>
      <c r="J81" s="362">
        <v>0</v>
      </c>
      <c r="K81" s="424">
        <v>0</v>
      </c>
      <c r="L81" s="418"/>
      <c r="M81" s="418"/>
      <c r="N81" s="433"/>
      <c r="O81" s="434"/>
      <c r="P81" s="434"/>
      <c r="Q81" s="434"/>
      <c r="R81" s="432"/>
      <c r="S81" s="432"/>
      <c r="T81" s="432"/>
      <c r="U81" s="432"/>
      <c r="V81" s="432"/>
      <c r="W81" s="432"/>
      <c r="X81" s="432"/>
      <c r="Y81" s="432"/>
      <c r="Z81" s="432"/>
      <c r="AA81" s="432"/>
    </row>
    <row r="82" spans="1:27" x14ac:dyDescent="0.25">
      <c r="A82" s="416" t="s">
        <v>51</v>
      </c>
      <c r="B82" s="416" t="s">
        <v>256</v>
      </c>
      <c r="C82" s="379"/>
      <c r="D82" s="379"/>
      <c r="E82" s="428"/>
      <c r="F82" s="359">
        <v>17.7</v>
      </c>
      <c r="G82" s="359">
        <v>0.3</v>
      </c>
      <c r="H82" s="424">
        <v>1.6949152542372881E-2</v>
      </c>
      <c r="I82" s="362">
        <v>9.7273183000000003</v>
      </c>
      <c r="J82" s="362">
        <v>8.7545864700000007E-3</v>
      </c>
      <c r="K82" s="424">
        <v>9.0000000000000008E-4</v>
      </c>
      <c r="L82" s="418"/>
      <c r="M82" s="418"/>
      <c r="N82" s="433"/>
      <c r="O82" s="434"/>
      <c r="P82" s="434"/>
      <c r="Q82" s="434"/>
      <c r="R82" s="432"/>
      <c r="S82" s="432"/>
      <c r="T82" s="432"/>
      <c r="U82" s="432"/>
      <c r="V82" s="432"/>
      <c r="W82" s="432"/>
      <c r="X82" s="432"/>
      <c r="Y82" s="432"/>
      <c r="Z82" s="432"/>
      <c r="AA82" s="432"/>
    </row>
    <row r="83" spans="1:27" x14ac:dyDescent="0.25">
      <c r="A83" s="416" t="s">
        <v>51</v>
      </c>
      <c r="B83" s="416" t="s">
        <v>53</v>
      </c>
      <c r="C83" s="379"/>
      <c r="D83" s="379"/>
      <c r="E83" s="428"/>
      <c r="F83" s="359">
        <v>54.9</v>
      </c>
      <c r="G83" s="359">
        <v>4.3</v>
      </c>
      <c r="H83" s="424">
        <v>7.8324225865209471E-2</v>
      </c>
      <c r="I83" s="362">
        <v>33.880000000000003</v>
      </c>
      <c r="J83" s="362">
        <v>2.94</v>
      </c>
      <c r="K83" s="424">
        <v>8.677685950413222E-2</v>
      </c>
      <c r="L83" s="91">
        <v>30.22</v>
      </c>
      <c r="M83" s="91">
        <v>1.98</v>
      </c>
      <c r="N83" s="392">
        <v>6.5519523494374593E-2</v>
      </c>
      <c r="O83" s="80">
        <v>27.05</v>
      </c>
      <c r="P83" s="80">
        <v>1.57</v>
      </c>
      <c r="Q83" s="419">
        <v>5.804066543438078E-2</v>
      </c>
      <c r="R83" s="420">
        <v>28.56</v>
      </c>
      <c r="S83" s="420">
        <v>1.2769999999999999</v>
      </c>
      <c r="T83" s="421">
        <v>4.4712885154061625E-2</v>
      </c>
      <c r="U83" s="420">
        <v>1.28</v>
      </c>
      <c r="V83" s="420">
        <v>0</v>
      </c>
      <c r="W83" s="420">
        <v>27.06</v>
      </c>
      <c r="X83" s="421">
        <v>4.4699999999999997E-2</v>
      </c>
      <c r="Y83" s="420">
        <v>1.2095819999999999</v>
      </c>
      <c r="Z83" s="422">
        <v>42278</v>
      </c>
      <c r="AA83" s="422">
        <v>42643</v>
      </c>
    </row>
    <row r="84" spans="1:27" x14ac:dyDescent="0.25">
      <c r="A84" s="416" t="s">
        <v>51</v>
      </c>
      <c r="B84" s="416" t="s">
        <v>52</v>
      </c>
      <c r="C84" s="379"/>
      <c r="D84" s="379"/>
      <c r="E84" s="428"/>
      <c r="F84" s="359">
        <v>5556</v>
      </c>
      <c r="G84" s="359">
        <v>59.6</v>
      </c>
      <c r="H84" s="424">
        <v>1.0727141828653707E-2</v>
      </c>
      <c r="I84" s="362">
        <v>5591.77</v>
      </c>
      <c r="J84" s="362">
        <v>38.020000000000003</v>
      </c>
      <c r="K84" s="424">
        <v>6.7992782249627574E-3</v>
      </c>
      <c r="L84" s="91">
        <v>5745.95</v>
      </c>
      <c r="M84" s="91">
        <v>6.9</v>
      </c>
      <c r="N84" s="392">
        <v>1.2008458131379494E-3</v>
      </c>
      <c r="O84" s="80">
        <v>5596.3</v>
      </c>
      <c r="P84" s="80">
        <v>37.200000000000003</v>
      </c>
      <c r="Q84" s="419">
        <v>6.6472490752818832E-3</v>
      </c>
      <c r="R84" s="420">
        <v>5486.41</v>
      </c>
      <c r="S84" s="420">
        <v>107.8</v>
      </c>
      <c r="T84" s="421">
        <v>1.9648549780275262E-2</v>
      </c>
      <c r="U84" s="420">
        <v>107.4</v>
      </c>
      <c r="V84" s="420">
        <v>0.4</v>
      </c>
      <c r="W84" s="420">
        <v>5680.9</v>
      </c>
      <c r="X84" s="421">
        <v>1.7999999999999999E-2</v>
      </c>
      <c r="Y84" s="420">
        <v>102.25619999999999</v>
      </c>
      <c r="Z84" s="422">
        <v>42278</v>
      </c>
      <c r="AA84" s="422">
        <v>42643</v>
      </c>
    </row>
    <row r="85" spans="1:27" ht="30" x14ac:dyDescent="0.25">
      <c r="A85" s="436" t="s">
        <v>54</v>
      </c>
      <c r="B85" s="437" t="s">
        <v>259</v>
      </c>
      <c r="C85" s="385"/>
      <c r="D85" s="385"/>
      <c r="E85" s="417"/>
      <c r="F85" s="385"/>
      <c r="G85" s="385"/>
      <c r="H85" s="417"/>
      <c r="I85" s="362">
        <v>0.14000000000000001</v>
      </c>
      <c r="J85" s="362">
        <v>6.0000000000000001E-3</v>
      </c>
      <c r="K85" s="424">
        <v>4.2857142857142851E-2</v>
      </c>
      <c r="L85" s="91">
        <v>0.89300000000000002</v>
      </c>
      <c r="M85" s="91">
        <v>7.9399999999999991E-3</v>
      </c>
      <c r="N85" s="392">
        <v>8.8913773796192603E-3</v>
      </c>
      <c r="O85" s="432"/>
      <c r="P85" s="432"/>
      <c r="Q85" s="432"/>
      <c r="R85" s="432"/>
      <c r="S85" s="432"/>
      <c r="T85" s="432"/>
      <c r="U85" s="432"/>
      <c r="V85" s="432"/>
      <c r="W85" s="432"/>
      <c r="X85" s="432"/>
      <c r="Y85" s="432"/>
      <c r="Z85" s="432"/>
      <c r="AA85" s="432"/>
    </row>
    <row r="86" spans="1:27" x14ac:dyDescent="0.25">
      <c r="A86" s="442" t="s">
        <v>54</v>
      </c>
      <c r="B86" s="437" t="s">
        <v>258</v>
      </c>
      <c r="C86" s="362">
        <v>7969</v>
      </c>
      <c r="D86" s="362">
        <v>46.2</v>
      </c>
      <c r="E86" s="424">
        <v>5.797465177563057E-3</v>
      </c>
      <c r="F86" s="385"/>
      <c r="G86" s="385"/>
      <c r="H86" s="417"/>
      <c r="I86" s="362">
        <v>3.93</v>
      </c>
      <c r="J86" s="362">
        <v>0</v>
      </c>
      <c r="K86" s="424">
        <v>0</v>
      </c>
      <c r="L86" s="91">
        <v>16.38</v>
      </c>
      <c r="M86" s="91">
        <v>6.1600000000000002E-2</v>
      </c>
      <c r="N86" s="392">
        <v>3.7606837606837611E-3</v>
      </c>
      <c r="O86" s="80">
        <v>71.78</v>
      </c>
      <c r="P86" s="80">
        <v>0</v>
      </c>
      <c r="Q86" s="419">
        <v>0</v>
      </c>
      <c r="R86" s="420">
        <v>2.91</v>
      </c>
      <c r="S86" s="420">
        <v>0</v>
      </c>
      <c r="T86" s="421">
        <v>0</v>
      </c>
      <c r="U86" s="420">
        <v>0</v>
      </c>
      <c r="V86" s="420">
        <v>0</v>
      </c>
      <c r="W86" s="432"/>
      <c r="X86" s="432"/>
      <c r="Y86" s="432"/>
      <c r="Z86" s="422">
        <v>42552</v>
      </c>
      <c r="AA86" s="422">
        <v>42916</v>
      </c>
    </row>
    <row r="87" spans="1:27" x14ac:dyDescent="0.25">
      <c r="A87" s="436" t="s">
        <v>54</v>
      </c>
      <c r="B87" s="437" t="s">
        <v>257</v>
      </c>
      <c r="C87" s="385"/>
      <c r="D87" s="385"/>
      <c r="E87" s="417"/>
      <c r="F87" s="385"/>
      <c r="G87" s="385"/>
      <c r="H87" s="417"/>
      <c r="I87" s="362">
        <v>67.03</v>
      </c>
      <c r="J87" s="362">
        <v>9.0399999999999991</v>
      </c>
      <c r="K87" s="424">
        <v>0.13486498582724152</v>
      </c>
      <c r="L87" s="91">
        <v>209.14</v>
      </c>
      <c r="M87" s="91">
        <v>0.46400000000000002</v>
      </c>
      <c r="N87" s="392">
        <v>2.2186095438462275E-3</v>
      </c>
      <c r="O87" s="80">
        <v>198.33</v>
      </c>
      <c r="P87" s="80">
        <v>1.35</v>
      </c>
      <c r="Q87" s="419">
        <v>6.8068370896989866E-3</v>
      </c>
      <c r="R87" s="420">
        <v>63.61</v>
      </c>
      <c r="S87" s="420">
        <v>8.9053999999999991E-3</v>
      </c>
      <c r="T87" s="421">
        <v>1.2999999999999999E-4</v>
      </c>
      <c r="U87" s="420">
        <v>8.9999999999999993E-3</v>
      </c>
      <c r="V87" s="420">
        <v>0</v>
      </c>
      <c r="W87" s="432"/>
      <c r="X87" s="432"/>
      <c r="Y87" s="432"/>
      <c r="Z87" s="422">
        <v>42552</v>
      </c>
      <c r="AA87" s="422">
        <v>42916</v>
      </c>
    </row>
    <row r="88" spans="1:27" x14ac:dyDescent="0.25">
      <c r="A88" s="436" t="s">
        <v>54</v>
      </c>
      <c r="B88" s="437" t="s">
        <v>260</v>
      </c>
      <c r="C88" s="385"/>
      <c r="D88" s="385"/>
      <c r="E88" s="417"/>
      <c r="F88" s="385"/>
      <c r="G88" s="385"/>
      <c r="H88" s="417"/>
      <c r="I88" s="362">
        <v>0</v>
      </c>
      <c r="J88" s="362">
        <v>0</v>
      </c>
      <c r="K88" s="424">
        <v>0</v>
      </c>
      <c r="L88" s="91">
        <v>1.55</v>
      </c>
      <c r="M88" s="91">
        <v>0</v>
      </c>
      <c r="N88" s="392">
        <v>0</v>
      </c>
      <c r="O88" s="80">
        <v>3.0550000000000002</v>
      </c>
      <c r="P88" s="80">
        <v>0</v>
      </c>
      <c r="Q88" s="419">
        <v>0</v>
      </c>
      <c r="R88" s="432"/>
      <c r="S88" s="432"/>
      <c r="T88" s="432"/>
      <c r="U88" s="432"/>
      <c r="V88" s="432"/>
      <c r="W88" s="432"/>
      <c r="X88" s="432"/>
      <c r="Y88" s="432"/>
      <c r="Z88" s="432"/>
      <c r="AA88" s="432"/>
    </row>
    <row r="89" spans="1:27" x14ac:dyDescent="0.25">
      <c r="A89" s="436" t="s">
        <v>54</v>
      </c>
      <c r="B89" s="437" t="s">
        <v>64</v>
      </c>
      <c r="C89" s="385"/>
      <c r="D89" s="385"/>
      <c r="E89" s="417"/>
      <c r="F89" s="385"/>
      <c r="G89" s="385"/>
      <c r="H89" s="417"/>
      <c r="I89" s="362">
        <v>1.82</v>
      </c>
      <c r="J89" s="362">
        <v>0</v>
      </c>
      <c r="K89" s="424">
        <v>0</v>
      </c>
      <c r="L89" s="91">
        <v>4.5999999999999996</v>
      </c>
      <c r="M89" s="91">
        <v>0</v>
      </c>
      <c r="N89" s="392">
        <v>0</v>
      </c>
      <c r="O89" s="432"/>
      <c r="P89" s="432"/>
      <c r="Q89" s="432"/>
      <c r="R89" s="432"/>
      <c r="S89" s="432"/>
      <c r="T89" s="432"/>
      <c r="U89" s="432"/>
      <c r="V89" s="432"/>
      <c r="W89" s="432"/>
      <c r="X89" s="432"/>
      <c r="Y89" s="432"/>
      <c r="Z89" s="432"/>
      <c r="AA89" s="432"/>
    </row>
    <row r="90" spans="1:27" x14ac:dyDescent="0.25">
      <c r="A90" s="416" t="s">
        <v>54</v>
      </c>
      <c r="B90" s="437" t="s">
        <v>60</v>
      </c>
      <c r="C90" s="359">
        <v>5170</v>
      </c>
      <c r="D90" s="359">
        <v>488</v>
      </c>
      <c r="E90" s="424">
        <v>9.4390715667311414E-2</v>
      </c>
      <c r="F90" s="359">
        <v>5188</v>
      </c>
      <c r="G90" s="359">
        <v>306</v>
      </c>
      <c r="H90" s="424">
        <v>5.8982266769468002E-2</v>
      </c>
      <c r="I90" s="362">
        <v>5239</v>
      </c>
      <c r="J90" s="362">
        <v>299</v>
      </c>
      <c r="K90" s="424">
        <v>5.7071960297766747E-2</v>
      </c>
      <c r="L90" s="91">
        <v>5420.32</v>
      </c>
      <c r="M90" s="91">
        <v>311.13</v>
      </c>
      <c r="N90" s="392">
        <v>5.7400670071139713E-2</v>
      </c>
      <c r="O90" s="80">
        <v>5547.09</v>
      </c>
      <c r="P90" s="80">
        <v>240.74</v>
      </c>
      <c r="Q90" s="419">
        <v>4.3399331901952193E-2</v>
      </c>
      <c r="R90" s="420">
        <v>5746.27</v>
      </c>
      <c r="S90" s="420">
        <v>237.32095100000004</v>
      </c>
      <c r="T90" s="421">
        <v>4.1300000000000003E-2</v>
      </c>
      <c r="U90" s="420">
        <v>221.143</v>
      </c>
      <c r="V90" s="420">
        <v>16.177</v>
      </c>
      <c r="W90" s="420">
        <v>5721.74</v>
      </c>
      <c r="X90" s="421">
        <v>0.08</v>
      </c>
      <c r="Y90" s="420">
        <v>457.73919999999998</v>
      </c>
      <c r="Z90" s="422">
        <v>42278</v>
      </c>
      <c r="AA90" s="422">
        <v>42643</v>
      </c>
    </row>
    <row r="91" spans="1:27" x14ac:dyDescent="0.25">
      <c r="A91" s="416" t="s">
        <v>54</v>
      </c>
      <c r="B91" s="416" t="s">
        <v>59</v>
      </c>
      <c r="C91" s="359">
        <v>8629</v>
      </c>
      <c r="D91" s="359">
        <v>704</v>
      </c>
      <c r="E91" s="424">
        <v>8.1585351720941016E-2</v>
      </c>
      <c r="F91" s="359">
        <v>9065</v>
      </c>
      <c r="G91" s="359">
        <v>646</v>
      </c>
      <c r="H91" s="424">
        <v>7.1263099834528401E-2</v>
      </c>
      <c r="I91" s="362">
        <v>9469</v>
      </c>
      <c r="J91" s="362">
        <v>612</v>
      </c>
      <c r="K91" s="424">
        <v>6.4631956912028721E-2</v>
      </c>
      <c r="L91" s="91">
        <v>9293.91</v>
      </c>
      <c r="M91" s="91">
        <v>632.11</v>
      </c>
      <c r="N91" s="392">
        <v>6.8013354981918267E-2</v>
      </c>
      <c r="O91" s="80">
        <v>9233.06</v>
      </c>
      <c r="P91" s="80">
        <v>737.59</v>
      </c>
      <c r="Q91" s="419">
        <v>7.9885758350969241E-2</v>
      </c>
      <c r="R91" s="420">
        <v>14305.135</v>
      </c>
      <c r="S91" s="420">
        <v>1236.0524589578099</v>
      </c>
      <c r="T91" s="421">
        <v>8.6406207208656882E-2</v>
      </c>
      <c r="U91" s="420">
        <v>1229.31266416373</v>
      </c>
      <c r="V91" s="420">
        <v>6.7397947940798986</v>
      </c>
      <c r="W91" s="420">
        <v>16645.080000000002</v>
      </c>
      <c r="X91" s="421">
        <v>8.2000206667675976E-2</v>
      </c>
      <c r="Y91" s="420">
        <v>1364.9</v>
      </c>
      <c r="Z91" s="422">
        <v>42278</v>
      </c>
      <c r="AA91" s="422">
        <v>42643</v>
      </c>
    </row>
    <row r="92" spans="1:27" x14ac:dyDescent="0.25">
      <c r="A92" s="416" t="s">
        <v>54</v>
      </c>
      <c r="B92" s="437" t="s">
        <v>61</v>
      </c>
      <c r="C92" s="359">
        <v>1294</v>
      </c>
      <c r="D92" s="359">
        <v>80.2</v>
      </c>
      <c r="E92" s="424">
        <v>6.1978361669242664E-2</v>
      </c>
      <c r="F92" s="359">
        <v>1326</v>
      </c>
      <c r="G92" s="359">
        <v>70</v>
      </c>
      <c r="H92" s="424">
        <v>5.2790346907993967E-2</v>
      </c>
      <c r="I92" s="362">
        <v>1198</v>
      </c>
      <c r="J92" s="362">
        <v>66.2</v>
      </c>
      <c r="K92" s="424">
        <v>5.5258764607679471E-2</v>
      </c>
      <c r="L92" s="91">
        <v>841.01</v>
      </c>
      <c r="M92" s="91">
        <v>30.68</v>
      </c>
      <c r="N92" s="392">
        <v>3.6479946730716639E-2</v>
      </c>
      <c r="O92" s="80">
        <v>692</v>
      </c>
      <c r="P92" s="80">
        <v>47.68</v>
      </c>
      <c r="Q92" s="419">
        <v>6.8901734104046236E-2</v>
      </c>
      <c r="R92" s="420">
        <v>747</v>
      </c>
      <c r="S92" s="420">
        <v>53.283510000000007</v>
      </c>
      <c r="T92" s="421">
        <v>7.1330000000000005E-2</v>
      </c>
      <c r="U92" s="420">
        <v>51.625</v>
      </c>
      <c r="V92" s="420">
        <v>1.6579999999999999</v>
      </c>
      <c r="W92" s="420">
        <v>850</v>
      </c>
      <c r="X92" s="421">
        <v>7.0000000000000007E-2</v>
      </c>
      <c r="Y92" s="420">
        <v>59.500000000000007</v>
      </c>
      <c r="Z92" s="422">
        <v>42552</v>
      </c>
      <c r="AA92" s="422">
        <v>42916</v>
      </c>
    </row>
    <row r="93" spans="1:27" x14ac:dyDescent="0.25">
      <c r="A93" s="416" t="s">
        <v>54</v>
      </c>
      <c r="B93" s="416" t="s">
        <v>56</v>
      </c>
      <c r="C93" s="359">
        <v>271011</v>
      </c>
      <c r="D93" s="359">
        <v>19235</v>
      </c>
      <c r="E93" s="424">
        <v>7.0974978875396208E-2</v>
      </c>
      <c r="F93" s="359">
        <v>246931</v>
      </c>
      <c r="G93" s="359">
        <v>14376</v>
      </c>
      <c r="H93" s="424">
        <v>5.8218692671232045E-2</v>
      </c>
      <c r="I93" s="362">
        <v>261613</v>
      </c>
      <c r="J93" s="362">
        <v>17492</v>
      </c>
      <c r="K93" s="424">
        <v>6.6862120766169875E-2</v>
      </c>
      <c r="L93" s="91">
        <v>297672.02</v>
      </c>
      <c r="M93" s="91">
        <v>29124.61</v>
      </c>
      <c r="N93" s="392">
        <v>9.7841275105399556E-2</v>
      </c>
      <c r="O93" s="80">
        <v>345973.72</v>
      </c>
      <c r="P93" s="80">
        <v>36253.25</v>
      </c>
      <c r="Q93" s="419">
        <v>0.10478613809164465</v>
      </c>
      <c r="R93" s="420">
        <v>363839.34600000002</v>
      </c>
      <c r="S93" s="420">
        <v>36731.130718974702</v>
      </c>
      <c r="T93" s="421">
        <v>0.10095425665968161</v>
      </c>
      <c r="U93" s="420">
        <v>36447.9485559147</v>
      </c>
      <c r="V93" s="420">
        <v>283.18216306000249</v>
      </c>
      <c r="W93" s="420">
        <v>374018.11</v>
      </c>
      <c r="X93" s="421">
        <v>7.9300010365808221E-2</v>
      </c>
      <c r="Y93" s="420">
        <v>29659.64</v>
      </c>
      <c r="Z93" s="422">
        <v>42278</v>
      </c>
      <c r="AA93" s="422">
        <v>42643</v>
      </c>
    </row>
    <row r="94" spans="1:27" x14ac:dyDescent="0.25">
      <c r="A94" s="416" t="s">
        <v>54</v>
      </c>
      <c r="B94" s="437" t="s">
        <v>55</v>
      </c>
      <c r="C94" s="359">
        <v>349673</v>
      </c>
      <c r="D94" s="359">
        <v>29571</v>
      </c>
      <c r="E94" s="424">
        <v>8.4567581712056694E-2</v>
      </c>
      <c r="F94" s="359">
        <v>357397</v>
      </c>
      <c r="G94" s="359">
        <v>36033</v>
      </c>
      <c r="H94" s="424">
        <v>0.10082065602117533</v>
      </c>
      <c r="I94" s="362">
        <v>360173</v>
      </c>
      <c r="J94" s="362">
        <v>45754</v>
      </c>
      <c r="K94" s="424">
        <v>0.12703339783937165</v>
      </c>
      <c r="L94" s="91">
        <v>358348.6</v>
      </c>
      <c r="M94" s="91">
        <v>43325.61</v>
      </c>
      <c r="N94" s="392">
        <v>0.12090352801713193</v>
      </c>
      <c r="O94" s="80">
        <v>373650.45</v>
      </c>
      <c r="P94" s="80">
        <v>41084.65</v>
      </c>
      <c r="Q94" s="419">
        <v>0.10995477189977959</v>
      </c>
      <c r="R94" s="420">
        <v>380761.96574495401</v>
      </c>
      <c r="S94" s="420">
        <v>36207.997603556003</v>
      </c>
      <c r="T94" s="421">
        <v>9.50935252493397E-2</v>
      </c>
      <c r="U94" s="420">
        <v>35081.742698000002</v>
      </c>
      <c r="V94" s="420">
        <v>1126.2549053</v>
      </c>
      <c r="W94" s="420">
        <v>418871.14</v>
      </c>
      <c r="X94" s="421">
        <v>9.4000006780128126E-2</v>
      </c>
      <c r="Y94" s="420">
        <v>39373.89</v>
      </c>
      <c r="Z94" s="422">
        <v>42186</v>
      </c>
      <c r="AA94" s="422">
        <v>42551</v>
      </c>
    </row>
    <row r="95" spans="1:27" x14ac:dyDescent="0.25">
      <c r="A95" s="416" t="s">
        <v>54</v>
      </c>
      <c r="B95" s="437" t="s">
        <v>57</v>
      </c>
      <c r="C95" s="359">
        <v>115183</v>
      </c>
      <c r="D95" s="359">
        <v>13100</v>
      </c>
      <c r="E95" s="424">
        <v>0.11373206115485793</v>
      </c>
      <c r="F95" s="359">
        <v>123696</v>
      </c>
      <c r="G95" s="359">
        <v>11767</v>
      </c>
      <c r="H95" s="424">
        <v>9.5128379252360631E-2</v>
      </c>
      <c r="I95" s="362">
        <v>135513</v>
      </c>
      <c r="J95" s="362">
        <v>12229</v>
      </c>
      <c r="K95" s="424">
        <v>9.0242264579782017E-2</v>
      </c>
      <c r="L95" s="91">
        <v>148593.71</v>
      </c>
      <c r="M95" s="91">
        <v>14117</v>
      </c>
      <c r="N95" s="392">
        <v>9.5004021368064642E-2</v>
      </c>
      <c r="O95" s="80">
        <v>161944.04</v>
      </c>
      <c r="P95" s="80">
        <v>16182.66</v>
      </c>
      <c r="Q95" s="419">
        <v>9.9927481122491446E-2</v>
      </c>
      <c r="R95" s="420">
        <v>172768.08</v>
      </c>
      <c r="S95" s="420">
        <v>14351.71</v>
      </c>
      <c r="T95" s="421">
        <v>8.3069222046109448E-2</v>
      </c>
      <c r="U95" s="420">
        <v>9311.1849999999995</v>
      </c>
      <c r="V95" s="420">
        <v>5040.5280000000002</v>
      </c>
      <c r="W95" s="420">
        <v>208665.86</v>
      </c>
      <c r="X95" s="421">
        <v>8.0799992868982026E-2</v>
      </c>
      <c r="Y95" s="420">
        <v>16860.2</v>
      </c>
      <c r="Z95" s="422">
        <v>42005</v>
      </c>
      <c r="AA95" s="422">
        <v>42369</v>
      </c>
    </row>
    <row r="96" spans="1:27" x14ac:dyDescent="0.25">
      <c r="A96" s="416" t="s">
        <v>54</v>
      </c>
      <c r="B96" s="416" t="s">
        <v>58</v>
      </c>
      <c r="C96" s="359">
        <v>51140</v>
      </c>
      <c r="D96" s="359">
        <v>1593</v>
      </c>
      <c r="E96" s="424">
        <v>3.1149784904184592E-2</v>
      </c>
      <c r="F96" s="359">
        <v>57056</v>
      </c>
      <c r="G96" s="359">
        <v>2091</v>
      </c>
      <c r="H96" s="424">
        <v>3.6648205272013464E-2</v>
      </c>
      <c r="I96" s="362">
        <v>58493</v>
      </c>
      <c r="J96" s="362">
        <v>1931</v>
      </c>
      <c r="K96" s="424">
        <v>3.30124972218898E-2</v>
      </c>
      <c r="L96" s="91">
        <v>62003.91</v>
      </c>
      <c r="M96" s="91">
        <v>2234.25</v>
      </c>
      <c r="N96" s="392">
        <v>3.6034017854680453E-2</v>
      </c>
      <c r="O96" s="80">
        <v>70235.94</v>
      </c>
      <c r="P96" s="80">
        <v>2393.94</v>
      </c>
      <c r="Q96" s="419">
        <v>3.4084259426157039E-2</v>
      </c>
      <c r="R96" s="420">
        <v>77450.28</v>
      </c>
      <c r="S96" s="420">
        <v>1295.5999999999999</v>
      </c>
      <c r="T96" s="421">
        <v>1.672815127330721E-2</v>
      </c>
      <c r="U96" s="420">
        <v>450.76900000000001</v>
      </c>
      <c r="V96" s="420">
        <v>844.827</v>
      </c>
      <c r="W96" s="420">
        <v>84065</v>
      </c>
      <c r="X96" s="421">
        <v>1.6600011895557008E-2</v>
      </c>
      <c r="Y96" s="420">
        <v>1395.48</v>
      </c>
      <c r="Z96" s="422">
        <v>42005</v>
      </c>
      <c r="AA96" s="422">
        <v>42369</v>
      </c>
    </row>
    <row r="97" spans="1:27" x14ac:dyDescent="0.25">
      <c r="A97" s="436" t="s">
        <v>54</v>
      </c>
      <c r="B97" s="437" t="s">
        <v>62</v>
      </c>
      <c r="C97" s="385"/>
      <c r="D97" s="385"/>
      <c r="E97" s="417"/>
      <c r="F97" s="385"/>
      <c r="G97" s="385"/>
      <c r="H97" s="417"/>
      <c r="I97" s="362">
        <v>32.049999999999997</v>
      </c>
      <c r="J97" s="362">
        <v>7.4100000000000001E-4</v>
      </c>
      <c r="K97" s="424">
        <v>2.3120124804992203E-5</v>
      </c>
      <c r="L97" s="91">
        <v>38.6</v>
      </c>
      <c r="M97" s="91">
        <v>0.88500000000000001</v>
      </c>
      <c r="N97" s="392">
        <v>2.2927461139896372E-2</v>
      </c>
      <c r="O97" s="80">
        <v>12.35</v>
      </c>
      <c r="P97" s="80">
        <v>0</v>
      </c>
      <c r="Q97" s="419">
        <v>0</v>
      </c>
      <c r="R97" s="432"/>
      <c r="S97" s="432"/>
      <c r="T97" s="432"/>
      <c r="U97" s="432"/>
      <c r="V97" s="432"/>
      <c r="W97" s="432"/>
      <c r="X97" s="432"/>
      <c r="Y97" s="432"/>
      <c r="Z97" s="432"/>
      <c r="AA97" s="432"/>
    </row>
    <row r="98" spans="1:27" x14ac:dyDescent="0.25">
      <c r="A98" s="436" t="s">
        <v>54</v>
      </c>
      <c r="B98" s="437" t="s">
        <v>63</v>
      </c>
      <c r="C98" s="385"/>
      <c r="D98" s="385"/>
      <c r="E98" s="417"/>
      <c r="F98" s="385"/>
      <c r="G98" s="385"/>
      <c r="H98" s="417"/>
      <c r="I98" s="362">
        <v>0.42</v>
      </c>
      <c r="J98" s="362">
        <v>0.05</v>
      </c>
      <c r="K98" s="424">
        <v>0.11904761904761905</v>
      </c>
      <c r="L98" s="91">
        <v>1.32</v>
      </c>
      <c r="M98" s="91">
        <v>1.8200000000000001E-2</v>
      </c>
      <c r="N98" s="392">
        <v>1.3787878787878788E-2</v>
      </c>
      <c r="O98" s="80">
        <v>1.2789999999999999</v>
      </c>
      <c r="P98" s="80">
        <v>5.9999999999999995E-4</v>
      </c>
      <c r="Q98" s="419">
        <v>4.6911649726348711E-4</v>
      </c>
      <c r="R98" s="432"/>
      <c r="S98" s="432"/>
      <c r="T98" s="432"/>
      <c r="U98" s="432"/>
      <c r="V98" s="432"/>
      <c r="W98" s="432"/>
      <c r="X98" s="432"/>
      <c r="Y98" s="432"/>
      <c r="Z98" s="432"/>
      <c r="AA98" s="432"/>
    </row>
    <row r="99" spans="1:27" x14ac:dyDescent="0.25">
      <c r="A99" s="436" t="s">
        <v>65</v>
      </c>
      <c r="B99" s="437" t="s">
        <v>261</v>
      </c>
      <c r="C99" s="385"/>
      <c r="D99" s="385"/>
      <c r="E99" s="417"/>
      <c r="F99" s="385"/>
      <c r="G99" s="385"/>
      <c r="H99" s="417"/>
      <c r="I99" s="362">
        <v>190</v>
      </c>
      <c r="J99" s="362">
        <v>0</v>
      </c>
      <c r="K99" s="424">
        <v>0</v>
      </c>
      <c r="L99" s="91">
        <v>1642</v>
      </c>
      <c r="M99" s="91">
        <v>18.809999999999999</v>
      </c>
      <c r="N99" s="392">
        <v>1.1455542021924482E-2</v>
      </c>
      <c r="O99" s="80">
        <v>1982</v>
      </c>
      <c r="P99" s="80">
        <v>7.53</v>
      </c>
      <c r="Q99" s="419">
        <v>3.7991927346115039E-3</v>
      </c>
      <c r="R99" s="420">
        <v>2092.4299999999998</v>
      </c>
      <c r="S99" s="420">
        <v>0</v>
      </c>
      <c r="T99" s="421">
        <v>0</v>
      </c>
      <c r="U99" s="420">
        <v>0</v>
      </c>
      <c r="V99" s="420">
        <v>0</v>
      </c>
      <c r="W99" s="420">
        <v>2100</v>
      </c>
      <c r="X99" s="421">
        <v>8.0000000000000002E-3</v>
      </c>
      <c r="Y99" s="420">
        <v>16.8</v>
      </c>
      <c r="Z99" s="422">
        <v>42278</v>
      </c>
      <c r="AA99" s="422">
        <v>42643</v>
      </c>
    </row>
    <row r="100" spans="1:27" ht="30" x14ac:dyDescent="0.25">
      <c r="A100" s="416" t="s">
        <v>65</v>
      </c>
      <c r="B100" s="423" t="s">
        <v>398</v>
      </c>
      <c r="C100" s="417"/>
      <c r="D100" s="417"/>
      <c r="E100" s="417"/>
      <c r="F100" s="385"/>
      <c r="G100" s="385"/>
      <c r="H100" s="417"/>
      <c r="I100" s="417"/>
      <c r="J100" s="417"/>
      <c r="K100" s="417"/>
      <c r="L100" s="417"/>
      <c r="M100" s="417"/>
      <c r="N100" s="417"/>
      <c r="O100" s="426"/>
      <c r="P100" s="426"/>
      <c r="Q100" s="426"/>
      <c r="R100" s="420">
        <v>7544.7276430000002</v>
      </c>
      <c r="S100" s="420">
        <v>102.78</v>
      </c>
      <c r="T100" s="421">
        <v>1.3622758151562874E-2</v>
      </c>
      <c r="U100" s="420">
        <v>102.69</v>
      </c>
      <c r="V100" s="420">
        <v>8.6641319999999994E-2</v>
      </c>
      <c r="W100" s="443" t="s">
        <v>402</v>
      </c>
      <c r="X100" s="444" t="s">
        <v>402</v>
      </c>
      <c r="Y100" s="443" t="s">
        <v>402</v>
      </c>
      <c r="Z100" s="422">
        <v>42278</v>
      </c>
      <c r="AA100" s="422">
        <v>42643</v>
      </c>
    </row>
    <row r="101" spans="1:27" x14ac:dyDescent="0.25">
      <c r="A101" s="416" t="s">
        <v>65</v>
      </c>
      <c r="B101" s="437" t="s">
        <v>66</v>
      </c>
      <c r="C101" s="359">
        <v>31896.5</v>
      </c>
      <c r="D101" s="359">
        <v>1229</v>
      </c>
      <c r="E101" s="424">
        <v>3.8530873293308045E-2</v>
      </c>
      <c r="F101" s="359">
        <v>30949</v>
      </c>
      <c r="G101" s="359">
        <v>1324</v>
      </c>
      <c r="H101" s="424">
        <v>4.2780057513974602E-2</v>
      </c>
      <c r="I101" s="362">
        <v>31726.54</v>
      </c>
      <c r="J101" s="362">
        <v>1029.07</v>
      </c>
      <c r="K101" s="424">
        <v>3.2435620146413692E-2</v>
      </c>
      <c r="L101" s="91">
        <v>32001.119999999999</v>
      </c>
      <c r="M101" s="91">
        <v>1281.79</v>
      </c>
      <c r="N101" s="392">
        <v>4.0054535591254305E-2</v>
      </c>
      <c r="O101" s="80">
        <v>32741.33</v>
      </c>
      <c r="P101" s="80">
        <v>1701.89</v>
      </c>
      <c r="Q101" s="419">
        <v>5.1979867647404671E-2</v>
      </c>
      <c r="R101" s="432"/>
      <c r="S101" s="432"/>
      <c r="T101" s="432"/>
      <c r="U101" s="432"/>
      <c r="V101" s="432"/>
      <c r="W101" s="432"/>
      <c r="X101" s="432"/>
      <c r="Y101" s="432"/>
      <c r="Z101" s="432"/>
      <c r="AA101" s="432"/>
    </row>
    <row r="102" spans="1:27" x14ac:dyDescent="0.25">
      <c r="A102" s="436" t="s">
        <v>67</v>
      </c>
      <c r="B102" s="437" t="s">
        <v>262</v>
      </c>
      <c r="C102" s="385"/>
      <c r="D102" s="385"/>
      <c r="E102" s="417"/>
      <c r="F102" s="385"/>
      <c r="G102" s="385"/>
      <c r="H102" s="417"/>
      <c r="I102" s="431"/>
      <c r="J102" s="431"/>
      <c r="K102" s="428"/>
      <c r="L102" s="91">
        <v>4.9800000000000004</v>
      </c>
      <c r="M102" s="91">
        <v>0</v>
      </c>
      <c r="N102" s="392">
        <v>0</v>
      </c>
      <c r="O102" s="80">
        <v>8.9700000000000006</v>
      </c>
      <c r="P102" s="80">
        <v>0</v>
      </c>
      <c r="Q102" s="419">
        <v>0</v>
      </c>
      <c r="R102" s="432"/>
      <c r="S102" s="432"/>
      <c r="T102" s="432"/>
      <c r="U102" s="432"/>
      <c r="V102" s="432"/>
      <c r="W102" s="432"/>
      <c r="X102" s="432"/>
      <c r="Y102" s="432"/>
      <c r="Z102" s="432"/>
      <c r="AA102" s="432"/>
    </row>
    <row r="103" spans="1:27" x14ac:dyDescent="0.25">
      <c r="A103" s="416" t="s">
        <v>68</v>
      </c>
      <c r="B103" s="416" t="s">
        <v>263</v>
      </c>
      <c r="C103" s="359">
        <v>5769</v>
      </c>
      <c r="D103" s="359">
        <v>3.2</v>
      </c>
      <c r="E103" s="424">
        <v>5.5468885422083557E-4</v>
      </c>
      <c r="F103" s="385"/>
      <c r="G103" s="385"/>
      <c r="H103" s="428"/>
      <c r="I103" s="431"/>
      <c r="J103" s="431"/>
      <c r="K103" s="428"/>
      <c r="L103" s="418"/>
      <c r="M103" s="418"/>
      <c r="N103" s="433"/>
      <c r="O103" s="434"/>
      <c r="P103" s="434"/>
      <c r="Q103" s="434"/>
      <c r="R103" s="432"/>
      <c r="S103" s="432"/>
      <c r="T103" s="432"/>
      <c r="U103" s="432"/>
      <c r="V103" s="432"/>
      <c r="W103" s="432"/>
      <c r="X103" s="432"/>
      <c r="Y103" s="432"/>
      <c r="Z103" s="432"/>
      <c r="AA103" s="432"/>
    </row>
    <row r="104" spans="1:27" x14ac:dyDescent="0.25">
      <c r="A104" s="416" t="s">
        <v>69</v>
      </c>
      <c r="B104" s="416" t="s">
        <v>266</v>
      </c>
      <c r="C104" s="359">
        <v>635.4</v>
      </c>
      <c r="D104" s="359">
        <v>3.1</v>
      </c>
      <c r="E104" s="424">
        <v>4.8788164935473725E-3</v>
      </c>
      <c r="F104" s="385"/>
      <c r="G104" s="385"/>
      <c r="H104" s="428"/>
      <c r="I104" s="431"/>
      <c r="J104" s="431"/>
      <c r="K104" s="428"/>
      <c r="L104" s="418"/>
      <c r="M104" s="418"/>
      <c r="N104" s="433"/>
      <c r="O104" s="434"/>
      <c r="P104" s="434"/>
      <c r="Q104" s="434"/>
      <c r="R104" s="432"/>
      <c r="S104" s="432"/>
      <c r="T104" s="432"/>
      <c r="U104" s="432"/>
      <c r="V104" s="432"/>
      <c r="W104" s="432"/>
      <c r="X104" s="432"/>
      <c r="Y104" s="432"/>
      <c r="Z104" s="432"/>
      <c r="AA104" s="432"/>
    </row>
    <row r="105" spans="1:27" ht="30" x14ac:dyDescent="0.25">
      <c r="A105" s="416" t="s">
        <v>69</v>
      </c>
      <c r="B105" s="416" t="s">
        <v>267</v>
      </c>
      <c r="C105" s="359">
        <v>2670.6</v>
      </c>
      <c r="D105" s="359">
        <v>2.2999999999999998</v>
      </c>
      <c r="E105" s="424">
        <v>8.6122968621283604E-4</v>
      </c>
      <c r="F105" s="379"/>
      <c r="G105" s="379"/>
      <c r="H105" s="428"/>
      <c r="I105" s="431"/>
      <c r="J105" s="431"/>
      <c r="K105" s="428"/>
      <c r="L105" s="418"/>
      <c r="M105" s="418"/>
      <c r="N105" s="433"/>
      <c r="O105" s="434"/>
      <c r="P105" s="434"/>
      <c r="Q105" s="434"/>
      <c r="R105" s="432"/>
      <c r="S105" s="432"/>
      <c r="T105" s="432"/>
      <c r="U105" s="432"/>
      <c r="V105" s="432"/>
      <c r="W105" s="432"/>
      <c r="X105" s="432"/>
      <c r="Y105" s="432"/>
      <c r="Z105" s="432"/>
      <c r="AA105" s="432"/>
    </row>
    <row r="106" spans="1:27" x14ac:dyDescent="0.25">
      <c r="A106" s="416" t="s">
        <v>69</v>
      </c>
      <c r="B106" s="437" t="s">
        <v>265</v>
      </c>
      <c r="C106" s="359">
        <v>42558.5</v>
      </c>
      <c r="D106" s="359">
        <v>213</v>
      </c>
      <c r="E106" s="424">
        <v>5.0048756417636897E-3</v>
      </c>
      <c r="F106" s="359">
        <v>43583.7</v>
      </c>
      <c r="G106" s="359">
        <v>74.2</v>
      </c>
      <c r="H106" s="424">
        <v>1.7024713367612206E-3</v>
      </c>
      <c r="I106" s="362">
        <v>45839.5</v>
      </c>
      <c r="J106" s="362">
        <v>104.8</v>
      </c>
      <c r="K106" s="424">
        <v>2.2862378516345073E-3</v>
      </c>
      <c r="L106" s="91">
        <v>48099.11</v>
      </c>
      <c r="M106" s="91">
        <v>68.430000000000007</v>
      </c>
      <c r="N106" s="392">
        <v>1.4226874468155442E-3</v>
      </c>
      <c r="O106" s="80">
        <v>49820.21</v>
      </c>
      <c r="P106" s="80">
        <v>97.05</v>
      </c>
      <c r="Q106" s="419">
        <v>1.9480046350667732E-3</v>
      </c>
      <c r="R106" s="420">
        <v>50278.02</v>
      </c>
      <c r="S106" s="420">
        <v>27.62</v>
      </c>
      <c r="T106" s="421">
        <v>5.4934541972814365E-4</v>
      </c>
      <c r="U106" s="420">
        <v>27.61</v>
      </c>
      <c r="V106" s="420">
        <v>0.01</v>
      </c>
      <c r="W106" s="420">
        <v>52764.86</v>
      </c>
      <c r="X106" s="421">
        <v>1.8E-3</v>
      </c>
      <c r="Y106" s="420">
        <v>94.976748000000001</v>
      </c>
      <c r="Z106" s="422">
        <v>42644</v>
      </c>
      <c r="AA106" s="422">
        <v>43008</v>
      </c>
    </row>
    <row r="107" spans="1:27" x14ac:dyDescent="0.25">
      <c r="A107" s="416" t="s">
        <v>69</v>
      </c>
      <c r="B107" s="437" t="s">
        <v>264</v>
      </c>
      <c r="C107" s="359">
        <v>73519.399999999994</v>
      </c>
      <c r="D107" s="359">
        <v>265.8</v>
      </c>
      <c r="E107" s="424">
        <v>3.6153722690881597E-3</v>
      </c>
      <c r="F107" s="359">
        <v>76485.899999999994</v>
      </c>
      <c r="G107" s="359">
        <v>278.3</v>
      </c>
      <c r="H107" s="424">
        <v>3.6385791368082226E-3</v>
      </c>
      <c r="I107" s="362">
        <v>78816.399999999994</v>
      </c>
      <c r="J107" s="362">
        <v>303.3</v>
      </c>
      <c r="K107" s="424">
        <v>3.8481838805121782E-3</v>
      </c>
      <c r="L107" s="91">
        <v>81067.7</v>
      </c>
      <c r="M107" s="91">
        <v>304.2</v>
      </c>
      <c r="N107" s="392">
        <v>3.7524192742608956E-3</v>
      </c>
      <c r="O107" s="80">
        <v>82013.2</v>
      </c>
      <c r="P107" s="80">
        <v>304.20999999999998</v>
      </c>
      <c r="Q107" s="419">
        <v>3.7092809450186065E-3</v>
      </c>
      <c r="R107" s="420">
        <v>82913</v>
      </c>
      <c r="S107" s="420">
        <v>313.81</v>
      </c>
      <c r="T107" s="421">
        <v>3.7848105845886652E-3</v>
      </c>
      <c r="U107" s="420">
        <v>238.74</v>
      </c>
      <c r="V107" s="420">
        <v>75.069999999999993</v>
      </c>
      <c r="W107" s="420">
        <v>83822.67</v>
      </c>
      <c r="X107" s="421">
        <v>3.6848026912051361E-3</v>
      </c>
      <c r="Y107" s="420">
        <v>308.87</v>
      </c>
      <c r="Z107" s="422">
        <v>42644</v>
      </c>
      <c r="AA107" s="422">
        <v>43008</v>
      </c>
    </row>
    <row r="108" spans="1:27" x14ac:dyDescent="0.25">
      <c r="A108" s="416" t="s">
        <v>70</v>
      </c>
      <c r="B108" s="437" t="s">
        <v>71</v>
      </c>
      <c r="C108" s="359">
        <v>10946.5</v>
      </c>
      <c r="D108" s="359">
        <v>65.599999999999994</v>
      </c>
      <c r="E108" s="424">
        <v>5.9927830813502024E-3</v>
      </c>
      <c r="F108" s="359">
        <v>11347.3</v>
      </c>
      <c r="G108" s="359">
        <v>61.8</v>
      </c>
      <c r="H108" s="424">
        <v>5.4462294995285222E-3</v>
      </c>
      <c r="I108" s="362">
        <v>11650.4</v>
      </c>
      <c r="J108" s="362">
        <v>82.1</v>
      </c>
      <c r="K108" s="424">
        <v>7.0469683444345258E-3</v>
      </c>
      <c r="L108" s="91">
        <v>11909.62</v>
      </c>
      <c r="M108" s="91">
        <v>70.599999999999994</v>
      </c>
      <c r="N108" s="392">
        <v>5.92798090955043E-3</v>
      </c>
      <c r="O108" s="80">
        <v>12188.27</v>
      </c>
      <c r="P108" s="80">
        <v>71.209999999999994</v>
      </c>
      <c r="Q108" s="419">
        <v>5.8425026685493507E-3</v>
      </c>
      <c r="R108" s="420">
        <v>12362</v>
      </c>
      <c r="S108" s="420">
        <v>74.742000000000004</v>
      </c>
      <c r="T108" s="421">
        <v>6.0461090438440387E-3</v>
      </c>
      <c r="U108" s="420">
        <v>55.886000000000003</v>
      </c>
      <c r="V108" s="420">
        <v>18.856000000000002</v>
      </c>
      <c r="W108" s="420">
        <v>12571.8</v>
      </c>
      <c r="X108" s="421">
        <v>5.8002831734516938E-3</v>
      </c>
      <c r="Y108" s="420">
        <v>72.92</v>
      </c>
      <c r="Z108" s="422">
        <v>42278</v>
      </c>
      <c r="AA108" s="422">
        <v>42643</v>
      </c>
    </row>
    <row r="109" spans="1:27" x14ac:dyDescent="0.25">
      <c r="A109" s="416" t="s">
        <v>70</v>
      </c>
      <c r="B109" s="437" t="s">
        <v>72</v>
      </c>
      <c r="C109" s="379"/>
      <c r="D109" s="379"/>
      <c r="E109" s="428"/>
      <c r="F109" s="379"/>
      <c r="G109" s="379"/>
      <c r="H109" s="428"/>
      <c r="I109" s="362">
        <v>116</v>
      </c>
      <c r="J109" s="362">
        <v>4.2</v>
      </c>
      <c r="K109" s="424">
        <v>3.6206896551724141E-2</v>
      </c>
      <c r="L109" s="91">
        <v>106.2</v>
      </c>
      <c r="M109" s="91">
        <v>4.29</v>
      </c>
      <c r="N109" s="392">
        <v>4.0395480225988697E-2</v>
      </c>
      <c r="O109" s="80">
        <v>104.12</v>
      </c>
      <c r="P109" s="80">
        <v>3.47</v>
      </c>
      <c r="Q109" s="419">
        <v>3.3326930464848255E-2</v>
      </c>
      <c r="R109" s="420">
        <v>155.82</v>
      </c>
      <c r="S109" s="420">
        <v>3.95</v>
      </c>
      <c r="T109" s="421">
        <v>2.5349762546528046E-2</v>
      </c>
      <c r="U109" s="420">
        <v>2.352538</v>
      </c>
      <c r="V109" s="420">
        <v>1.6</v>
      </c>
      <c r="W109" s="420">
        <v>153.30000000000001</v>
      </c>
      <c r="X109" s="421">
        <v>2.400521852576647E-2</v>
      </c>
      <c r="Y109" s="420">
        <v>3.68</v>
      </c>
      <c r="Z109" s="422">
        <v>42278</v>
      </c>
      <c r="AA109" s="422">
        <v>42643</v>
      </c>
    </row>
    <row r="110" spans="1:27" x14ac:dyDescent="0.25">
      <c r="A110" s="416" t="s">
        <v>73</v>
      </c>
      <c r="B110" s="437" t="s">
        <v>75</v>
      </c>
      <c r="C110" s="359">
        <v>5121.6000000000004</v>
      </c>
      <c r="D110" s="359">
        <v>104.5</v>
      </c>
      <c r="E110" s="424">
        <v>2.0403780068728519E-2</v>
      </c>
      <c r="F110" s="359">
        <v>6386.9</v>
      </c>
      <c r="G110" s="359">
        <v>34.4</v>
      </c>
      <c r="H110" s="424">
        <v>5.3860245189371993E-3</v>
      </c>
      <c r="I110" s="362">
        <v>4571.5</v>
      </c>
      <c r="J110" s="362">
        <v>49.9</v>
      </c>
      <c r="K110" s="424">
        <v>1.091545444602428E-2</v>
      </c>
      <c r="L110" s="91">
        <v>4189.53</v>
      </c>
      <c r="M110" s="91">
        <v>158.19999999999999</v>
      </c>
      <c r="N110" s="392">
        <v>3.7760798944034293E-2</v>
      </c>
      <c r="O110" s="80">
        <v>4594.8100000000004</v>
      </c>
      <c r="P110" s="80">
        <v>119.59</v>
      </c>
      <c r="Q110" s="419">
        <v>2.6027191548725626E-2</v>
      </c>
      <c r="R110" s="420">
        <v>4947.6000000000004</v>
      </c>
      <c r="S110" s="420">
        <v>59.16</v>
      </c>
      <c r="T110" s="421">
        <v>1.1957312636429783E-2</v>
      </c>
      <c r="U110" s="420">
        <v>59.16</v>
      </c>
      <c r="V110" s="420">
        <v>0</v>
      </c>
      <c r="W110" s="420">
        <v>5095.97</v>
      </c>
      <c r="X110" s="421">
        <v>1.1000849691030363E-2</v>
      </c>
      <c r="Y110" s="420">
        <v>56.06</v>
      </c>
      <c r="Z110" s="422">
        <v>42461</v>
      </c>
      <c r="AA110" s="422">
        <v>42825</v>
      </c>
    </row>
    <row r="111" spans="1:27" x14ac:dyDescent="0.25">
      <c r="A111" s="416" t="s">
        <v>73</v>
      </c>
      <c r="B111" s="416" t="s">
        <v>74</v>
      </c>
      <c r="C111" s="359">
        <v>12933.7</v>
      </c>
      <c r="D111" s="359">
        <v>233.2</v>
      </c>
      <c r="E111" s="424">
        <v>1.8030416663445105E-2</v>
      </c>
      <c r="F111" s="359">
        <v>10994.5</v>
      </c>
      <c r="G111" s="359">
        <v>510.9</v>
      </c>
      <c r="H111" s="424">
        <v>4.6468688889899495E-2</v>
      </c>
      <c r="I111" s="362">
        <v>11741.1</v>
      </c>
      <c r="J111" s="362">
        <v>605</v>
      </c>
      <c r="K111" s="424">
        <v>5.1528391717982132E-2</v>
      </c>
      <c r="L111" s="91">
        <v>15160.48</v>
      </c>
      <c r="M111" s="91">
        <v>848.08</v>
      </c>
      <c r="N111" s="392">
        <v>5.5940181313520423E-2</v>
      </c>
      <c r="O111" s="80">
        <v>17457.04</v>
      </c>
      <c r="P111" s="80">
        <v>166.77</v>
      </c>
      <c r="Q111" s="419">
        <v>9.5531659433672599E-3</v>
      </c>
      <c r="R111" s="420">
        <v>18115.96</v>
      </c>
      <c r="S111" s="420">
        <v>233.87</v>
      </c>
      <c r="T111" s="421">
        <v>1.2909611193665696E-2</v>
      </c>
      <c r="U111" s="420">
        <v>233.87</v>
      </c>
      <c r="V111" s="420">
        <v>0</v>
      </c>
      <c r="W111" s="420">
        <v>21017.29</v>
      </c>
      <c r="X111" s="421">
        <v>1.19002021668826E-2</v>
      </c>
      <c r="Y111" s="420">
        <v>250.11</v>
      </c>
      <c r="Z111" s="422">
        <v>42461</v>
      </c>
      <c r="AA111" s="422">
        <v>42825</v>
      </c>
    </row>
    <row r="112" spans="1:27" x14ac:dyDescent="0.25">
      <c r="A112" s="416" t="s">
        <v>73</v>
      </c>
      <c r="B112" s="437" t="s">
        <v>78</v>
      </c>
      <c r="C112" s="359">
        <v>1398.4</v>
      </c>
      <c r="D112" s="359">
        <v>44</v>
      </c>
      <c r="E112" s="424">
        <v>3.1464530892448508E-2</v>
      </c>
      <c r="F112" s="359">
        <v>1211.4000000000001</v>
      </c>
      <c r="G112" s="359">
        <v>13.9</v>
      </c>
      <c r="H112" s="424">
        <v>1.1474327224698695E-2</v>
      </c>
      <c r="I112" s="362">
        <v>858.6</v>
      </c>
      <c r="J112" s="362">
        <v>15</v>
      </c>
      <c r="K112" s="424">
        <v>1.7470300489168412E-2</v>
      </c>
      <c r="L112" s="91">
        <v>880.16</v>
      </c>
      <c r="M112" s="91">
        <v>7.91</v>
      </c>
      <c r="N112" s="392">
        <v>8.9870023632066896E-3</v>
      </c>
      <c r="O112" s="80">
        <v>576.91999999999996</v>
      </c>
      <c r="P112" s="80">
        <v>13.37</v>
      </c>
      <c r="Q112" s="419">
        <v>2.3174790265548084E-2</v>
      </c>
      <c r="R112" s="420">
        <v>655.56</v>
      </c>
      <c r="S112" s="420">
        <v>28.35</v>
      </c>
      <c r="T112" s="421">
        <v>4.324546952224053E-2</v>
      </c>
      <c r="U112" s="420">
        <v>21.69</v>
      </c>
      <c r="V112" s="420">
        <v>6.66</v>
      </c>
      <c r="W112" s="420">
        <v>615.54</v>
      </c>
      <c r="X112" s="421">
        <v>4.2206842772200021E-2</v>
      </c>
      <c r="Y112" s="420">
        <v>25.98</v>
      </c>
      <c r="Z112" s="422">
        <v>42461</v>
      </c>
      <c r="AA112" s="422">
        <v>42825</v>
      </c>
    </row>
    <row r="113" spans="1:27" x14ac:dyDescent="0.25">
      <c r="A113" s="416" t="s">
        <v>73</v>
      </c>
      <c r="B113" s="437" t="s">
        <v>76</v>
      </c>
      <c r="C113" s="359">
        <v>509.1</v>
      </c>
      <c r="D113" s="359">
        <v>91</v>
      </c>
      <c r="E113" s="424">
        <v>0.17874680809271262</v>
      </c>
      <c r="F113" s="359">
        <v>659</v>
      </c>
      <c r="G113" s="359">
        <v>121.1</v>
      </c>
      <c r="H113" s="424">
        <v>0.18376327769347495</v>
      </c>
      <c r="I113" s="362">
        <v>585.6</v>
      </c>
      <c r="J113" s="362">
        <v>70.2</v>
      </c>
      <c r="K113" s="424">
        <v>0.11987704918032786</v>
      </c>
      <c r="L113" s="91">
        <v>302.27999999999997</v>
      </c>
      <c r="M113" s="91">
        <v>24.57</v>
      </c>
      <c r="N113" s="392">
        <v>8.1282254863040901E-2</v>
      </c>
      <c r="O113" s="80">
        <v>344.91</v>
      </c>
      <c r="P113" s="80">
        <v>18.36</v>
      </c>
      <c r="Q113" s="419">
        <v>5.3231277724623813E-2</v>
      </c>
      <c r="R113" s="420">
        <v>903.88</v>
      </c>
      <c r="S113" s="420">
        <v>123.38</v>
      </c>
      <c r="T113" s="421">
        <v>0.13650042040978891</v>
      </c>
      <c r="U113" s="420">
        <v>116.28</v>
      </c>
      <c r="V113" s="420">
        <v>7.1</v>
      </c>
      <c r="W113" s="420">
        <v>2500</v>
      </c>
      <c r="X113" s="421">
        <v>0.09</v>
      </c>
      <c r="Y113" s="420">
        <v>225</v>
      </c>
      <c r="Z113" s="422">
        <v>42552</v>
      </c>
      <c r="AA113" s="422">
        <v>42916</v>
      </c>
    </row>
    <row r="114" spans="1:27" x14ac:dyDescent="0.25">
      <c r="A114" s="416" t="s">
        <v>73</v>
      </c>
      <c r="B114" s="437" t="s">
        <v>77</v>
      </c>
      <c r="C114" s="359">
        <v>130</v>
      </c>
      <c r="D114" s="359">
        <v>12.5</v>
      </c>
      <c r="E114" s="424">
        <v>9.6153846153846159E-2</v>
      </c>
      <c r="F114" s="359">
        <v>121.4</v>
      </c>
      <c r="G114" s="359">
        <v>14.1</v>
      </c>
      <c r="H114" s="424">
        <v>0.11614497528830312</v>
      </c>
      <c r="I114" s="362">
        <v>92.6</v>
      </c>
      <c r="J114" s="362">
        <v>7.8</v>
      </c>
      <c r="K114" s="424">
        <v>8.4233261339092882E-2</v>
      </c>
      <c r="L114" s="91">
        <v>105.44</v>
      </c>
      <c r="M114" s="91">
        <v>14.26</v>
      </c>
      <c r="N114" s="392">
        <v>0.13524279210925644</v>
      </c>
      <c r="O114" s="80">
        <v>112.43</v>
      </c>
      <c r="P114" s="80">
        <v>11.64</v>
      </c>
      <c r="Q114" s="419">
        <v>0.10353108600907231</v>
      </c>
      <c r="R114" s="420">
        <v>110.21</v>
      </c>
      <c r="S114" s="420">
        <v>5.4939999999999998</v>
      </c>
      <c r="T114" s="421">
        <v>4.9850285817983848E-2</v>
      </c>
      <c r="U114" s="420">
        <v>5.48</v>
      </c>
      <c r="V114" s="420">
        <v>0.01</v>
      </c>
      <c r="W114" s="420">
        <v>116.24</v>
      </c>
      <c r="X114" s="421">
        <v>4.8864418444597386E-2</v>
      </c>
      <c r="Y114" s="420">
        <v>5.68</v>
      </c>
      <c r="Z114" s="422">
        <v>42461</v>
      </c>
      <c r="AA114" s="422">
        <v>42825</v>
      </c>
    </row>
    <row r="115" spans="1:27" ht="30" x14ac:dyDescent="0.25">
      <c r="A115" s="416" t="s">
        <v>73</v>
      </c>
      <c r="B115" s="437" t="s">
        <v>268</v>
      </c>
      <c r="C115" s="379"/>
      <c r="D115" s="379"/>
      <c r="E115" s="428"/>
      <c r="F115" s="379"/>
      <c r="G115" s="379"/>
      <c r="H115" s="428"/>
      <c r="I115" s="431"/>
      <c r="J115" s="431"/>
      <c r="K115" s="428"/>
      <c r="L115" s="91">
        <v>136.74</v>
      </c>
      <c r="M115" s="91">
        <v>0.41</v>
      </c>
      <c r="N115" s="392">
        <v>2.9983911072107646E-3</v>
      </c>
      <c r="O115" s="80">
        <v>27.11</v>
      </c>
      <c r="P115" s="80">
        <v>6.6000000000000003E-2</v>
      </c>
      <c r="Q115" s="419">
        <v>2.4345260051641462E-3</v>
      </c>
      <c r="R115" s="432"/>
      <c r="S115" s="432"/>
      <c r="T115" s="432"/>
      <c r="U115" s="432"/>
      <c r="V115" s="432"/>
      <c r="W115" s="432"/>
      <c r="X115" s="432"/>
      <c r="Y115" s="432"/>
      <c r="Z115" s="432"/>
      <c r="AA115" s="432"/>
    </row>
    <row r="116" spans="1:27" ht="30" x14ac:dyDescent="0.25">
      <c r="A116" s="416" t="s">
        <v>73</v>
      </c>
      <c r="B116" s="437" t="s">
        <v>270</v>
      </c>
      <c r="C116" s="379"/>
      <c r="D116" s="379"/>
      <c r="E116" s="428"/>
      <c r="F116" s="379"/>
      <c r="G116" s="379"/>
      <c r="H116" s="428"/>
      <c r="I116" s="431"/>
      <c r="J116" s="431"/>
      <c r="K116" s="428"/>
      <c r="L116" s="91">
        <v>10.119999999999999</v>
      </c>
      <c r="M116" s="91">
        <v>1.2E-2</v>
      </c>
      <c r="N116" s="392">
        <v>1.1857707509881424E-3</v>
      </c>
      <c r="O116" s="80">
        <v>0.27</v>
      </c>
      <c r="P116" s="80">
        <v>2.0000000000000001E-4</v>
      </c>
      <c r="Q116" s="419">
        <v>7.407407407407407E-4</v>
      </c>
      <c r="R116" s="432"/>
      <c r="S116" s="432"/>
      <c r="T116" s="432"/>
      <c r="U116" s="432"/>
      <c r="V116" s="432"/>
      <c r="W116" s="432"/>
      <c r="X116" s="432"/>
      <c r="Y116" s="432"/>
      <c r="Z116" s="432"/>
      <c r="AA116" s="432"/>
    </row>
    <row r="117" spans="1:27" ht="30" x14ac:dyDescent="0.25">
      <c r="A117" s="416" t="s">
        <v>73</v>
      </c>
      <c r="B117" s="437" t="s">
        <v>271</v>
      </c>
      <c r="C117" s="379"/>
      <c r="D117" s="379"/>
      <c r="E117" s="428"/>
      <c r="F117" s="379"/>
      <c r="G117" s="379"/>
      <c r="H117" s="428"/>
      <c r="I117" s="431"/>
      <c r="J117" s="431"/>
      <c r="K117" s="428"/>
      <c r="L117" s="91">
        <v>0.51</v>
      </c>
      <c r="M117" s="91">
        <v>5.0000000000000001E-3</v>
      </c>
      <c r="N117" s="392">
        <v>9.8039215686274508E-3</v>
      </c>
      <c r="O117" s="80">
        <v>0.15</v>
      </c>
      <c r="P117" s="80">
        <v>8.9999999999999998E-4</v>
      </c>
      <c r="Q117" s="419">
        <v>6.0000000000000001E-3</v>
      </c>
      <c r="R117" s="432"/>
      <c r="S117" s="432"/>
      <c r="T117" s="432"/>
      <c r="U117" s="432"/>
      <c r="V117" s="432"/>
      <c r="W117" s="432"/>
      <c r="X117" s="432"/>
      <c r="Y117" s="432"/>
      <c r="Z117" s="432"/>
      <c r="AA117" s="432"/>
    </row>
    <row r="118" spans="1:27" x14ac:dyDescent="0.25">
      <c r="A118" s="436" t="s">
        <v>73</v>
      </c>
      <c r="B118" s="437" t="s">
        <v>269</v>
      </c>
      <c r="C118" s="385"/>
      <c r="D118" s="385"/>
      <c r="E118" s="417"/>
      <c r="F118" s="385"/>
      <c r="G118" s="385"/>
      <c r="H118" s="417"/>
      <c r="I118" s="362">
        <v>5.5</v>
      </c>
      <c r="J118" s="362">
        <v>0.17</v>
      </c>
      <c r="K118" s="424">
        <v>3.090909090909091E-2</v>
      </c>
      <c r="L118" s="91">
        <v>4.3</v>
      </c>
      <c r="M118" s="91">
        <v>0.13</v>
      </c>
      <c r="N118" s="392">
        <v>3.0232558139534887E-2</v>
      </c>
      <c r="O118" s="80">
        <v>5.57</v>
      </c>
      <c r="P118" s="80">
        <v>4.0000000000000001E-3</v>
      </c>
      <c r="Q118" s="419">
        <v>7.1813285457809689E-4</v>
      </c>
      <c r="R118" s="432"/>
      <c r="S118" s="432"/>
      <c r="T118" s="432"/>
      <c r="U118" s="432"/>
      <c r="V118" s="432"/>
      <c r="W118" s="432"/>
      <c r="X118" s="432"/>
      <c r="Y118" s="432"/>
      <c r="Z118" s="432"/>
      <c r="AA118" s="432"/>
    </row>
    <row r="119" spans="1:27" x14ac:dyDescent="0.25">
      <c r="A119" s="416" t="s">
        <v>79</v>
      </c>
      <c r="B119" s="437" t="s">
        <v>272</v>
      </c>
      <c r="C119" s="385"/>
      <c r="D119" s="385"/>
      <c r="E119" s="445"/>
      <c r="F119" s="379"/>
      <c r="G119" s="379"/>
      <c r="H119" s="428"/>
      <c r="I119" s="362">
        <v>0.08</v>
      </c>
      <c r="J119" s="362">
        <v>0</v>
      </c>
      <c r="K119" s="424">
        <v>0</v>
      </c>
      <c r="L119" s="439" t="s">
        <v>402</v>
      </c>
      <c r="M119" s="91">
        <v>0</v>
      </c>
      <c r="N119" s="392">
        <v>0</v>
      </c>
      <c r="O119" s="80">
        <v>0</v>
      </c>
      <c r="P119" s="80">
        <v>0</v>
      </c>
      <c r="Q119" s="419">
        <v>0</v>
      </c>
      <c r="R119" s="420">
        <v>0</v>
      </c>
      <c r="S119" s="420">
        <v>0</v>
      </c>
      <c r="T119" s="421">
        <v>0</v>
      </c>
      <c r="U119" s="420">
        <v>0</v>
      </c>
      <c r="V119" s="420">
        <v>0</v>
      </c>
      <c r="W119" s="420">
        <v>0</v>
      </c>
      <c r="X119" s="421">
        <v>0</v>
      </c>
      <c r="Y119" s="420">
        <v>0</v>
      </c>
      <c r="Z119" s="422">
        <v>42278</v>
      </c>
      <c r="AA119" s="422">
        <v>42643</v>
      </c>
    </row>
    <row r="120" spans="1:27" x14ac:dyDescent="0.25">
      <c r="A120" s="416" t="s">
        <v>79</v>
      </c>
      <c r="B120" s="437" t="s">
        <v>80</v>
      </c>
      <c r="C120" s="359">
        <v>716951</v>
      </c>
      <c r="D120" s="359">
        <v>3223</v>
      </c>
      <c r="E120" s="424">
        <v>4.495425768288209E-3</v>
      </c>
      <c r="F120" s="359">
        <v>770287.6</v>
      </c>
      <c r="G120" s="359">
        <v>2448.73</v>
      </c>
      <c r="H120" s="424">
        <v>3.1779826041801896E-3</v>
      </c>
      <c r="I120" s="362">
        <v>824191.36</v>
      </c>
      <c r="J120" s="362">
        <v>2951.77</v>
      </c>
      <c r="K120" s="424">
        <v>3.5814134232127841E-3</v>
      </c>
      <c r="L120" s="91">
        <v>862719.79</v>
      </c>
      <c r="M120" s="91">
        <v>5038.1899999999996</v>
      </c>
      <c r="N120" s="392">
        <v>5.8398915365092058E-3</v>
      </c>
      <c r="O120" s="80">
        <v>853689.44</v>
      </c>
      <c r="P120" s="80">
        <v>3672.16</v>
      </c>
      <c r="Q120" s="419">
        <v>4.30151742301041E-3</v>
      </c>
      <c r="R120" s="420">
        <v>911200.29</v>
      </c>
      <c r="S120" s="420">
        <v>2578.39</v>
      </c>
      <c r="T120" s="421">
        <v>2.8296632785312216E-3</v>
      </c>
      <c r="U120" s="420">
        <v>1908.33</v>
      </c>
      <c r="V120" s="420">
        <v>670.06</v>
      </c>
      <c r="W120" s="420">
        <v>934599.47</v>
      </c>
      <c r="X120" s="421">
        <v>4.0000022683513827E-3</v>
      </c>
      <c r="Y120" s="420">
        <v>3738.4</v>
      </c>
      <c r="Z120" s="422">
        <v>42278</v>
      </c>
      <c r="AA120" s="422">
        <v>42643</v>
      </c>
    </row>
    <row r="121" spans="1:27" x14ac:dyDescent="0.25">
      <c r="A121" s="416" t="s">
        <v>79</v>
      </c>
      <c r="B121" s="437" t="s">
        <v>81</v>
      </c>
      <c r="C121" s="359">
        <v>51654</v>
      </c>
      <c r="D121" s="359">
        <v>4738</v>
      </c>
      <c r="E121" s="424">
        <v>9.1725713400704692E-2</v>
      </c>
      <c r="F121" s="359">
        <v>53410.57</v>
      </c>
      <c r="G121" s="359">
        <v>4335.08</v>
      </c>
      <c r="H121" s="424">
        <v>8.1163056299264194E-2</v>
      </c>
      <c r="I121" s="362">
        <v>55349.89</v>
      </c>
      <c r="J121" s="362">
        <v>5107.3100000000004</v>
      </c>
      <c r="K121" s="424">
        <v>9.227317344262112E-2</v>
      </c>
      <c r="L121" s="91">
        <v>56457.56</v>
      </c>
      <c r="M121" s="91">
        <v>4764.74</v>
      </c>
      <c r="N121" s="392">
        <v>8.4395074813718482E-2</v>
      </c>
      <c r="O121" s="80">
        <v>56625.58</v>
      </c>
      <c r="P121" s="80">
        <v>4201.49</v>
      </c>
      <c r="Q121" s="419">
        <v>7.4197738901747232E-2</v>
      </c>
      <c r="R121" s="420">
        <v>56754.07</v>
      </c>
      <c r="S121" s="420">
        <v>5019.9399999999996</v>
      </c>
      <c r="T121" s="421">
        <v>8.8450748994741688E-2</v>
      </c>
      <c r="U121" s="420">
        <v>4323.93</v>
      </c>
      <c r="V121" s="420">
        <v>696.01</v>
      </c>
      <c r="W121" s="420">
        <v>57031.519999999997</v>
      </c>
      <c r="X121" s="421">
        <v>7.2000009819131613E-2</v>
      </c>
      <c r="Y121" s="420">
        <v>4106.2700000000004</v>
      </c>
      <c r="Z121" s="422">
        <v>42278</v>
      </c>
      <c r="AA121" s="422">
        <v>42643</v>
      </c>
    </row>
    <row r="122" spans="1:27" x14ac:dyDescent="0.25">
      <c r="A122" s="416" t="s">
        <v>82</v>
      </c>
      <c r="B122" s="437" t="s">
        <v>199</v>
      </c>
      <c r="C122" s="359">
        <v>55400</v>
      </c>
      <c r="D122" s="359">
        <v>12600</v>
      </c>
      <c r="E122" s="424">
        <v>0.22743682310469315</v>
      </c>
      <c r="F122" s="359">
        <v>60300</v>
      </c>
      <c r="G122" s="359">
        <v>14500</v>
      </c>
      <c r="H122" s="424">
        <v>0.24046434494195687</v>
      </c>
      <c r="I122" s="362">
        <v>65200</v>
      </c>
      <c r="J122" s="362">
        <v>17700</v>
      </c>
      <c r="K122" s="424">
        <v>0.2714723926380368</v>
      </c>
      <c r="L122" s="91">
        <v>65600</v>
      </c>
      <c r="M122" s="91">
        <v>15600</v>
      </c>
      <c r="N122" s="392">
        <v>0.23780487804878048</v>
      </c>
      <c r="O122" s="80">
        <v>69786.23</v>
      </c>
      <c r="P122" s="80">
        <v>16762.650000000001</v>
      </c>
      <c r="Q122" s="419">
        <v>0.24019996495010551</v>
      </c>
      <c r="R122" s="420">
        <v>67992.5</v>
      </c>
      <c r="S122" s="420">
        <v>16231.58</v>
      </c>
      <c r="T122" s="421">
        <v>0.23872603595984901</v>
      </c>
      <c r="U122" s="420">
        <v>16231.58</v>
      </c>
      <c r="V122" s="420">
        <v>0</v>
      </c>
      <c r="W122" s="420">
        <v>67736.850000000006</v>
      </c>
      <c r="X122" s="421">
        <v>0.2387258929223901</v>
      </c>
      <c r="Y122" s="420">
        <v>16170.54</v>
      </c>
      <c r="Z122" s="422">
        <v>41640</v>
      </c>
      <c r="AA122" s="422">
        <v>42035</v>
      </c>
    </row>
    <row r="123" spans="1:27" x14ac:dyDescent="0.25">
      <c r="A123" s="416" t="s">
        <v>83</v>
      </c>
      <c r="B123" s="416" t="s">
        <v>273</v>
      </c>
      <c r="C123" s="359">
        <v>10320</v>
      </c>
      <c r="D123" s="359">
        <v>8.1999999999999993</v>
      </c>
      <c r="E123" s="424">
        <v>7.9457364341085262E-4</v>
      </c>
      <c r="F123" s="359">
        <v>9423</v>
      </c>
      <c r="G123" s="359">
        <v>5.7</v>
      </c>
      <c r="H123" s="424">
        <v>6.0490289716650747E-4</v>
      </c>
      <c r="I123" s="362">
        <v>15040</v>
      </c>
      <c r="J123" s="362">
        <v>0.82</v>
      </c>
      <c r="K123" s="424">
        <v>5.4521276595744676E-5</v>
      </c>
      <c r="L123" s="418"/>
      <c r="M123" s="418"/>
      <c r="N123" s="433"/>
      <c r="O123" s="434"/>
      <c r="P123" s="434"/>
      <c r="Q123" s="434"/>
      <c r="R123" s="432"/>
      <c r="S123" s="432"/>
      <c r="T123" s="432"/>
      <c r="U123" s="432"/>
      <c r="V123" s="432"/>
      <c r="W123" s="432"/>
      <c r="X123" s="432"/>
      <c r="Y123" s="432"/>
      <c r="Z123" s="432"/>
      <c r="AA123" s="432"/>
    </row>
    <row r="124" spans="1:27" x14ac:dyDescent="0.25">
      <c r="A124" s="416" t="s">
        <v>84</v>
      </c>
      <c r="B124" s="416" t="s">
        <v>287</v>
      </c>
      <c r="C124" s="359">
        <v>1686</v>
      </c>
      <c r="D124" s="359">
        <v>6.1</v>
      </c>
      <c r="E124" s="424">
        <v>3.6180308422301302E-3</v>
      </c>
      <c r="F124" s="359">
        <v>1651</v>
      </c>
      <c r="G124" s="359">
        <v>6</v>
      </c>
      <c r="H124" s="424">
        <v>3.6341611144760752E-3</v>
      </c>
      <c r="I124" s="431"/>
      <c r="J124" s="431"/>
      <c r="K124" s="428"/>
      <c r="L124" s="418"/>
      <c r="M124" s="418"/>
      <c r="N124" s="433"/>
      <c r="O124" s="434"/>
      <c r="P124" s="434"/>
      <c r="Q124" s="434"/>
      <c r="R124" s="432"/>
      <c r="S124" s="432"/>
      <c r="T124" s="432"/>
      <c r="U124" s="432"/>
      <c r="V124" s="432"/>
      <c r="W124" s="432"/>
      <c r="X124" s="432"/>
      <c r="Y124" s="432"/>
      <c r="Z124" s="432"/>
      <c r="AA124" s="432"/>
    </row>
    <row r="125" spans="1:27" x14ac:dyDescent="0.25">
      <c r="A125" s="416" t="s">
        <v>84</v>
      </c>
      <c r="B125" s="437" t="s">
        <v>279</v>
      </c>
      <c r="C125" s="359">
        <v>900</v>
      </c>
      <c r="D125" s="359">
        <v>14.2</v>
      </c>
      <c r="E125" s="424">
        <v>1.5777777777777776E-2</v>
      </c>
      <c r="F125" s="359">
        <v>917</v>
      </c>
      <c r="G125" s="359">
        <v>10</v>
      </c>
      <c r="H125" s="424">
        <v>1.0905125408942203E-2</v>
      </c>
      <c r="I125" s="362">
        <v>930</v>
      </c>
      <c r="J125" s="362">
        <v>10</v>
      </c>
      <c r="K125" s="424">
        <v>1.0752688172043012E-2</v>
      </c>
      <c r="L125" s="446">
        <v>930</v>
      </c>
      <c r="M125" s="446">
        <v>7.8</v>
      </c>
      <c r="N125" s="392">
        <v>8.3870967741935479E-3</v>
      </c>
      <c r="O125" s="80">
        <v>910.91</v>
      </c>
      <c r="P125" s="80">
        <v>4.92</v>
      </c>
      <c r="Q125" s="419">
        <v>5.4011922143790275E-3</v>
      </c>
      <c r="R125" s="420">
        <v>844.64</v>
      </c>
      <c r="S125" s="420">
        <v>4.5599999999999996</v>
      </c>
      <c r="T125" s="421">
        <v>5.3987497632127296E-3</v>
      </c>
      <c r="U125" s="420">
        <v>3.43</v>
      </c>
      <c r="V125" s="420">
        <v>1.1299999999999999</v>
      </c>
      <c r="W125" s="420">
        <v>888.75</v>
      </c>
      <c r="X125" s="421">
        <v>5.4008438818565398E-3</v>
      </c>
      <c r="Y125" s="420">
        <v>4.8</v>
      </c>
      <c r="Z125" s="422">
        <v>42278</v>
      </c>
      <c r="AA125" s="422">
        <v>42614</v>
      </c>
    </row>
    <row r="126" spans="1:27" ht="30" x14ac:dyDescent="0.25">
      <c r="A126" s="436" t="s">
        <v>84</v>
      </c>
      <c r="B126" s="437" t="s">
        <v>288</v>
      </c>
      <c r="C126" s="385"/>
      <c r="D126" s="385"/>
      <c r="E126" s="417"/>
      <c r="F126" s="385"/>
      <c r="G126" s="385"/>
      <c r="H126" s="417"/>
      <c r="I126" s="362">
        <v>5.7</v>
      </c>
      <c r="J126" s="362">
        <v>0</v>
      </c>
      <c r="K126" s="424">
        <v>0</v>
      </c>
      <c r="L126" s="418"/>
      <c r="M126" s="418"/>
      <c r="N126" s="433"/>
      <c r="O126" s="434"/>
      <c r="P126" s="434"/>
      <c r="Q126" s="434"/>
      <c r="R126" s="432"/>
      <c r="S126" s="432"/>
      <c r="T126" s="432"/>
      <c r="U126" s="432"/>
      <c r="V126" s="432"/>
      <c r="W126" s="432"/>
      <c r="X126" s="432"/>
      <c r="Y126" s="432"/>
      <c r="Z126" s="432"/>
      <c r="AA126" s="432"/>
    </row>
    <row r="127" spans="1:27" ht="30" x14ac:dyDescent="0.25">
      <c r="A127" s="416" t="s">
        <v>84</v>
      </c>
      <c r="B127" s="437" t="s">
        <v>201</v>
      </c>
      <c r="C127" s="359">
        <v>10024</v>
      </c>
      <c r="D127" s="359">
        <v>1557</v>
      </c>
      <c r="E127" s="424">
        <v>0.15532721468475658</v>
      </c>
      <c r="F127" s="359">
        <v>11304</v>
      </c>
      <c r="G127" s="359">
        <v>1774</v>
      </c>
      <c r="H127" s="424">
        <v>0.15693559801840057</v>
      </c>
      <c r="I127" s="362">
        <v>11463</v>
      </c>
      <c r="J127" s="362">
        <v>1748</v>
      </c>
      <c r="K127" s="424">
        <v>0.15249062200122132</v>
      </c>
      <c r="L127" s="91">
        <v>11319</v>
      </c>
      <c r="M127" s="91">
        <v>1773</v>
      </c>
      <c r="N127" s="392">
        <v>0.15663927908825867</v>
      </c>
      <c r="O127" s="80">
        <v>11994.8</v>
      </c>
      <c r="P127" s="80">
        <v>1819.74</v>
      </c>
      <c r="Q127" s="419">
        <v>0.15171074132123921</v>
      </c>
      <c r="R127" s="420">
        <v>12258.11</v>
      </c>
      <c r="S127" s="420">
        <v>1875.49</v>
      </c>
      <c r="T127" s="421">
        <v>0.15299993228972492</v>
      </c>
      <c r="U127" s="420">
        <v>1372.3</v>
      </c>
      <c r="V127" s="420">
        <v>503.19</v>
      </c>
      <c r="W127" s="420">
        <v>12414.71</v>
      </c>
      <c r="X127" s="421">
        <v>0.14079990591806013</v>
      </c>
      <c r="Y127" s="420">
        <v>1747.99</v>
      </c>
      <c r="Z127" s="422">
        <v>42186</v>
      </c>
      <c r="AA127" s="422">
        <v>42522</v>
      </c>
    </row>
    <row r="128" spans="1:27" ht="30" x14ac:dyDescent="0.25">
      <c r="A128" s="416" t="s">
        <v>84</v>
      </c>
      <c r="B128" s="437" t="s">
        <v>202</v>
      </c>
      <c r="C128" s="359">
        <v>2987</v>
      </c>
      <c r="D128" s="359">
        <v>752</v>
      </c>
      <c r="E128" s="424">
        <v>0.25175761633746235</v>
      </c>
      <c r="F128" s="359">
        <v>3290</v>
      </c>
      <c r="G128" s="359">
        <v>831</v>
      </c>
      <c r="H128" s="424">
        <v>0.25258358662613983</v>
      </c>
      <c r="I128" s="362">
        <v>3605</v>
      </c>
      <c r="J128" s="362">
        <v>923</v>
      </c>
      <c r="K128" s="424">
        <v>0.25603328710124829</v>
      </c>
      <c r="L128" s="91">
        <v>3812</v>
      </c>
      <c r="M128" s="91">
        <v>875</v>
      </c>
      <c r="N128" s="392">
        <v>0.22953830010493179</v>
      </c>
      <c r="O128" s="80">
        <v>3959.6</v>
      </c>
      <c r="P128" s="80">
        <v>890.17</v>
      </c>
      <c r="Q128" s="419">
        <v>0.22481311243559954</v>
      </c>
      <c r="R128" s="420">
        <v>4212.55</v>
      </c>
      <c r="S128" s="420">
        <v>958.36</v>
      </c>
      <c r="T128" s="421">
        <v>0.22750115725629369</v>
      </c>
      <c r="U128" s="420">
        <v>760.08</v>
      </c>
      <c r="V128" s="420">
        <v>198.28</v>
      </c>
      <c r="W128" s="420">
        <v>4488.13</v>
      </c>
      <c r="X128" s="421">
        <v>0.20750067400008465</v>
      </c>
      <c r="Y128" s="420">
        <v>931.29</v>
      </c>
      <c r="Z128" s="422">
        <v>42186</v>
      </c>
      <c r="AA128" s="422">
        <v>42522</v>
      </c>
    </row>
    <row r="129" spans="1:27" ht="45" x14ac:dyDescent="0.25">
      <c r="A129" s="416" t="s">
        <v>84</v>
      </c>
      <c r="B129" s="437" t="s">
        <v>275</v>
      </c>
      <c r="C129" s="359">
        <v>4886</v>
      </c>
      <c r="D129" s="359">
        <v>201.6</v>
      </c>
      <c r="E129" s="424">
        <v>4.126074498567335E-2</v>
      </c>
      <c r="F129" s="359">
        <v>4520</v>
      </c>
      <c r="G129" s="359">
        <v>198</v>
      </c>
      <c r="H129" s="424">
        <v>4.3805309734513277E-2</v>
      </c>
      <c r="I129" s="362">
        <v>4517</v>
      </c>
      <c r="J129" s="362">
        <v>206</v>
      </c>
      <c r="K129" s="424">
        <v>4.560549036971441E-2</v>
      </c>
      <c r="L129" s="91">
        <v>4542</v>
      </c>
      <c r="M129" s="91">
        <v>210</v>
      </c>
      <c r="N129" s="392">
        <v>4.6235138705416116E-2</v>
      </c>
      <c r="O129" s="80">
        <v>4335</v>
      </c>
      <c r="P129" s="80">
        <v>207.65</v>
      </c>
      <c r="Q129" s="419">
        <v>4.7900807381776239E-2</v>
      </c>
      <c r="R129" s="420">
        <v>3949.36</v>
      </c>
      <c r="S129" s="420">
        <v>197.07</v>
      </c>
      <c r="T129" s="421">
        <v>4.9899224178094677E-2</v>
      </c>
      <c r="U129" s="420">
        <v>115.13</v>
      </c>
      <c r="V129" s="420">
        <v>81.94</v>
      </c>
      <c r="W129" s="420">
        <v>3811.38</v>
      </c>
      <c r="X129" s="421">
        <v>3.8799594897386248E-2</v>
      </c>
      <c r="Y129" s="420">
        <v>147.88</v>
      </c>
      <c r="Z129" s="422">
        <v>370996</v>
      </c>
      <c r="AA129" s="422">
        <v>42614</v>
      </c>
    </row>
    <row r="130" spans="1:27" ht="30" x14ac:dyDescent="0.25">
      <c r="A130" s="416" t="s">
        <v>84</v>
      </c>
      <c r="B130" s="437" t="s">
        <v>200</v>
      </c>
      <c r="C130" s="359">
        <v>71813</v>
      </c>
      <c r="D130" s="359">
        <v>2728.9</v>
      </c>
      <c r="E130" s="424">
        <v>3.8000083550332117E-2</v>
      </c>
      <c r="F130" s="359">
        <v>74639</v>
      </c>
      <c r="G130" s="359">
        <v>2553</v>
      </c>
      <c r="H130" s="424">
        <v>3.4204638325808223E-2</v>
      </c>
      <c r="I130" s="362">
        <v>76087</v>
      </c>
      <c r="J130" s="362">
        <v>2437</v>
      </c>
      <c r="K130" s="424">
        <v>3.2029124554785966E-2</v>
      </c>
      <c r="L130" s="91">
        <v>70022</v>
      </c>
      <c r="M130" s="91">
        <v>2562.81</v>
      </c>
      <c r="N130" s="392">
        <v>3.6600068549884318E-2</v>
      </c>
      <c r="O130" s="432"/>
      <c r="P130" s="432"/>
      <c r="Q130" s="432"/>
      <c r="R130" s="432"/>
      <c r="S130" s="432"/>
      <c r="T130" s="432"/>
      <c r="U130" s="432"/>
      <c r="V130" s="432"/>
      <c r="W130" s="432"/>
      <c r="X130" s="432"/>
      <c r="Y130" s="432"/>
      <c r="Z130" s="432"/>
      <c r="AA130" s="432"/>
    </row>
    <row r="131" spans="1:27" ht="30" x14ac:dyDescent="0.25">
      <c r="A131" s="436" t="s">
        <v>84</v>
      </c>
      <c r="B131" s="437" t="s">
        <v>284</v>
      </c>
      <c r="C131" s="385"/>
      <c r="D131" s="385"/>
      <c r="E131" s="417"/>
      <c r="F131" s="385"/>
      <c r="G131" s="385"/>
      <c r="H131" s="417"/>
      <c r="I131" s="362">
        <v>0.3</v>
      </c>
      <c r="J131" s="362">
        <v>0</v>
      </c>
      <c r="K131" s="424">
        <v>0</v>
      </c>
      <c r="L131" s="91">
        <v>1.18</v>
      </c>
      <c r="M131" s="91">
        <v>0</v>
      </c>
      <c r="N131" s="392">
        <v>0</v>
      </c>
      <c r="O131" s="80">
        <v>0.57999999999999996</v>
      </c>
      <c r="P131" s="80">
        <v>0</v>
      </c>
      <c r="Q131" s="419">
        <v>0</v>
      </c>
      <c r="R131" s="432"/>
      <c r="S131" s="432"/>
      <c r="T131" s="432"/>
      <c r="U131" s="432"/>
      <c r="V131" s="432"/>
      <c r="W131" s="432"/>
      <c r="X131" s="432"/>
      <c r="Y131" s="432"/>
      <c r="Z131" s="432"/>
      <c r="AA131" s="432"/>
    </row>
    <row r="132" spans="1:27" x14ac:dyDescent="0.25">
      <c r="A132" s="436" t="s">
        <v>84</v>
      </c>
      <c r="B132" s="437" t="s">
        <v>285</v>
      </c>
      <c r="C132" s="385"/>
      <c r="D132" s="385"/>
      <c r="E132" s="417"/>
      <c r="F132" s="385"/>
      <c r="G132" s="385"/>
      <c r="H132" s="417"/>
      <c r="I132" s="431"/>
      <c r="J132" s="431"/>
      <c r="K132" s="428"/>
      <c r="L132" s="91">
        <v>7.0000000000000007E-2</v>
      </c>
      <c r="M132" s="91">
        <v>0</v>
      </c>
      <c r="N132" s="392">
        <v>0</v>
      </c>
      <c r="O132" s="80">
        <v>0.06</v>
      </c>
      <c r="P132" s="80">
        <v>0</v>
      </c>
      <c r="Q132" s="419">
        <v>0</v>
      </c>
      <c r="R132" s="432"/>
      <c r="S132" s="432"/>
      <c r="T132" s="432"/>
      <c r="U132" s="432"/>
      <c r="V132" s="432"/>
      <c r="W132" s="432"/>
      <c r="X132" s="432"/>
      <c r="Y132" s="432"/>
      <c r="Z132" s="432"/>
      <c r="AA132" s="432"/>
    </row>
    <row r="133" spans="1:27" ht="30" x14ac:dyDescent="0.25">
      <c r="A133" s="416" t="s">
        <v>84</v>
      </c>
      <c r="B133" s="437" t="s">
        <v>289</v>
      </c>
      <c r="C133" s="359">
        <v>694</v>
      </c>
      <c r="D133" s="359">
        <v>0</v>
      </c>
      <c r="E133" s="424">
        <v>0</v>
      </c>
      <c r="F133" s="359">
        <v>835</v>
      </c>
      <c r="G133" s="359">
        <v>0</v>
      </c>
      <c r="H133" s="424">
        <v>0</v>
      </c>
      <c r="I133" s="362">
        <v>751</v>
      </c>
      <c r="J133" s="362">
        <v>0</v>
      </c>
      <c r="K133" s="424">
        <v>0</v>
      </c>
      <c r="L133" s="418"/>
      <c r="M133" s="418"/>
      <c r="N133" s="433"/>
      <c r="O133" s="434"/>
      <c r="P133" s="434"/>
      <c r="Q133" s="434"/>
      <c r="R133" s="432"/>
      <c r="S133" s="432"/>
      <c r="T133" s="432"/>
      <c r="U133" s="432"/>
      <c r="V133" s="432"/>
      <c r="W133" s="432"/>
      <c r="X133" s="432"/>
      <c r="Y133" s="432"/>
      <c r="Z133" s="432"/>
      <c r="AA133" s="432"/>
    </row>
    <row r="134" spans="1:27" ht="30" x14ac:dyDescent="0.25">
      <c r="A134" s="416" t="s">
        <v>84</v>
      </c>
      <c r="B134" s="437" t="s">
        <v>290</v>
      </c>
      <c r="C134" s="359">
        <v>3867</v>
      </c>
      <c r="D134" s="359">
        <v>18.8</v>
      </c>
      <c r="E134" s="424">
        <v>4.8616498577708821E-3</v>
      </c>
      <c r="F134" s="379"/>
      <c r="G134" s="379"/>
      <c r="H134" s="428"/>
      <c r="I134" s="362">
        <v>4619</v>
      </c>
      <c r="J134" s="362">
        <v>33</v>
      </c>
      <c r="K134" s="424">
        <v>7.1444035505520672E-3</v>
      </c>
      <c r="L134" s="418"/>
      <c r="M134" s="418"/>
      <c r="N134" s="433"/>
      <c r="O134" s="434"/>
      <c r="P134" s="434"/>
      <c r="Q134" s="434"/>
      <c r="R134" s="432"/>
      <c r="S134" s="432"/>
      <c r="T134" s="432"/>
      <c r="U134" s="432"/>
      <c r="V134" s="432"/>
      <c r="W134" s="432"/>
      <c r="X134" s="432"/>
      <c r="Y134" s="432"/>
      <c r="Z134" s="432"/>
      <c r="AA134" s="432"/>
    </row>
    <row r="135" spans="1:27" ht="30" x14ac:dyDescent="0.25">
      <c r="A135" s="436" t="s">
        <v>84</v>
      </c>
      <c r="B135" s="437" t="s">
        <v>283</v>
      </c>
      <c r="C135" s="385"/>
      <c r="D135" s="385"/>
      <c r="E135" s="417"/>
      <c r="F135" s="385"/>
      <c r="G135" s="385"/>
      <c r="H135" s="417"/>
      <c r="I135" s="362">
        <v>0.4</v>
      </c>
      <c r="J135" s="362">
        <v>0</v>
      </c>
      <c r="K135" s="424">
        <v>0</v>
      </c>
      <c r="L135" s="91">
        <v>0.4</v>
      </c>
      <c r="M135" s="91">
        <v>2E-3</v>
      </c>
      <c r="N135" s="392">
        <v>5.0000000000000001E-3</v>
      </c>
      <c r="O135" s="80">
        <v>0.04</v>
      </c>
      <c r="P135" s="80">
        <v>1E-4</v>
      </c>
      <c r="Q135" s="419">
        <v>2.5000000000000001E-3</v>
      </c>
      <c r="R135" s="432"/>
      <c r="S135" s="432"/>
      <c r="T135" s="432"/>
      <c r="U135" s="432"/>
      <c r="V135" s="432"/>
      <c r="W135" s="432"/>
      <c r="X135" s="432"/>
      <c r="Y135" s="432"/>
      <c r="Z135" s="432"/>
      <c r="AA135" s="432"/>
    </row>
    <row r="136" spans="1:27" ht="30" x14ac:dyDescent="0.25">
      <c r="A136" s="416" t="s">
        <v>84</v>
      </c>
      <c r="B136" s="437" t="s">
        <v>282</v>
      </c>
      <c r="C136" s="379"/>
      <c r="D136" s="379"/>
      <c r="E136" s="428"/>
      <c r="F136" s="379"/>
      <c r="G136" s="379"/>
      <c r="H136" s="428"/>
      <c r="I136" s="431"/>
      <c r="J136" s="431"/>
      <c r="K136" s="428"/>
      <c r="L136" s="91">
        <v>0.3</v>
      </c>
      <c r="M136" s="91">
        <v>5.0000000000000001E-3</v>
      </c>
      <c r="N136" s="392">
        <v>1.6666666666666666E-2</v>
      </c>
      <c r="O136" s="80">
        <v>0.79</v>
      </c>
      <c r="P136" s="80">
        <v>0.01</v>
      </c>
      <c r="Q136" s="419">
        <v>1.2658227848101266E-2</v>
      </c>
      <c r="R136" s="432"/>
      <c r="S136" s="432"/>
      <c r="T136" s="432"/>
      <c r="U136" s="432"/>
      <c r="V136" s="432"/>
      <c r="W136" s="432"/>
      <c r="X136" s="432"/>
      <c r="Y136" s="432"/>
      <c r="Z136" s="432"/>
      <c r="AA136" s="432"/>
    </row>
    <row r="137" spans="1:27" ht="30" x14ac:dyDescent="0.25">
      <c r="A137" s="416" t="s">
        <v>84</v>
      </c>
      <c r="B137" s="437" t="s">
        <v>276</v>
      </c>
      <c r="C137" s="379"/>
      <c r="D137" s="379"/>
      <c r="E137" s="428"/>
      <c r="F137" s="379"/>
      <c r="G137" s="379"/>
      <c r="H137" s="428"/>
      <c r="I137" s="431"/>
      <c r="J137" s="431"/>
      <c r="K137" s="428"/>
      <c r="L137" s="91">
        <v>3357</v>
      </c>
      <c r="M137" s="91">
        <v>104.2</v>
      </c>
      <c r="N137" s="392">
        <v>3.1039618707179029E-2</v>
      </c>
      <c r="O137" s="80">
        <v>2581.12</v>
      </c>
      <c r="P137" s="80">
        <v>122.35</v>
      </c>
      <c r="Q137" s="419">
        <v>4.740190304983883E-2</v>
      </c>
      <c r="R137" s="420">
        <v>457.31</v>
      </c>
      <c r="S137" s="420">
        <v>14.34</v>
      </c>
      <c r="T137" s="421">
        <v>3.1357284992674553E-2</v>
      </c>
      <c r="U137" s="420">
        <v>11.38</v>
      </c>
      <c r="V137" s="420">
        <v>2.96</v>
      </c>
      <c r="W137" s="420">
        <v>336</v>
      </c>
      <c r="X137" s="421">
        <v>3.1011904761904761E-2</v>
      </c>
      <c r="Y137" s="420">
        <v>10.42</v>
      </c>
      <c r="Z137" s="422">
        <v>42278</v>
      </c>
      <c r="AA137" s="422">
        <v>42614</v>
      </c>
    </row>
    <row r="138" spans="1:27" x14ac:dyDescent="0.25">
      <c r="A138" s="416" t="s">
        <v>84</v>
      </c>
      <c r="B138" s="437" t="s">
        <v>280</v>
      </c>
      <c r="C138" s="379"/>
      <c r="D138" s="379"/>
      <c r="E138" s="428"/>
      <c r="F138" s="379"/>
      <c r="G138" s="379"/>
      <c r="H138" s="428"/>
      <c r="I138" s="431"/>
      <c r="J138" s="431"/>
      <c r="K138" s="428"/>
      <c r="L138" s="91">
        <v>63</v>
      </c>
      <c r="M138" s="91">
        <v>4</v>
      </c>
      <c r="N138" s="392">
        <v>6.3492063492063489E-2</v>
      </c>
      <c r="O138" s="80">
        <v>54.27</v>
      </c>
      <c r="P138" s="80">
        <v>6.98</v>
      </c>
      <c r="Q138" s="419">
        <v>0.12861617836742215</v>
      </c>
      <c r="R138" s="432"/>
      <c r="S138" s="432"/>
      <c r="T138" s="432"/>
      <c r="U138" s="432"/>
      <c r="V138" s="432"/>
      <c r="W138" s="432"/>
      <c r="X138" s="432"/>
      <c r="Y138" s="432"/>
      <c r="Z138" s="432"/>
      <c r="AA138" s="432"/>
    </row>
    <row r="139" spans="1:27" x14ac:dyDescent="0.25">
      <c r="A139" s="436" t="s">
        <v>84</v>
      </c>
      <c r="B139" s="437" t="s">
        <v>291</v>
      </c>
      <c r="C139" s="385"/>
      <c r="D139" s="385"/>
      <c r="E139" s="417"/>
      <c r="F139" s="385"/>
      <c r="G139" s="385"/>
      <c r="H139" s="417"/>
      <c r="I139" s="362">
        <v>0.2</v>
      </c>
      <c r="J139" s="362">
        <v>0</v>
      </c>
      <c r="K139" s="424">
        <v>0</v>
      </c>
      <c r="L139" s="418"/>
      <c r="M139" s="418"/>
      <c r="N139" s="433"/>
      <c r="O139" s="80">
        <v>124.01</v>
      </c>
      <c r="P139" s="80">
        <v>3.98</v>
      </c>
      <c r="Q139" s="419">
        <v>3.2094185952745748E-2</v>
      </c>
      <c r="R139" s="420">
        <v>171.72</v>
      </c>
      <c r="S139" s="420">
        <v>2.92</v>
      </c>
      <c r="T139" s="421">
        <v>1.7004425809457255E-2</v>
      </c>
      <c r="U139" s="420">
        <v>2.86</v>
      </c>
      <c r="V139" s="420">
        <v>0.06</v>
      </c>
      <c r="W139" s="420">
        <v>229</v>
      </c>
      <c r="X139" s="421">
        <v>1.6899563318777292E-2</v>
      </c>
      <c r="Y139" s="420">
        <v>3.87</v>
      </c>
      <c r="Z139" s="422">
        <v>42278</v>
      </c>
      <c r="AA139" s="422">
        <v>42614</v>
      </c>
    </row>
    <row r="140" spans="1:27" ht="30" x14ac:dyDescent="0.25">
      <c r="A140" s="416" t="s">
        <v>84</v>
      </c>
      <c r="B140" s="437" t="s">
        <v>292</v>
      </c>
      <c r="C140" s="379"/>
      <c r="D140" s="379"/>
      <c r="E140" s="428"/>
      <c r="F140" s="359">
        <v>401</v>
      </c>
      <c r="G140" s="359">
        <v>1</v>
      </c>
      <c r="H140" s="424">
        <v>2.4937655860349127E-3</v>
      </c>
      <c r="I140" s="362">
        <v>283</v>
      </c>
      <c r="J140" s="362">
        <v>1</v>
      </c>
      <c r="K140" s="424">
        <v>3.5335689045936395E-3</v>
      </c>
      <c r="L140" s="418"/>
      <c r="M140" s="418"/>
      <c r="N140" s="433"/>
      <c r="O140" s="434"/>
      <c r="P140" s="434"/>
      <c r="Q140" s="434"/>
      <c r="R140" s="432"/>
      <c r="S140" s="432"/>
      <c r="T140" s="432"/>
      <c r="U140" s="432"/>
      <c r="V140" s="432"/>
      <c r="W140" s="432"/>
      <c r="X140" s="432"/>
      <c r="Y140" s="432"/>
      <c r="Z140" s="432"/>
      <c r="AA140" s="432"/>
    </row>
    <row r="141" spans="1:27" ht="30" x14ac:dyDescent="0.25">
      <c r="A141" s="416" t="s">
        <v>84</v>
      </c>
      <c r="B141" s="437" t="s">
        <v>278</v>
      </c>
      <c r="C141" s="359">
        <v>69</v>
      </c>
      <c r="D141" s="359">
        <v>4.8</v>
      </c>
      <c r="E141" s="424">
        <v>6.9565217391304349E-2</v>
      </c>
      <c r="F141" s="359">
        <v>256</v>
      </c>
      <c r="G141" s="359">
        <v>13.4</v>
      </c>
      <c r="H141" s="424">
        <v>5.2343750000000001E-2</v>
      </c>
      <c r="I141" s="362">
        <v>346</v>
      </c>
      <c r="J141" s="362">
        <v>15</v>
      </c>
      <c r="K141" s="424">
        <v>4.3352601156069363E-2</v>
      </c>
      <c r="L141" s="91">
        <v>174</v>
      </c>
      <c r="M141" s="91">
        <v>12.8</v>
      </c>
      <c r="N141" s="392">
        <v>7.3563218390804597E-2</v>
      </c>
      <c r="O141" s="80">
        <v>128.85</v>
      </c>
      <c r="P141" s="80">
        <v>7.05</v>
      </c>
      <c r="Q141" s="419">
        <v>5.471478463329453E-2</v>
      </c>
      <c r="R141" s="420">
        <v>139.6</v>
      </c>
      <c r="S141" s="420">
        <v>11.85</v>
      </c>
      <c r="T141" s="421">
        <v>8.4885386819484238E-2</v>
      </c>
      <c r="U141" s="420">
        <v>11.58</v>
      </c>
      <c r="V141" s="420">
        <v>0.27</v>
      </c>
      <c r="W141" s="420">
        <v>154</v>
      </c>
      <c r="X141" s="421">
        <v>7.4870129870129865E-2</v>
      </c>
      <c r="Y141" s="420">
        <v>11.53</v>
      </c>
      <c r="Z141" s="422">
        <v>42278</v>
      </c>
      <c r="AA141" s="422">
        <v>42614</v>
      </c>
    </row>
    <row r="142" spans="1:27" ht="30" x14ac:dyDescent="0.25">
      <c r="A142" s="436" t="s">
        <v>84</v>
      </c>
      <c r="B142" s="437" t="s">
        <v>281</v>
      </c>
      <c r="C142" s="359">
        <v>477</v>
      </c>
      <c r="D142" s="359">
        <v>10.199999999999999</v>
      </c>
      <c r="E142" s="424">
        <v>2.1383647798742137E-2</v>
      </c>
      <c r="F142" s="359">
        <v>655</v>
      </c>
      <c r="G142" s="359">
        <v>24.7</v>
      </c>
      <c r="H142" s="424">
        <v>3.7709923664122139E-2</v>
      </c>
      <c r="I142" s="362">
        <v>1778</v>
      </c>
      <c r="J142" s="362">
        <v>49</v>
      </c>
      <c r="K142" s="424">
        <v>2.7559055118110236E-2</v>
      </c>
      <c r="L142" s="91">
        <v>34</v>
      </c>
      <c r="M142" s="91">
        <v>3.3660000000000001</v>
      </c>
      <c r="N142" s="392">
        <v>9.9000000000000005E-2</v>
      </c>
      <c r="O142" s="80">
        <v>4.55</v>
      </c>
      <c r="P142" s="80">
        <v>0.52</v>
      </c>
      <c r="Q142" s="419">
        <v>0.1142857142857143</v>
      </c>
      <c r="R142" s="432"/>
      <c r="S142" s="432"/>
      <c r="T142" s="432"/>
      <c r="U142" s="432"/>
      <c r="V142" s="432"/>
      <c r="W142" s="432"/>
      <c r="X142" s="432"/>
      <c r="Y142" s="432"/>
      <c r="Z142" s="432"/>
      <c r="AA142" s="432"/>
    </row>
    <row r="143" spans="1:27" x14ac:dyDescent="0.25">
      <c r="A143" s="416" t="s">
        <v>84</v>
      </c>
      <c r="B143" s="416" t="s">
        <v>293</v>
      </c>
      <c r="C143" s="359">
        <v>2878</v>
      </c>
      <c r="D143" s="359">
        <v>2.4</v>
      </c>
      <c r="E143" s="424">
        <v>8.3391243919388462E-4</v>
      </c>
      <c r="F143" s="359">
        <v>2344</v>
      </c>
      <c r="G143" s="359">
        <v>8</v>
      </c>
      <c r="H143" s="424">
        <v>3.4129692832764505E-3</v>
      </c>
      <c r="I143" s="431"/>
      <c r="J143" s="431"/>
      <c r="K143" s="428"/>
      <c r="L143" s="418"/>
      <c r="M143" s="418"/>
      <c r="N143" s="433"/>
      <c r="O143" s="434"/>
      <c r="P143" s="434"/>
      <c r="Q143" s="434"/>
      <c r="R143" s="432"/>
      <c r="S143" s="432"/>
      <c r="T143" s="432"/>
      <c r="U143" s="432"/>
      <c r="V143" s="432"/>
      <c r="W143" s="432"/>
      <c r="X143" s="432"/>
      <c r="Y143" s="432"/>
      <c r="Z143" s="432"/>
      <c r="AA143" s="432"/>
    </row>
    <row r="144" spans="1:27" ht="30" x14ac:dyDescent="0.25">
      <c r="A144" s="416" t="s">
        <v>84</v>
      </c>
      <c r="B144" s="437" t="s">
        <v>274</v>
      </c>
      <c r="C144" s="359">
        <v>2088</v>
      </c>
      <c r="D144" s="359">
        <v>0.4</v>
      </c>
      <c r="E144" s="424">
        <v>1.9157088122605365E-4</v>
      </c>
      <c r="F144" s="359">
        <v>2277</v>
      </c>
      <c r="G144" s="359">
        <v>158</v>
      </c>
      <c r="H144" s="424">
        <v>6.9389547650417216E-2</v>
      </c>
      <c r="I144" s="362">
        <v>2200</v>
      </c>
      <c r="J144" s="362">
        <v>508</v>
      </c>
      <c r="K144" s="424">
        <v>0.2309090909090909</v>
      </c>
      <c r="L144" s="91">
        <v>2122</v>
      </c>
      <c r="M144" s="91">
        <v>467.79</v>
      </c>
      <c r="N144" s="392">
        <v>0.22044769085768146</v>
      </c>
      <c r="O144" s="80">
        <v>1994.14</v>
      </c>
      <c r="P144" s="80">
        <v>47.41</v>
      </c>
      <c r="Q144" s="419">
        <v>2.3774659753076511E-2</v>
      </c>
      <c r="R144" s="420">
        <v>2304.27</v>
      </c>
      <c r="S144" s="420">
        <v>25.83</v>
      </c>
      <c r="T144" s="421">
        <v>1.1209623872202475E-2</v>
      </c>
      <c r="U144" s="420">
        <v>25.83</v>
      </c>
      <c r="V144" s="420">
        <v>0</v>
      </c>
      <c r="W144" s="420">
        <v>2637.77</v>
      </c>
      <c r="X144" s="421">
        <v>1.1069956819586241E-2</v>
      </c>
      <c r="Y144" s="420">
        <v>29.2</v>
      </c>
      <c r="Z144" s="422">
        <v>42278</v>
      </c>
      <c r="AA144" s="422">
        <v>42614</v>
      </c>
    </row>
    <row r="145" spans="1:27" ht="30" x14ac:dyDescent="0.25">
      <c r="A145" s="436" t="s">
        <v>84</v>
      </c>
      <c r="B145" s="437" t="s">
        <v>286</v>
      </c>
      <c r="C145" s="385"/>
      <c r="D145" s="385"/>
      <c r="E145" s="417"/>
      <c r="F145" s="385"/>
      <c r="G145" s="385"/>
      <c r="H145" s="417"/>
      <c r="I145" s="431"/>
      <c r="J145" s="431"/>
      <c r="K145" s="428"/>
      <c r="L145" s="91">
        <v>4.83</v>
      </c>
      <c r="M145" s="91">
        <v>0</v>
      </c>
      <c r="N145" s="392">
        <v>0</v>
      </c>
      <c r="O145" s="80">
        <v>5.08</v>
      </c>
      <c r="P145" s="80">
        <v>0</v>
      </c>
      <c r="Q145" s="419">
        <v>0</v>
      </c>
      <c r="R145" s="432"/>
      <c r="S145" s="432"/>
      <c r="T145" s="432"/>
      <c r="U145" s="432"/>
      <c r="V145" s="432"/>
      <c r="W145" s="432"/>
      <c r="X145" s="432"/>
      <c r="Y145" s="432"/>
      <c r="Z145" s="432"/>
      <c r="AA145" s="432"/>
    </row>
    <row r="146" spans="1:27" x14ac:dyDescent="0.25">
      <c r="A146" s="416" t="s">
        <v>84</v>
      </c>
      <c r="B146" s="437" t="s">
        <v>277</v>
      </c>
      <c r="C146" s="359">
        <v>1078</v>
      </c>
      <c r="D146" s="359">
        <v>37.1</v>
      </c>
      <c r="E146" s="424">
        <v>3.441558441558442E-2</v>
      </c>
      <c r="F146" s="359">
        <v>1108</v>
      </c>
      <c r="G146" s="359">
        <v>20</v>
      </c>
      <c r="H146" s="424">
        <v>1.8050541516245487E-2</v>
      </c>
      <c r="I146" s="362">
        <v>1117</v>
      </c>
      <c r="J146" s="362">
        <v>22</v>
      </c>
      <c r="K146" s="424">
        <v>1.9695613249776187E-2</v>
      </c>
      <c r="L146" s="91">
        <v>1147</v>
      </c>
      <c r="M146" s="91">
        <v>16.2</v>
      </c>
      <c r="N146" s="392">
        <v>1.4123801220575414E-2</v>
      </c>
      <c r="O146" s="80">
        <v>1141.3900000000001</v>
      </c>
      <c r="P146" s="80">
        <v>12.56</v>
      </c>
      <c r="Q146" s="419">
        <v>1.1004126547455296E-2</v>
      </c>
      <c r="R146" s="432"/>
      <c r="S146" s="432"/>
      <c r="T146" s="432"/>
      <c r="U146" s="432"/>
      <c r="V146" s="432"/>
      <c r="W146" s="432"/>
      <c r="X146" s="432"/>
      <c r="Y146" s="432"/>
      <c r="Z146" s="432"/>
      <c r="AA146" s="432"/>
    </row>
    <row r="147" spans="1:27" ht="30" x14ac:dyDescent="0.25">
      <c r="A147" s="416" t="s">
        <v>84</v>
      </c>
      <c r="B147" s="437" t="s">
        <v>203</v>
      </c>
      <c r="C147" s="359">
        <v>4249</v>
      </c>
      <c r="D147" s="359">
        <v>173.4</v>
      </c>
      <c r="E147" s="424">
        <v>4.0809602259355142E-2</v>
      </c>
      <c r="F147" s="359">
        <v>10828</v>
      </c>
      <c r="G147" s="359">
        <v>566</v>
      </c>
      <c r="H147" s="424">
        <v>5.227188769855929E-2</v>
      </c>
      <c r="I147" s="362">
        <v>17430</v>
      </c>
      <c r="J147" s="362">
        <v>972</v>
      </c>
      <c r="K147" s="424">
        <v>5.5765920826161788E-2</v>
      </c>
      <c r="L147" s="91">
        <v>13734</v>
      </c>
      <c r="M147" s="91">
        <v>302.14999999999998</v>
      </c>
      <c r="N147" s="392">
        <v>2.2000145623998834E-2</v>
      </c>
      <c r="O147" s="80">
        <v>11503.29</v>
      </c>
      <c r="P147" s="80">
        <v>232.37</v>
      </c>
      <c r="Q147" s="419">
        <v>2.0200307911910416E-2</v>
      </c>
      <c r="R147" s="420">
        <v>9162.33</v>
      </c>
      <c r="S147" s="420">
        <v>179.77</v>
      </c>
      <c r="T147" s="421">
        <v>1.9620555033490392E-2</v>
      </c>
      <c r="U147" s="420">
        <v>167.74</v>
      </c>
      <c r="V147" s="420">
        <v>12.03</v>
      </c>
      <c r="W147" s="420">
        <v>4158</v>
      </c>
      <c r="X147" s="421">
        <v>1.94997594997595E-2</v>
      </c>
      <c r="Y147" s="420">
        <v>81.08</v>
      </c>
      <c r="Z147" s="422">
        <v>41821</v>
      </c>
      <c r="AA147" s="422">
        <v>42156</v>
      </c>
    </row>
    <row r="148" spans="1:27" x14ac:dyDescent="0.25">
      <c r="A148" s="416" t="s">
        <v>85</v>
      </c>
      <c r="B148" s="427" t="s">
        <v>309</v>
      </c>
      <c r="C148" s="385"/>
      <c r="D148" s="385"/>
      <c r="E148" s="445"/>
      <c r="F148" s="359">
        <v>749</v>
      </c>
      <c r="G148" s="359">
        <v>69.7</v>
      </c>
      <c r="H148" s="424">
        <v>9.3057409879839792E-2</v>
      </c>
      <c r="I148" s="362">
        <v>816.84</v>
      </c>
      <c r="J148" s="362">
        <v>41.57</v>
      </c>
      <c r="K148" s="424">
        <v>5.0891239410410849E-2</v>
      </c>
      <c r="L148" s="439">
        <v>811.55</v>
      </c>
      <c r="M148" s="447">
        <v>50.48</v>
      </c>
      <c r="N148" s="392">
        <v>6.2201959213850043E-2</v>
      </c>
      <c r="O148" s="80">
        <v>890.06</v>
      </c>
      <c r="P148" s="80">
        <v>65.64</v>
      </c>
      <c r="Q148" s="419">
        <v>7.3747837224456783E-2</v>
      </c>
      <c r="R148" s="420">
        <v>889.85890109000002</v>
      </c>
      <c r="S148" s="420">
        <v>223.75669429000001</v>
      </c>
      <c r="T148" s="421">
        <v>0.2514518807598794</v>
      </c>
      <c r="U148" s="420">
        <v>223.35467762000002</v>
      </c>
      <c r="V148" s="420">
        <v>0.40201666999999996</v>
      </c>
      <c r="W148" s="420">
        <v>916.55466812270015</v>
      </c>
      <c r="X148" s="421">
        <v>0.251</v>
      </c>
      <c r="Y148" s="420">
        <v>230.05522169879774</v>
      </c>
      <c r="Z148" s="422">
        <v>42278</v>
      </c>
      <c r="AA148" s="422">
        <v>42614</v>
      </c>
    </row>
    <row r="149" spans="1:27" x14ac:dyDescent="0.25">
      <c r="A149" s="416" t="s">
        <v>85</v>
      </c>
      <c r="B149" s="427" t="s">
        <v>90</v>
      </c>
      <c r="C149" s="359">
        <v>849</v>
      </c>
      <c r="D149" s="359">
        <v>29.1</v>
      </c>
      <c r="E149" s="424">
        <v>3.4275618374558309E-2</v>
      </c>
      <c r="F149" s="359">
        <v>924</v>
      </c>
      <c r="G149" s="359">
        <v>20.9</v>
      </c>
      <c r="H149" s="424">
        <v>2.2619047619047618E-2</v>
      </c>
      <c r="I149" s="362">
        <v>1020.93</v>
      </c>
      <c r="J149" s="362">
        <v>49.26</v>
      </c>
      <c r="K149" s="424">
        <v>4.8250124886133235E-2</v>
      </c>
      <c r="L149" s="439">
        <v>1135.3399999999999</v>
      </c>
      <c r="M149" s="439">
        <v>38.75</v>
      </c>
      <c r="N149" s="392">
        <v>3.4130744975073547E-2</v>
      </c>
      <c r="O149" s="80">
        <v>1145.73</v>
      </c>
      <c r="P149" s="80">
        <v>53.87</v>
      </c>
      <c r="Q149" s="419">
        <v>4.7018058355808086E-2</v>
      </c>
      <c r="R149" s="420">
        <v>1247.48599371</v>
      </c>
      <c r="S149" s="420">
        <v>69.983036940000005</v>
      </c>
      <c r="T149" s="421">
        <v>5.609925665928462E-2</v>
      </c>
      <c r="U149" s="420">
        <v>17.817707429999999</v>
      </c>
      <c r="V149" s="420">
        <v>52.165329509999999</v>
      </c>
      <c r="W149" s="420">
        <v>1284.9105735213</v>
      </c>
      <c r="X149" s="421">
        <v>5.6000000000000015E-2</v>
      </c>
      <c r="Y149" s="420">
        <v>71.954992117192816</v>
      </c>
      <c r="Z149" s="422">
        <v>42278</v>
      </c>
      <c r="AA149" s="422">
        <v>42614</v>
      </c>
    </row>
    <row r="150" spans="1:27" ht="30" x14ac:dyDescent="0.25">
      <c r="A150" s="416" t="s">
        <v>85</v>
      </c>
      <c r="B150" s="423" t="s">
        <v>399</v>
      </c>
      <c r="C150" s="417"/>
      <c r="D150" s="417"/>
      <c r="E150" s="417"/>
      <c r="F150" s="385"/>
      <c r="G150" s="385"/>
      <c r="H150" s="417"/>
      <c r="I150" s="417"/>
      <c r="J150" s="417"/>
      <c r="K150" s="417"/>
      <c r="L150" s="417"/>
      <c r="M150" s="417"/>
      <c r="N150" s="417"/>
      <c r="O150" s="426"/>
      <c r="P150" s="426"/>
      <c r="Q150" s="426"/>
      <c r="R150" s="420">
        <v>1444.20890648</v>
      </c>
      <c r="S150" s="420">
        <v>352.74023208</v>
      </c>
      <c r="T150" s="421">
        <v>0.24424460373931706</v>
      </c>
      <c r="U150" s="420">
        <v>352.74023208</v>
      </c>
      <c r="V150" s="420">
        <v>0</v>
      </c>
      <c r="W150" s="420">
        <v>1487.5351736744001</v>
      </c>
      <c r="X150" s="421">
        <v>0.24400000000000002</v>
      </c>
      <c r="Y150" s="420">
        <v>362.95858237655364</v>
      </c>
      <c r="Z150" s="422">
        <v>42278</v>
      </c>
      <c r="AA150" s="422">
        <v>42614</v>
      </c>
    </row>
    <row r="151" spans="1:27" x14ac:dyDescent="0.25">
      <c r="A151" s="416" t="s">
        <v>85</v>
      </c>
      <c r="B151" s="427" t="s">
        <v>87</v>
      </c>
      <c r="C151" s="385"/>
      <c r="D151" s="385"/>
      <c r="E151" s="445"/>
      <c r="F151" s="359">
        <v>48181</v>
      </c>
      <c r="G151" s="359">
        <v>321.10000000000002</v>
      </c>
      <c r="H151" s="424">
        <v>6.6644527925945919E-3</v>
      </c>
      <c r="I151" s="362">
        <v>53913.440000000002</v>
      </c>
      <c r="J151" s="362">
        <v>713.16</v>
      </c>
      <c r="K151" s="424">
        <v>1.3227870453081828E-2</v>
      </c>
      <c r="L151" s="439">
        <v>58449.56</v>
      </c>
      <c r="M151" s="439">
        <v>1361.35</v>
      </c>
      <c r="N151" s="392">
        <v>2.3291022207866063E-2</v>
      </c>
      <c r="O151" s="80">
        <v>63864.04</v>
      </c>
      <c r="P151" s="80">
        <v>376.577</v>
      </c>
      <c r="Q151" s="419">
        <v>5.8965420916058551E-3</v>
      </c>
      <c r="R151" s="420">
        <v>67696.730818659998</v>
      </c>
      <c r="S151" s="420">
        <v>456.16588766999996</v>
      </c>
      <c r="T151" s="421">
        <v>6.7383739532701614E-3</v>
      </c>
      <c r="U151" s="420">
        <v>276.02886375999998</v>
      </c>
      <c r="V151" s="420">
        <v>180.13702391000001</v>
      </c>
      <c r="W151" s="420">
        <v>78584.06178787</v>
      </c>
      <c r="X151" s="421">
        <v>6.6000000000007372E-3</v>
      </c>
      <c r="Y151" s="420">
        <v>518.65480779999996</v>
      </c>
      <c r="Z151" s="422">
        <v>42278</v>
      </c>
      <c r="AA151" s="422">
        <v>42614</v>
      </c>
    </row>
    <row r="152" spans="1:27" x14ac:dyDescent="0.25">
      <c r="A152" s="416" t="s">
        <v>85</v>
      </c>
      <c r="B152" s="416" t="s">
        <v>295</v>
      </c>
      <c r="C152" s="359">
        <v>53737</v>
      </c>
      <c r="D152" s="359">
        <v>1385.1</v>
      </c>
      <c r="E152" s="424">
        <v>2.5775536408805848E-2</v>
      </c>
      <c r="F152" s="385"/>
      <c r="G152" s="385"/>
      <c r="H152" s="428"/>
      <c r="I152" s="431"/>
      <c r="J152" s="431"/>
      <c r="K152" s="428"/>
      <c r="L152" s="418"/>
      <c r="M152" s="418"/>
      <c r="N152" s="433"/>
      <c r="O152" s="434"/>
      <c r="P152" s="434"/>
      <c r="Q152" s="434"/>
      <c r="R152" s="432"/>
      <c r="S152" s="432"/>
      <c r="T152" s="432"/>
      <c r="U152" s="432"/>
      <c r="V152" s="432"/>
      <c r="W152" s="432"/>
      <c r="X152" s="432"/>
      <c r="Y152" s="432"/>
      <c r="Z152" s="432"/>
      <c r="AA152" s="432"/>
    </row>
    <row r="153" spans="1:27" x14ac:dyDescent="0.25">
      <c r="A153" s="416" t="s">
        <v>85</v>
      </c>
      <c r="B153" s="427" t="s">
        <v>95</v>
      </c>
      <c r="C153" s="379"/>
      <c r="D153" s="379"/>
      <c r="E153" s="428"/>
      <c r="F153" s="379"/>
      <c r="G153" s="379"/>
      <c r="H153" s="428"/>
      <c r="I153" s="362">
        <v>19.64</v>
      </c>
      <c r="J153" s="362">
        <v>0.4</v>
      </c>
      <c r="K153" s="424">
        <v>2.0366598778004074E-2</v>
      </c>
      <c r="L153" s="439">
        <v>27.27</v>
      </c>
      <c r="M153" s="439">
        <v>1.5580000000000001</v>
      </c>
      <c r="N153" s="392">
        <v>5.7132379904657138E-2</v>
      </c>
      <c r="O153" s="80">
        <v>23.61</v>
      </c>
      <c r="P153" s="80">
        <v>0.86499999999999999</v>
      </c>
      <c r="Q153" s="419">
        <v>3.6637018212621768E-2</v>
      </c>
      <c r="R153" s="420">
        <v>34.841812240000003</v>
      </c>
      <c r="S153" s="420">
        <v>2.7207599999999998E-2</v>
      </c>
      <c r="T153" s="421">
        <v>7.8088934675919135E-4</v>
      </c>
      <c r="U153" s="420">
        <v>2.7207599999999998E-2</v>
      </c>
      <c r="V153" s="420">
        <v>0</v>
      </c>
      <c r="W153" s="420">
        <v>39.863841000000001</v>
      </c>
      <c r="X153" s="421">
        <v>6.9999999999999999E-4</v>
      </c>
      <c r="Y153" s="420">
        <v>2.7904688699999999E-2</v>
      </c>
      <c r="Z153" s="422">
        <v>42278</v>
      </c>
      <c r="AA153" s="422">
        <v>42614</v>
      </c>
    </row>
    <row r="154" spans="1:27" x14ac:dyDescent="0.25">
      <c r="A154" s="416" t="s">
        <v>85</v>
      </c>
      <c r="B154" s="416" t="s">
        <v>98</v>
      </c>
      <c r="C154" s="359">
        <v>10001</v>
      </c>
      <c r="D154" s="359">
        <v>0</v>
      </c>
      <c r="E154" s="424">
        <v>0</v>
      </c>
      <c r="F154" s="385"/>
      <c r="G154" s="385"/>
      <c r="H154" s="428"/>
      <c r="I154" s="431"/>
      <c r="J154" s="431"/>
      <c r="K154" s="428"/>
      <c r="L154" s="418"/>
      <c r="M154" s="418"/>
      <c r="N154" s="433"/>
      <c r="O154" s="434"/>
      <c r="P154" s="434"/>
      <c r="Q154" s="434"/>
      <c r="R154" s="432"/>
      <c r="S154" s="432"/>
      <c r="T154" s="432"/>
      <c r="U154" s="432"/>
      <c r="V154" s="432"/>
      <c r="W154" s="432"/>
      <c r="X154" s="432"/>
      <c r="Y154" s="432"/>
      <c r="Z154" s="432"/>
      <c r="AA154" s="432"/>
    </row>
    <row r="155" spans="1:27" x14ac:dyDescent="0.25">
      <c r="A155" s="416" t="s">
        <v>85</v>
      </c>
      <c r="B155" s="427" t="s">
        <v>96</v>
      </c>
      <c r="C155" s="379"/>
      <c r="D155" s="379"/>
      <c r="E155" s="428"/>
      <c r="F155" s="359">
        <v>146</v>
      </c>
      <c r="G155" s="359">
        <v>0.5</v>
      </c>
      <c r="H155" s="424">
        <v>3.4246575342465752E-3</v>
      </c>
      <c r="I155" s="362">
        <v>151.08000000000001</v>
      </c>
      <c r="J155" s="362">
        <v>1</v>
      </c>
      <c r="K155" s="424">
        <v>6.6190097961344981E-3</v>
      </c>
      <c r="L155" s="439">
        <v>147.15</v>
      </c>
      <c r="M155" s="439">
        <v>1.55</v>
      </c>
      <c r="N155" s="392">
        <v>1.0533469249065579E-2</v>
      </c>
      <c r="O155" s="80">
        <v>143.47</v>
      </c>
      <c r="P155" s="80">
        <v>8.7999999999999995E-2</v>
      </c>
      <c r="Q155" s="419">
        <v>6.1336864849794381E-4</v>
      </c>
      <c r="R155" s="432"/>
      <c r="S155" s="432"/>
      <c r="T155" s="432"/>
      <c r="U155" s="432"/>
      <c r="V155" s="432"/>
      <c r="W155" s="432"/>
      <c r="X155" s="432"/>
      <c r="Y155" s="432"/>
      <c r="Z155" s="432"/>
      <c r="AA155" s="432"/>
    </row>
    <row r="156" spans="1:27" x14ac:dyDescent="0.25">
      <c r="A156" s="416" t="s">
        <v>85</v>
      </c>
      <c r="B156" s="427" t="s">
        <v>97</v>
      </c>
      <c r="C156" s="379"/>
      <c r="D156" s="379"/>
      <c r="E156" s="428"/>
      <c r="F156" s="359">
        <v>88</v>
      </c>
      <c r="G156" s="359">
        <v>0.4</v>
      </c>
      <c r="H156" s="424">
        <v>4.5454545454545461E-3</v>
      </c>
      <c r="I156" s="362">
        <v>83.25</v>
      </c>
      <c r="J156" s="362">
        <v>0.39</v>
      </c>
      <c r="K156" s="424">
        <v>4.6846846846846845E-3</v>
      </c>
      <c r="L156" s="439">
        <v>67.33</v>
      </c>
      <c r="M156" s="439">
        <v>1.5</v>
      </c>
      <c r="N156" s="392">
        <v>2.2278330610426261E-2</v>
      </c>
      <c r="O156" s="80">
        <v>47.73</v>
      </c>
      <c r="P156" s="80">
        <v>0.623</v>
      </c>
      <c r="Q156" s="419">
        <v>1.3052587471192123E-2</v>
      </c>
      <c r="R156" s="432"/>
      <c r="S156" s="432"/>
      <c r="T156" s="432"/>
      <c r="U156" s="432"/>
      <c r="V156" s="432"/>
      <c r="W156" s="432"/>
      <c r="X156" s="432"/>
      <c r="Y156" s="432"/>
      <c r="Z156" s="432"/>
      <c r="AA156" s="432"/>
    </row>
    <row r="157" spans="1:27" x14ac:dyDescent="0.25">
      <c r="A157" s="416" t="s">
        <v>85</v>
      </c>
      <c r="B157" s="427" t="s">
        <v>294</v>
      </c>
      <c r="C157" s="379"/>
      <c r="D157" s="379"/>
      <c r="E157" s="428"/>
      <c r="F157" s="359">
        <v>8769</v>
      </c>
      <c r="G157" s="359">
        <v>0</v>
      </c>
      <c r="H157" s="424">
        <v>0</v>
      </c>
      <c r="I157" s="362">
        <v>10723</v>
      </c>
      <c r="J157" s="362">
        <v>0</v>
      </c>
      <c r="K157" s="424">
        <v>0</v>
      </c>
      <c r="L157" s="439">
        <v>11172.65</v>
      </c>
      <c r="M157" s="439">
        <v>135.05000000000001</v>
      </c>
      <c r="N157" s="392">
        <v>1.2087553087226399E-2</v>
      </c>
      <c r="O157" s="80">
        <v>11344.07</v>
      </c>
      <c r="P157" s="80">
        <v>3.92</v>
      </c>
      <c r="Q157" s="419">
        <v>3.4555499040467839E-4</v>
      </c>
      <c r="R157" s="420">
        <v>11719.63738341</v>
      </c>
      <c r="S157" s="420">
        <v>166.15577819000001</v>
      </c>
      <c r="T157" s="421">
        <v>1.4177552833264757E-2</v>
      </c>
      <c r="U157" s="420">
        <v>166.15577819000001</v>
      </c>
      <c r="V157" s="420">
        <v>0</v>
      </c>
      <c r="W157" s="420">
        <v>11886.002931479999</v>
      </c>
      <c r="X157" s="421">
        <v>1.4E-2</v>
      </c>
      <c r="Y157" s="420">
        <v>166.40404104071999</v>
      </c>
      <c r="Z157" s="422">
        <v>42278</v>
      </c>
      <c r="AA157" s="422">
        <v>42614</v>
      </c>
    </row>
    <row r="158" spans="1:27" x14ac:dyDescent="0.25">
      <c r="A158" s="416" t="s">
        <v>85</v>
      </c>
      <c r="B158" s="416" t="s">
        <v>296</v>
      </c>
      <c r="C158" s="359">
        <v>4290</v>
      </c>
      <c r="D158" s="359">
        <v>516</v>
      </c>
      <c r="E158" s="424">
        <v>0.12027972027972028</v>
      </c>
      <c r="F158" s="359">
        <v>4447</v>
      </c>
      <c r="G158" s="359">
        <v>429.1</v>
      </c>
      <c r="H158" s="424">
        <v>9.649201709017316E-2</v>
      </c>
      <c r="I158" s="431"/>
      <c r="J158" s="431"/>
      <c r="K158" s="428"/>
      <c r="L158" s="418"/>
      <c r="M158" s="418"/>
      <c r="N158" s="433"/>
      <c r="O158" s="434"/>
      <c r="P158" s="434"/>
      <c r="Q158" s="434"/>
      <c r="R158" s="432"/>
      <c r="S158" s="432"/>
      <c r="T158" s="432"/>
      <c r="U158" s="432"/>
      <c r="V158" s="432"/>
      <c r="W158" s="432"/>
      <c r="X158" s="432"/>
      <c r="Y158" s="432"/>
      <c r="Z158" s="432"/>
      <c r="AA158" s="432"/>
    </row>
    <row r="159" spans="1:27" x14ac:dyDescent="0.25">
      <c r="A159" s="416" t="s">
        <v>85</v>
      </c>
      <c r="B159" s="423" t="s">
        <v>400</v>
      </c>
      <c r="C159" s="417"/>
      <c r="D159" s="417"/>
      <c r="E159" s="417"/>
      <c r="F159" s="385"/>
      <c r="G159" s="385"/>
      <c r="H159" s="417"/>
      <c r="I159" s="417"/>
      <c r="J159" s="417"/>
      <c r="K159" s="417"/>
      <c r="L159" s="417"/>
      <c r="M159" s="417"/>
      <c r="N159" s="417"/>
      <c r="O159" s="426"/>
      <c r="P159" s="426"/>
      <c r="Q159" s="426"/>
      <c r="R159" s="420">
        <v>947.27165314000001</v>
      </c>
      <c r="S159" s="420">
        <v>157.31249452999998</v>
      </c>
      <c r="T159" s="421">
        <v>0.16606904050020202</v>
      </c>
      <c r="U159" s="420">
        <v>157.28394466999998</v>
      </c>
      <c r="V159" s="420">
        <v>2.854986E-2</v>
      </c>
      <c r="W159" s="420">
        <v>975.68980273420004</v>
      </c>
      <c r="X159" s="421">
        <v>0.16500000000000001</v>
      </c>
      <c r="Y159" s="420">
        <v>160.98881745114301</v>
      </c>
      <c r="Z159" s="422">
        <v>42278</v>
      </c>
      <c r="AA159" s="422">
        <v>42614</v>
      </c>
    </row>
    <row r="160" spans="1:27" x14ac:dyDescent="0.25">
      <c r="A160" s="416" t="s">
        <v>85</v>
      </c>
      <c r="B160" s="427" t="s">
        <v>89</v>
      </c>
      <c r="C160" s="385"/>
      <c r="D160" s="385"/>
      <c r="E160" s="445"/>
      <c r="F160" s="359">
        <v>5268</v>
      </c>
      <c r="G160" s="359">
        <v>92.4</v>
      </c>
      <c r="H160" s="424">
        <v>1.7539863325740319E-2</v>
      </c>
      <c r="I160" s="362">
        <v>5583.6</v>
      </c>
      <c r="J160" s="362">
        <v>258.85000000000002</v>
      </c>
      <c r="K160" s="424">
        <v>4.6358979869618171E-2</v>
      </c>
      <c r="L160" s="439">
        <v>5832.79</v>
      </c>
      <c r="M160" s="439">
        <v>264.19</v>
      </c>
      <c r="N160" s="392">
        <v>4.529393309205372E-2</v>
      </c>
      <c r="O160" s="80">
        <v>5594.76</v>
      </c>
      <c r="P160" s="80">
        <v>127.09699999999999</v>
      </c>
      <c r="Q160" s="419">
        <v>2.2717149618571662E-2</v>
      </c>
      <c r="R160" s="420">
        <v>5542.5028800399996</v>
      </c>
      <c r="S160" s="420">
        <v>145.90132100000002</v>
      </c>
      <c r="T160" s="421">
        <v>2.6324085734881399E-2</v>
      </c>
      <c r="U160" s="420">
        <v>145.54959400000001</v>
      </c>
      <c r="V160" s="420">
        <v>0.35172700000000001</v>
      </c>
      <c r="W160" s="420">
        <v>5681.0124332400001</v>
      </c>
      <c r="X160" s="421">
        <v>2.5999999953487164E-2</v>
      </c>
      <c r="Y160" s="420">
        <v>147.706323</v>
      </c>
      <c r="Z160" s="422">
        <v>42278</v>
      </c>
      <c r="AA160" s="422">
        <v>42614</v>
      </c>
    </row>
    <row r="161" spans="1:27" x14ac:dyDescent="0.25">
      <c r="A161" s="436" t="s">
        <v>85</v>
      </c>
      <c r="B161" s="427" t="s">
        <v>91</v>
      </c>
      <c r="C161" s="385"/>
      <c r="D161" s="385"/>
      <c r="E161" s="417"/>
      <c r="F161" s="385"/>
      <c r="G161" s="385"/>
      <c r="H161" s="417"/>
      <c r="I161" s="362">
        <v>24360</v>
      </c>
      <c r="J161" s="362">
        <v>32.619999999999997</v>
      </c>
      <c r="K161" s="424">
        <v>1.3390804597701149E-3</v>
      </c>
      <c r="L161" s="439">
        <v>25812.71</v>
      </c>
      <c r="M161" s="439">
        <v>38.46</v>
      </c>
      <c r="N161" s="392">
        <v>1.4899636651866466E-3</v>
      </c>
      <c r="O161" s="80">
        <v>27368.240000000002</v>
      </c>
      <c r="P161" s="80">
        <v>32.079000000000001</v>
      </c>
      <c r="Q161" s="419">
        <v>1.1721250617504084E-3</v>
      </c>
      <c r="R161" s="432"/>
      <c r="S161" s="432"/>
      <c r="T161" s="432"/>
      <c r="U161" s="432"/>
      <c r="V161" s="432"/>
      <c r="W161" s="432"/>
      <c r="X161" s="432"/>
      <c r="Y161" s="432"/>
      <c r="Z161" s="432"/>
      <c r="AA161" s="432"/>
    </row>
    <row r="162" spans="1:27" x14ac:dyDescent="0.25">
      <c r="A162" s="416" t="s">
        <v>85</v>
      </c>
      <c r="B162" s="423" t="s">
        <v>401</v>
      </c>
      <c r="C162" s="417"/>
      <c r="D162" s="417"/>
      <c r="E162" s="417"/>
      <c r="F162" s="385"/>
      <c r="G162" s="385"/>
      <c r="H162" s="417"/>
      <c r="I162" s="417"/>
      <c r="J162" s="417"/>
      <c r="K162" s="417"/>
      <c r="L162" s="417"/>
      <c r="M162" s="417"/>
      <c r="N162" s="417"/>
      <c r="O162" s="426"/>
      <c r="P162" s="426"/>
      <c r="Q162" s="426"/>
      <c r="R162" s="420">
        <v>2415.9236808000001</v>
      </c>
      <c r="S162" s="420">
        <v>1448.33487926</v>
      </c>
      <c r="T162" s="421">
        <v>0.59949529481014219</v>
      </c>
      <c r="U162" s="420">
        <v>1446.61477343</v>
      </c>
      <c r="V162" s="420">
        <v>1.7201058300000001</v>
      </c>
      <c r="W162" s="420">
        <v>2488.4013912240002</v>
      </c>
      <c r="X162" s="421">
        <v>0.5980000000000002</v>
      </c>
      <c r="Y162" s="420">
        <v>1488.0640319519525</v>
      </c>
      <c r="Z162" s="422">
        <v>42278</v>
      </c>
      <c r="AA162" s="422">
        <v>42614</v>
      </c>
    </row>
    <row r="163" spans="1:27" ht="30" x14ac:dyDescent="0.25">
      <c r="A163" s="436" t="s">
        <v>85</v>
      </c>
      <c r="B163" s="427" t="s">
        <v>88</v>
      </c>
      <c r="C163" s="385"/>
      <c r="D163" s="385"/>
      <c r="E163" s="417"/>
      <c r="F163" s="385"/>
      <c r="G163" s="385"/>
      <c r="H163" s="417"/>
      <c r="I163" s="362">
        <v>1373.38</v>
      </c>
      <c r="J163" s="362">
        <v>122.87</v>
      </c>
      <c r="K163" s="424">
        <v>8.9465406515312582E-2</v>
      </c>
      <c r="L163" s="439">
        <v>1479.71</v>
      </c>
      <c r="M163" s="439">
        <v>875.12800000000004</v>
      </c>
      <c r="N163" s="392">
        <v>0.59141858877753073</v>
      </c>
      <c r="O163" s="80">
        <v>1705.6</v>
      </c>
      <c r="P163" s="80">
        <v>1179.49</v>
      </c>
      <c r="Q163" s="419">
        <v>0.69153963414634145</v>
      </c>
      <c r="R163" s="420">
        <v>1890.4608215000001</v>
      </c>
      <c r="S163" s="420">
        <v>1890.4608215000001</v>
      </c>
      <c r="T163" s="421">
        <v>1</v>
      </c>
      <c r="U163" s="420">
        <v>1890.4608215000001</v>
      </c>
      <c r="V163" s="420">
        <v>0</v>
      </c>
      <c r="W163" s="420">
        <v>1947.174646145</v>
      </c>
      <c r="X163" s="421">
        <v>0.999</v>
      </c>
      <c r="Y163" s="420">
        <v>1945.227471498855</v>
      </c>
      <c r="Z163" s="422">
        <v>42278</v>
      </c>
      <c r="AA163" s="422">
        <v>42614</v>
      </c>
    </row>
    <row r="164" spans="1:27" x14ac:dyDescent="0.25">
      <c r="A164" s="416" t="s">
        <v>85</v>
      </c>
      <c r="B164" s="427" t="s">
        <v>93</v>
      </c>
      <c r="C164" s="359">
        <v>787</v>
      </c>
      <c r="D164" s="359">
        <v>37.4</v>
      </c>
      <c r="E164" s="424">
        <v>4.7522236340533673E-2</v>
      </c>
      <c r="F164" s="359">
        <v>848</v>
      </c>
      <c r="G164" s="359">
        <v>135.19999999999999</v>
      </c>
      <c r="H164" s="424">
        <v>0.15943396226415094</v>
      </c>
      <c r="I164" s="362">
        <v>954.55</v>
      </c>
      <c r="J164" s="362">
        <v>28.81</v>
      </c>
      <c r="K164" s="424">
        <v>3.0181761039233146E-2</v>
      </c>
      <c r="L164" s="439">
        <v>1077.8399999999999</v>
      </c>
      <c r="M164" s="439">
        <v>21.765999999999998</v>
      </c>
      <c r="N164" s="392">
        <v>2.0194091887478661E-2</v>
      </c>
      <c r="O164" s="80">
        <v>1126.26</v>
      </c>
      <c r="P164" s="80">
        <v>28.93</v>
      </c>
      <c r="Q164" s="419">
        <v>2.5686786354838138E-2</v>
      </c>
      <c r="R164" s="420">
        <v>1188.8321463900002</v>
      </c>
      <c r="S164" s="420">
        <v>15.610245730000001</v>
      </c>
      <c r="T164" s="421">
        <v>1.313073992607112E-2</v>
      </c>
      <c r="U164" s="420">
        <v>15.3073914</v>
      </c>
      <c r="V164" s="420">
        <v>0.30285433</v>
      </c>
      <c r="W164" s="420">
        <v>1224.4971107817</v>
      </c>
      <c r="X164" s="421">
        <v>1.3000000000000003E-2</v>
      </c>
      <c r="Y164" s="420">
        <v>15.918462440162104</v>
      </c>
      <c r="Z164" s="422">
        <v>42278</v>
      </c>
      <c r="AA164" s="422">
        <v>42614</v>
      </c>
    </row>
    <row r="165" spans="1:27" x14ac:dyDescent="0.25">
      <c r="A165" s="416" t="s">
        <v>85</v>
      </c>
      <c r="B165" s="427" t="s">
        <v>92</v>
      </c>
      <c r="C165" s="359">
        <v>2052</v>
      </c>
      <c r="D165" s="359">
        <v>112.7</v>
      </c>
      <c r="E165" s="424">
        <v>5.4922027290448344E-2</v>
      </c>
      <c r="F165" s="359">
        <v>2230</v>
      </c>
      <c r="G165" s="359">
        <v>2.5</v>
      </c>
      <c r="H165" s="424">
        <v>1.1210762331838565E-3</v>
      </c>
      <c r="I165" s="362">
        <v>2361.8200000000002</v>
      </c>
      <c r="J165" s="362">
        <v>0.06</v>
      </c>
      <c r="K165" s="424">
        <v>2.5404137487192078E-5</v>
      </c>
      <c r="L165" s="439">
        <v>2457.2399999999998</v>
      </c>
      <c r="M165" s="439">
        <v>32.44</v>
      </c>
      <c r="N165" s="392">
        <v>1.3201803649623155E-2</v>
      </c>
      <c r="O165" s="80">
        <v>2476.71</v>
      </c>
      <c r="P165" s="80">
        <v>22.27</v>
      </c>
      <c r="Q165" s="419">
        <v>8.9917673042059828E-3</v>
      </c>
      <c r="R165" s="420">
        <v>2556.8506344699999</v>
      </c>
      <c r="S165" s="420">
        <v>479.79239309000002</v>
      </c>
      <c r="T165" s="421">
        <v>0.18764975420218646</v>
      </c>
      <c r="U165" s="420">
        <v>479.63026798999999</v>
      </c>
      <c r="V165" s="420">
        <v>0.16212509999999999</v>
      </c>
      <c r="W165" s="420">
        <v>2633.5561535040997</v>
      </c>
      <c r="X165" s="421">
        <v>0.1875</v>
      </c>
      <c r="Y165" s="420">
        <v>493.7917787820187</v>
      </c>
      <c r="Z165" s="422">
        <v>42278</v>
      </c>
      <c r="AA165" s="422">
        <v>42614</v>
      </c>
    </row>
    <row r="166" spans="1:27" x14ac:dyDescent="0.25">
      <c r="A166" s="436" t="s">
        <v>85</v>
      </c>
      <c r="B166" s="427" t="s">
        <v>86</v>
      </c>
      <c r="C166" s="385"/>
      <c r="D166" s="385"/>
      <c r="E166" s="417"/>
      <c r="F166" s="385"/>
      <c r="G166" s="385"/>
      <c r="H166" s="417"/>
      <c r="I166" s="362">
        <v>3371.19</v>
      </c>
      <c r="J166" s="362">
        <v>311.45999999999998</v>
      </c>
      <c r="K166" s="424">
        <v>9.2388741067694194E-2</v>
      </c>
      <c r="L166" s="439">
        <v>3912.17</v>
      </c>
      <c r="M166" s="447">
        <v>2142.69</v>
      </c>
      <c r="N166" s="392">
        <v>0.5476985918301096</v>
      </c>
      <c r="O166" s="80">
        <v>4728.95</v>
      </c>
      <c r="P166" s="80">
        <v>3587.2449999999999</v>
      </c>
      <c r="Q166" s="419">
        <v>0.75857114158534134</v>
      </c>
      <c r="R166" s="420">
        <v>5628.8693023300002</v>
      </c>
      <c r="S166" s="420">
        <v>5257.5575428900011</v>
      </c>
      <c r="T166" s="421">
        <v>0.93403439669734389</v>
      </c>
      <c r="U166" s="420">
        <v>5254.7645033100007</v>
      </c>
      <c r="V166" s="420">
        <v>2.7930395799999999</v>
      </c>
      <c r="W166" s="420">
        <v>5797.7353813999007</v>
      </c>
      <c r="X166" s="421">
        <v>0.92400000000000004</v>
      </c>
      <c r="Y166" s="420">
        <v>5357.1074924135082</v>
      </c>
      <c r="Z166" s="422">
        <v>42278</v>
      </c>
      <c r="AA166" s="422">
        <v>42614</v>
      </c>
    </row>
    <row r="167" spans="1:27" x14ac:dyDescent="0.25">
      <c r="A167" s="416" t="s">
        <v>85</v>
      </c>
      <c r="B167" s="427" t="s">
        <v>94</v>
      </c>
      <c r="C167" s="359">
        <v>768</v>
      </c>
      <c r="D167" s="359">
        <v>24.7</v>
      </c>
      <c r="E167" s="424">
        <v>3.216145833333333E-2</v>
      </c>
      <c r="F167" s="359">
        <v>786</v>
      </c>
      <c r="G167" s="359">
        <v>2.2000000000000002</v>
      </c>
      <c r="H167" s="424">
        <v>2.7989821882951657E-3</v>
      </c>
      <c r="I167" s="362">
        <v>925.43</v>
      </c>
      <c r="J167" s="362">
        <v>15.98</v>
      </c>
      <c r="K167" s="424">
        <v>1.7267648552564754E-2</v>
      </c>
      <c r="L167" s="439">
        <v>1081.22</v>
      </c>
      <c r="M167" s="439">
        <v>11.26</v>
      </c>
      <c r="N167" s="392">
        <v>1.0414161780211243E-2</v>
      </c>
      <c r="O167" s="80">
        <v>1260.3800000000001</v>
      </c>
      <c r="P167" s="80">
        <v>6.95</v>
      </c>
      <c r="Q167" s="419">
        <v>5.5142100001586824E-3</v>
      </c>
      <c r="R167" s="432"/>
      <c r="S167" s="432"/>
      <c r="T167" s="432"/>
      <c r="U167" s="432"/>
      <c r="V167" s="432"/>
      <c r="W167" s="432"/>
      <c r="X167" s="432"/>
      <c r="Y167" s="432"/>
      <c r="Z167" s="432"/>
      <c r="AA167" s="432"/>
    </row>
    <row r="168" spans="1:27" x14ac:dyDescent="0.25">
      <c r="A168" s="401"/>
      <c r="B168" s="401"/>
      <c r="C168" s="402"/>
      <c r="D168" s="402"/>
      <c r="E168" s="402"/>
      <c r="F168" s="401"/>
      <c r="G168" s="401"/>
      <c r="H168" s="401"/>
      <c r="I168" s="401"/>
      <c r="J168" s="401"/>
      <c r="K168" s="401"/>
      <c r="L168" s="403"/>
      <c r="M168" s="403"/>
      <c r="N168" s="397"/>
      <c r="O168" s="403"/>
      <c r="P168" s="403"/>
      <c r="Q168" s="397"/>
      <c r="R168" s="403"/>
      <c r="S168" s="403"/>
      <c r="T168" s="397"/>
      <c r="U168" s="403"/>
      <c r="V168" s="403"/>
      <c r="W168" s="403"/>
      <c r="X168" s="401"/>
      <c r="Y168" s="403"/>
      <c r="Z168" s="401"/>
      <c r="AA168" s="401"/>
    </row>
    <row r="169" spans="1:27" x14ac:dyDescent="0.25">
      <c r="B169" s="344" t="s">
        <v>403</v>
      </c>
    </row>
    <row r="170" spans="1:27" x14ac:dyDescent="0.25">
      <c r="B170" s="404" t="s">
        <v>404</v>
      </c>
    </row>
    <row r="171" spans="1:27" x14ac:dyDescent="0.25">
      <c r="B171" s="404" t="s">
        <v>405</v>
      </c>
      <c r="L171" s="449"/>
      <c r="M171" s="449"/>
    </row>
    <row r="172" spans="1:27" x14ac:dyDescent="0.25">
      <c r="B172" s="325" t="s">
        <v>406</v>
      </c>
      <c r="D172" s="449"/>
    </row>
    <row r="173" spans="1:27" x14ac:dyDescent="0.25">
      <c r="B173" s="404" t="s">
        <v>407</v>
      </c>
    </row>
    <row r="174" spans="1:27" x14ac:dyDescent="0.25">
      <c r="B174" s="325" t="s">
        <v>408</v>
      </c>
    </row>
    <row r="175" spans="1:27" x14ac:dyDescent="0.25">
      <c r="B175" s="325" t="s">
        <v>409</v>
      </c>
    </row>
    <row r="176" spans="1:27" x14ac:dyDescent="0.25">
      <c r="B176" s="325" t="s">
        <v>410</v>
      </c>
    </row>
    <row r="177" spans="2:2" x14ac:dyDescent="0.25">
      <c r="B177" s="325" t="s">
        <v>411</v>
      </c>
    </row>
    <row r="178" spans="2:2" x14ac:dyDescent="0.25">
      <c r="B178" s="325" t="s">
        <v>412</v>
      </c>
    </row>
    <row r="179" spans="2:2" x14ac:dyDescent="0.25">
      <c r="B179" s="325" t="s">
        <v>413</v>
      </c>
    </row>
    <row r="180" spans="2:2" x14ac:dyDescent="0.25">
      <c r="B180" s="405" t="s">
        <v>414</v>
      </c>
    </row>
    <row r="181" spans="2:2" x14ac:dyDescent="0.25">
      <c r="B181" s="405" t="s">
        <v>415</v>
      </c>
    </row>
    <row r="182" spans="2:2" x14ac:dyDescent="0.25">
      <c r="B182" s="405" t="s">
        <v>416</v>
      </c>
    </row>
    <row r="183" spans="2:2" x14ac:dyDescent="0.25">
      <c r="B183" s="325" t="s">
        <v>417</v>
      </c>
    </row>
    <row r="184" spans="2:2" x14ac:dyDescent="0.25">
      <c r="B184" s="406" t="s">
        <v>418</v>
      </c>
    </row>
    <row r="185" spans="2:2" x14ac:dyDescent="0.25">
      <c r="B185" s="406" t="s">
        <v>419</v>
      </c>
    </row>
    <row r="186" spans="2:2" x14ac:dyDescent="0.25">
      <c r="B186" s="404" t="s">
        <v>420</v>
      </c>
    </row>
    <row r="187" spans="2:2" x14ac:dyDescent="0.25">
      <c r="B187" s="407" t="s">
        <v>1168</v>
      </c>
    </row>
    <row r="188" spans="2:2" x14ac:dyDescent="0.25">
      <c r="B188" s="407" t="s">
        <v>421</v>
      </c>
    </row>
    <row r="189" spans="2:2" x14ac:dyDescent="0.25">
      <c r="B189" s="408" t="s">
        <v>422</v>
      </c>
    </row>
    <row r="190" spans="2:2" x14ac:dyDescent="0.25">
      <c r="B190" s="325" t="s">
        <v>423</v>
      </c>
    </row>
    <row r="191" spans="2:2" x14ac:dyDescent="0.25">
      <c r="B191" s="406" t="s">
        <v>424</v>
      </c>
    </row>
    <row r="192" spans="2:2" x14ac:dyDescent="0.25">
      <c r="B192" s="406" t="s">
        <v>425</v>
      </c>
    </row>
    <row r="193" spans="2:2" x14ac:dyDescent="0.25">
      <c r="B193" s="325" t="s">
        <v>426</v>
      </c>
    </row>
    <row r="194" spans="2:2" x14ac:dyDescent="0.25">
      <c r="B194" s="409" t="s">
        <v>427</v>
      </c>
    </row>
    <row r="195" spans="2:2" x14ac:dyDescent="0.25">
      <c r="B195" s="325" t="s">
        <v>428</v>
      </c>
    </row>
    <row r="196" spans="2:2" x14ac:dyDescent="0.25">
      <c r="B196" s="406" t="s">
        <v>429</v>
      </c>
    </row>
    <row r="197" spans="2:2" x14ac:dyDescent="0.25">
      <c r="B197" s="325" t="s">
        <v>430</v>
      </c>
    </row>
    <row r="198" spans="2:2" x14ac:dyDescent="0.25">
      <c r="B198" s="325" t="s">
        <v>431</v>
      </c>
    </row>
    <row r="199" spans="2:2" x14ac:dyDescent="0.25">
      <c r="B199" s="325" t="s">
        <v>433</v>
      </c>
    </row>
    <row r="200" spans="2:2" x14ac:dyDescent="0.25">
      <c r="B200" s="325" t="s">
        <v>432</v>
      </c>
    </row>
  </sheetData>
  <autoFilter ref="A2:AA167"/>
  <mergeCells count="7">
    <mergeCell ref="W1:Y1"/>
    <mergeCell ref="L1:N1"/>
    <mergeCell ref="R1:T1"/>
    <mergeCell ref="C1:E1"/>
    <mergeCell ref="F1:H1"/>
    <mergeCell ref="I1:K1"/>
    <mergeCell ref="O1:Q1"/>
  </mergeCells>
  <pageMargins left="0.25" right="0.25" top="0.75" bottom="0.75" header="0.3" footer="0.3"/>
  <pageSetup orientation="landscape" r:id="rId1"/>
  <headerFooter>
    <oddHeader>&amp;CImproper Payment Results By Program</oddHeader>
    <oddFooter>&amp;RAs of &amp;T &amp;D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Q190"/>
  <sheetViews>
    <sheetView zoomScale="103" zoomScaleNormal="103" workbookViewId="0">
      <pane xSplit="3" ySplit="2" topLeftCell="D3" activePane="bottomRight" state="frozen"/>
      <selection pane="topRight" activeCell="D1" sqref="D1"/>
      <selection pane="bottomLeft" activeCell="A2" sqref="A2"/>
      <selection pane="bottomRight" sqref="A1:Q1"/>
    </sheetView>
  </sheetViews>
  <sheetFormatPr defaultColWidth="9.140625" defaultRowHeight="15" x14ac:dyDescent="0.25"/>
  <cols>
    <col min="1" max="1" width="8.42578125" style="19" bestFit="1" customWidth="1"/>
    <col min="2" max="2" width="19.5703125" style="19" customWidth="1"/>
    <col min="3" max="3" width="13.85546875" style="19" customWidth="1"/>
    <col min="4" max="4" width="14.42578125" style="19" customWidth="1"/>
    <col min="5" max="5" width="13" style="19" customWidth="1"/>
    <col min="6" max="6" width="10.5703125" style="19" customWidth="1"/>
    <col min="7" max="7" width="11.5703125" style="19" customWidth="1"/>
    <col min="8" max="8" width="11.42578125" style="19" customWidth="1"/>
    <col min="9" max="9" width="10.5703125" style="19" customWidth="1"/>
    <col min="10" max="11" width="12.5703125" style="19" customWidth="1"/>
    <col min="12" max="12" width="14" style="19" bestFit="1" customWidth="1"/>
    <col min="13" max="13" width="15.85546875" style="19" bestFit="1" customWidth="1"/>
    <col min="14" max="14" width="12.5703125" style="19" bestFit="1" customWidth="1"/>
    <col min="15" max="15" width="14" style="19" bestFit="1" customWidth="1"/>
    <col min="16" max="16" width="11.5703125" style="19" customWidth="1"/>
    <col min="17" max="17" width="17.5703125" style="19" customWidth="1"/>
    <col min="18" max="16384" width="9.140625" style="32"/>
  </cols>
  <sheetData>
    <row r="1" spans="1:17" x14ac:dyDescent="0.25">
      <c r="A1" s="509" t="s">
        <v>439</v>
      </c>
      <c r="B1" s="510"/>
      <c r="C1" s="510"/>
      <c r="D1" s="510"/>
      <c r="E1" s="510"/>
      <c r="F1" s="510"/>
      <c r="G1" s="510"/>
      <c r="H1" s="510"/>
      <c r="I1" s="510"/>
      <c r="J1" s="510"/>
      <c r="K1" s="510"/>
      <c r="L1" s="510"/>
      <c r="M1" s="510"/>
      <c r="N1" s="510"/>
      <c r="O1" s="510"/>
      <c r="P1" s="510"/>
      <c r="Q1" s="510"/>
    </row>
    <row r="2" spans="1:17" s="21" customFormat="1" ht="159" x14ac:dyDescent="0.25">
      <c r="A2" s="73" t="s">
        <v>4</v>
      </c>
      <c r="B2" s="74" t="s">
        <v>197</v>
      </c>
      <c r="C2" s="73" t="s">
        <v>130</v>
      </c>
      <c r="D2" s="75" t="s">
        <v>117</v>
      </c>
      <c r="E2" s="75" t="s">
        <v>118</v>
      </c>
      <c r="F2" s="75" t="s">
        <v>129</v>
      </c>
      <c r="G2" s="75" t="s">
        <v>128</v>
      </c>
      <c r="H2" s="75" t="s">
        <v>127</v>
      </c>
      <c r="I2" s="75" t="s">
        <v>126</v>
      </c>
      <c r="J2" s="75" t="s">
        <v>125</v>
      </c>
      <c r="K2" s="75" t="s">
        <v>124</v>
      </c>
      <c r="L2" s="75" t="s">
        <v>123</v>
      </c>
      <c r="M2" s="75" t="s">
        <v>122</v>
      </c>
      <c r="N2" s="75" t="s">
        <v>119</v>
      </c>
      <c r="O2" s="75" t="s">
        <v>120</v>
      </c>
      <c r="P2" s="75" t="s">
        <v>121</v>
      </c>
      <c r="Q2" s="76" t="s">
        <v>114</v>
      </c>
    </row>
    <row r="3" spans="1:17" x14ac:dyDescent="0.25">
      <c r="A3" s="142" t="s">
        <v>208</v>
      </c>
      <c r="B3" s="93" t="s">
        <v>303</v>
      </c>
      <c r="C3" s="143" t="s">
        <v>116</v>
      </c>
      <c r="D3" s="127"/>
      <c r="E3" s="127"/>
      <c r="F3" s="127"/>
      <c r="G3" s="127"/>
      <c r="H3" s="127"/>
      <c r="I3" s="127"/>
      <c r="J3" s="127"/>
      <c r="K3" s="144">
        <v>0.39800000000000002</v>
      </c>
      <c r="L3" s="127"/>
      <c r="M3" s="127"/>
      <c r="N3" s="127"/>
      <c r="O3" s="145"/>
      <c r="P3" s="146"/>
      <c r="Q3" s="147">
        <v>0.39800000000000002</v>
      </c>
    </row>
    <row r="4" spans="1:17" x14ac:dyDescent="0.25">
      <c r="A4" s="142" t="s">
        <v>208</v>
      </c>
      <c r="B4" s="93" t="s">
        <v>303</v>
      </c>
      <c r="C4" s="143" t="s">
        <v>115</v>
      </c>
      <c r="D4" s="127"/>
      <c r="E4" s="127"/>
      <c r="F4" s="127"/>
      <c r="G4" s="127"/>
      <c r="H4" s="127"/>
      <c r="I4" s="127"/>
      <c r="J4" s="127"/>
      <c r="K4" s="144">
        <v>1.2999999999999999E-2</v>
      </c>
      <c r="L4" s="127"/>
      <c r="M4" s="127"/>
      <c r="N4" s="127"/>
      <c r="O4" s="146"/>
      <c r="P4" s="146"/>
      <c r="Q4" s="147">
        <v>1.2999999999999999E-2</v>
      </c>
    </row>
    <row r="5" spans="1:17" x14ac:dyDescent="0.25">
      <c r="A5" s="142" t="s">
        <v>17</v>
      </c>
      <c r="B5" s="93" t="s">
        <v>18</v>
      </c>
      <c r="C5" s="143" t="s">
        <v>115</v>
      </c>
      <c r="D5" s="148">
        <v>0.35240100000000002</v>
      </c>
      <c r="E5" s="148"/>
      <c r="F5" s="148"/>
      <c r="G5" s="148"/>
      <c r="H5" s="148"/>
      <c r="I5" s="148"/>
      <c r="J5" s="148"/>
      <c r="K5" s="148"/>
      <c r="L5" s="148"/>
      <c r="M5" s="148"/>
      <c r="N5" s="148"/>
      <c r="O5" s="149">
        <v>26.430094</v>
      </c>
      <c r="P5" s="146"/>
      <c r="Q5" s="147">
        <v>26.782495000000001</v>
      </c>
    </row>
    <row r="6" spans="1:17" x14ac:dyDescent="0.25">
      <c r="A6" s="142" t="s">
        <v>17</v>
      </c>
      <c r="B6" s="93" t="s">
        <v>18</v>
      </c>
      <c r="C6" s="143" t="s">
        <v>116</v>
      </c>
      <c r="D6" s="148"/>
      <c r="E6" s="148"/>
      <c r="F6" s="148"/>
      <c r="G6" s="148"/>
      <c r="H6" s="148"/>
      <c r="I6" s="148"/>
      <c r="J6" s="148"/>
      <c r="K6" s="148"/>
      <c r="L6" s="148"/>
      <c r="M6" s="148"/>
      <c r="N6" s="148"/>
      <c r="O6" s="145"/>
      <c r="P6" s="146"/>
      <c r="Q6" s="147">
        <v>0</v>
      </c>
    </row>
    <row r="7" spans="1:17" x14ac:dyDescent="0.25">
      <c r="A7" s="142" t="s">
        <v>17</v>
      </c>
      <c r="B7" s="93" t="s">
        <v>357</v>
      </c>
      <c r="C7" s="143" t="s">
        <v>115</v>
      </c>
      <c r="D7" s="148"/>
      <c r="E7" s="148"/>
      <c r="F7" s="148"/>
      <c r="G7" s="148"/>
      <c r="H7" s="148"/>
      <c r="I7" s="148"/>
      <c r="J7" s="148"/>
      <c r="K7" s="148"/>
      <c r="L7" s="148"/>
      <c r="M7" s="148"/>
      <c r="N7" s="148"/>
      <c r="O7" s="149">
        <v>14.066000000000001</v>
      </c>
      <c r="P7" s="146"/>
      <c r="Q7" s="147">
        <v>14.066000000000001</v>
      </c>
    </row>
    <row r="8" spans="1:17" x14ac:dyDescent="0.25">
      <c r="A8" s="142" t="s">
        <v>17</v>
      </c>
      <c r="B8" s="93" t="s">
        <v>357</v>
      </c>
      <c r="C8" s="143" t="s">
        <v>116</v>
      </c>
      <c r="D8" s="148"/>
      <c r="E8" s="148"/>
      <c r="F8" s="148"/>
      <c r="G8" s="148"/>
      <c r="H8" s="148"/>
      <c r="I8" s="148"/>
      <c r="J8" s="148"/>
      <c r="K8" s="148"/>
      <c r="L8" s="148"/>
      <c r="M8" s="148"/>
      <c r="N8" s="148"/>
      <c r="O8" s="145"/>
      <c r="P8" s="146"/>
      <c r="Q8" s="147">
        <v>0</v>
      </c>
    </row>
    <row r="9" spans="1:17" x14ac:dyDescent="0.25">
      <c r="A9" s="142" t="s">
        <v>17</v>
      </c>
      <c r="B9" s="93" t="s">
        <v>358</v>
      </c>
      <c r="C9" s="143" t="s">
        <v>115</v>
      </c>
      <c r="D9" s="148">
        <v>0.23200000000000001</v>
      </c>
      <c r="E9" s="148"/>
      <c r="F9" s="148"/>
      <c r="G9" s="148"/>
      <c r="H9" s="148"/>
      <c r="I9" s="148"/>
      <c r="J9" s="148"/>
      <c r="K9" s="148"/>
      <c r="L9" s="148"/>
      <c r="M9" s="148"/>
      <c r="N9" s="148"/>
      <c r="O9" s="149">
        <v>2.7839999999999998</v>
      </c>
      <c r="P9" s="146"/>
      <c r="Q9" s="147">
        <v>3.016</v>
      </c>
    </row>
    <row r="10" spans="1:17" x14ac:dyDescent="0.25">
      <c r="A10" s="142" t="s">
        <v>17</v>
      </c>
      <c r="B10" s="93" t="s">
        <v>358</v>
      </c>
      <c r="C10" s="143" t="s">
        <v>116</v>
      </c>
      <c r="D10" s="127"/>
      <c r="E10" s="127"/>
      <c r="F10" s="127"/>
      <c r="G10" s="127"/>
      <c r="H10" s="127"/>
      <c r="I10" s="127"/>
      <c r="J10" s="127"/>
      <c r="K10" s="127"/>
      <c r="L10" s="127"/>
      <c r="M10" s="127"/>
      <c r="N10" s="127"/>
      <c r="O10" s="145"/>
      <c r="P10" s="146"/>
      <c r="Q10" s="147">
        <v>0</v>
      </c>
    </row>
    <row r="11" spans="1:17" x14ac:dyDescent="0.25">
      <c r="A11" s="142" t="s">
        <v>17</v>
      </c>
      <c r="B11" s="93" t="s">
        <v>359</v>
      </c>
      <c r="C11" s="143" t="s">
        <v>115</v>
      </c>
      <c r="D11" s="148"/>
      <c r="E11" s="148"/>
      <c r="F11" s="148"/>
      <c r="G11" s="148"/>
      <c r="H11" s="148"/>
      <c r="I11" s="148"/>
      <c r="J11" s="148"/>
      <c r="K11" s="148"/>
      <c r="L11" s="148"/>
      <c r="M11" s="148"/>
      <c r="N11" s="148"/>
      <c r="O11" s="149">
        <v>5.6760000000000002</v>
      </c>
      <c r="P11" s="146"/>
      <c r="Q11" s="147">
        <v>5.6760000000000002</v>
      </c>
    </row>
    <row r="12" spans="1:17" x14ac:dyDescent="0.25">
      <c r="A12" s="142" t="s">
        <v>17</v>
      </c>
      <c r="B12" s="93" t="s">
        <v>359</v>
      </c>
      <c r="C12" s="143" t="s">
        <v>116</v>
      </c>
      <c r="D12" s="148"/>
      <c r="E12" s="148"/>
      <c r="F12" s="148"/>
      <c r="G12" s="148"/>
      <c r="H12" s="148"/>
      <c r="I12" s="148"/>
      <c r="J12" s="148"/>
      <c r="K12" s="148"/>
      <c r="L12" s="148"/>
      <c r="M12" s="148"/>
      <c r="N12" s="148"/>
      <c r="O12" s="145"/>
      <c r="P12" s="146"/>
      <c r="Q12" s="147">
        <v>0</v>
      </c>
    </row>
    <row r="13" spans="1:17" x14ac:dyDescent="0.25">
      <c r="A13" s="142" t="s">
        <v>19</v>
      </c>
      <c r="B13" s="93" t="s">
        <v>393</v>
      </c>
      <c r="C13" s="143" t="s">
        <v>115</v>
      </c>
      <c r="D13" s="127"/>
      <c r="E13" s="127"/>
      <c r="F13" s="127"/>
      <c r="G13" s="127"/>
      <c r="H13" s="127"/>
      <c r="I13" s="127"/>
      <c r="J13" s="127"/>
      <c r="K13" s="127"/>
      <c r="L13" s="150"/>
      <c r="M13" s="127"/>
      <c r="N13" s="127"/>
      <c r="O13" s="127"/>
      <c r="P13" s="146"/>
      <c r="Q13" s="147">
        <v>0</v>
      </c>
    </row>
    <row r="14" spans="1:17" x14ac:dyDescent="0.25">
      <c r="A14" s="142" t="s">
        <v>19</v>
      </c>
      <c r="B14" s="93" t="s">
        <v>393</v>
      </c>
      <c r="C14" s="143" t="s">
        <v>116</v>
      </c>
      <c r="D14" s="127"/>
      <c r="E14" s="127"/>
      <c r="F14" s="127"/>
      <c r="G14" s="127"/>
      <c r="H14" s="127"/>
      <c r="I14" s="127"/>
      <c r="J14" s="127"/>
      <c r="K14" s="127"/>
      <c r="L14" s="127"/>
      <c r="M14" s="127"/>
      <c r="N14" s="127"/>
      <c r="O14" s="145"/>
      <c r="P14" s="146"/>
      <c r="Q14" s="147">
        <v>0</v>
      </c>
    </row>
    <row r="15" spans="1:17" x14ac:dyDescent="0.25">
      <c r="A15" s="142" t="s">
        <v>19</v>
      </c>
      <c r="B15" s="151" t="s">
        <v>211</v>
      </c>
      <c r="C15" s="143" t="s">
        <v>115</v>
      </c>
      <c r="D15" s="127"/>
      <c r="E15" s="127"/>
      <c r="F15" s="127"/>
      <c r="G15" s="127"/>
      <c r="H15" s="127"/>
      <c r="I15" s="127"/>
      <c r="J15" s="127"/>
      <c r="K15" s="127">
        <v>14.844200000000001</v>
      </c>
      <c r="L15" s="152"/>
      <c r="M15" s="127"/>
      <c r="N15" s="127"/>
      <c r="O15" s="127"/>
      <c r="P15" s="146"/>
      <c r="Q15" s="147">
        <v>14.844200000000001</v>
      </c>
    </row>
    <row r="16" spans="1:17" x14ac:dyDescent="0.25">
      <c r="A16" s="142" t="s">
        <v>19</v>
      </c>
      <c r="B16" s="151" t="s">
        <v>211</v>
      </c>
      <c r="C16" s="143" t="s">
        <v>116</v>
      </c>
      <c r="D16" s="127"/>
      <c r="E16" s="127"/>
      <c r="F16" s="127"/>
      <c r="G16" s="127"/>
      <c r="H16" s="127"/>
      <c r="I16" s="127"/>
      <c r="J16" s="127"/>
      <c r="K16" s="122">
        <v>1E-4</v>
      </c>
      <c r="L16" s="127"/>
      <c r="M16" s="127"/>
      <c r="N16" s="127"/>
      <c r="O16" s="145"/>
      <c r="P16" s="146"/>
      <c r="Q16" s="147">
        <v>1E-4</v>
      </c>
    </row>
    <row r="17" spans="1:17" x14ac:dyDescent="0.25">
      <c r="A17" s="142" t="s">
        <v>19</v>
      </c>
      <c r="B17" s="151" t="s">
        <v>216</v>
      </c>
      <c r="C17" s="143" t="s">
        <v>115</v>
      </c>
      <c r="D17" s="127"/>
      <c r="E17" s="127"/>
      <c r="F17" s="127"/>
      <c r="G17" s="127"/>
      <c r="H17" s="127"/>
      <c r="I17" s="127"/>
      <c r="J17" s="127"/>
      <c r="K17" s="127"/>
      <c r="L17" s="127"/>
      <c r="M17" s="127"/>
      <c r="N17" s="127"/>
      <c r="O17" s="153">
        <v>0.2581</v>
      </c>
      <c r="P17" s="146"/>
      <c r="Q17" s="147">
        <v>0.2581</v>
      </c>
    </row>
    <row r="18" spans="1:17" x14ac:dyDescent="0.25">
      <c r="A18" s="142" t="s">
        <v>19</v>
      </c>
      <c r="B18" s="151" t="s">
        <v>216</v>
      </c>
      <c r="C18" s="143" t="s">
        <v>116</v>
      </c>
      <c r="D18" s="127"/>
      <c r="E18" s="127"/>
      <c r="F18" s="127"/>
      <c r="G18" s="127"/>
      <c r="H18" s="127"/>
      <c r="I18" s="127"/>
      <c r="J18" s="127"/>
      <c r="K18" s="127"/>
      <c r="L18" s="127"/>
      <c r="M18" s="127"/>
      <c r="N18" s="127"/>
      <c r="O18" s="145"/>
      <c r="P18" s="146"/>
      <c r="Q18" s="147">
        <v>0</v>
      </c>
    </row>
    <row r="19" spans="1:17" x14ac:dyDescent="0.25">
      <c r="A19" s="142" t="s">
        <v>19</v>
      </c>
      <c r="B19" s="151" t="s">
        <v>217</v>
      </c>
      <c r="C19" s="143" t="s">
        <v>115</v>
      </c>
      <c r="D19" s="127"/>
      <c r="E19" s="127"/>
      <c r="F19" s="127"/>
      <c r="G19" s="127"/>
      <c r="H19" s="127"/>
      <c r="I19" s="127"/>
      <c r="J19" s="127"/>
      <c r="K19" s="127">
        <v>0.18709999999999999</v>
      </c>
      <c r="L19" s="127"/>
      <c r="M19" s="127"/>
      <c r="N19" s="127"/>
      <c r="O19" s="154">
        <v>4.1330302200000002</v>
      </c>
      <c r="P19" s="146"/>
      <c r="Q19" s="147">
        <v>4.3201302200000002</v>
      </c>
    </row>
    <row r="20" spans="1:17" x14ac:dyDescent="0.25">
      <c r="A20" s="142" t="s">
        <v>19</v>
      </c>
      <c r="B20" s="151" t="s">
        <v>217</v>
      </c>
      <c r="C20" s="143" t="s">
        <v>116</v>
      </c>
      <c r="D20" s="127"/>
      <c r="E20" s="127"/>
      <c r="F20" s="127"/>
      <c r="G20" s="127"/>
      <c r="H20" s="127"/>
      <c r="I20" s="127"/>
      <c r="J20" s="127"/>
      <c r="K20" s="127">
        <v>5.0000000000000001E-4</v>
      </c>
      <c r="L20" s="127"/>
      <c r="M20" s="127"/>
      <c r="N20" s="127"/>
      <c r="O20" s="145"/>
      <c r="P20" s="146"/>
      <c r="Q20" s="147">
        <v>5.0000000000000001E-4</v>
      </c>
    </row>
    <row r="21" spans="1:17" x14ac:dyDescent="0.25">
      <c r="A21" s="142" t="s">
        <v>19</v>
      </c>
      <c r="B21" s="151" t="s">
        <v>219</v>
      </c>
      <c r="C21" s="143" t="s">
        <v>115</v>
      </c>
      <c r="D21" s="127"/>
      <c r="E21" s="127"/>
      <c r="F21" s="127"/>
      <c r="G21" s="127"/>
      <c r="H21" s="127"/>
      <c r="I21" s="127"/>
      <c r="J21" s="127"/>
      <c r="K21" s="127"/>
      <c r="L21" s="127"/>
      <c r="M21" s="127"/>
      <c r="N21" s="127"/>
      <c r="O21" s="153">
        <v>4.8643999999999998</v>
      </c>
      <c r="P21" s="146"/>
      <c r="Q21" s="147">
        <v>4.8643999999999998</v>
      </c>
    </row>
    <row r="22" spans="1:17" x14ac:dyDescent="0.25">
      <c r="A22" s="142" t="s">
        <v>19</v>
      </c>
      <c r="B22" s="151" t="s">
        <v>219</v>
      </c>
      <c r="C22" s="143" t="s">
        <v>116</v>
      </c>
      <c r="D22" s="127"/>
      <c r="E22" s="127"/>
      <c r="F22" s="127"/>
      <c r="G22" s="127"/>
      <c r="H22" s="127"/>
      <c r="I22" s="127"/>
      <c r="J22" s="127"/>
      <c r="K22" s="127">
        <v>2.0000000000000001E-4</v>
      </c>
      <c r="L22" s="127"/>
      <c r="M22" s="127"/>
      <c r="N22" s="127"/>
      <c r="O22" s="145"/>
      <c r="P22" s="146"/>
      <c r="Q22" s="147">
        <v>2.0000000000000001E-4</v>
      </c>
    </row>
    <row r="23" spans="1:17" x14ac:dyDescent="0.25">
      <c r="A23" s="142" t="s">
        <v>19</v>
      </c>
      <c r="B23" s="151" t="s">
        <v>221</v>
      </c>
      <c r="C23" s="143" t="s">
        <v>115</v>
      </c>
      <c r="D23" s="127"/>
      <c r="E23" s="127"/>
      <c r="F23" s="127"/>
      <c r="G23" s="127"/>
      <c r="H23" s="127"/>
      <c r="I23" s="127"/>
      <c r="J23" s="127"/>
      <c r="K23" s="127"/>
      <c r="L23" s="127"/>
      <c r="M23" s="127">
        <v>0.29170000000000001</v>
      </c>
      <c r="N23" s="127"/>
      <c r="O23" s="127"/>
      <c r="P23" s="146"/>
      <c r="Q23" s="147">
        <v>0.29170000000000001</v>
      </c>
    </row>
    <row r="24" spans="1:17" x14ac:dyDescent="0.25">
      <c r="A24" s="142" t="s">
        <v>19</v>
      </c>
      <c r="B24" s="151" t="s">
        <v>221</v>
      </c>
      <c r="C24" s="143" t="s">
        <v>116</v>
      </c>
      <c r="D24" s="127"/>
      <c r="E24" s="127"/>
      <c r="F24" s="127"/>
      <c r="G24" s="127"/>
      <c r="H24" s="127"/>
      <c r="I24" s="127"/>
      <c r="J24" s="127"/>
      <c r="K24" s="127"/>
      <c r="L24" s="127"/>
      <c r="M24" s="127"/>
      <c r="N24" s="127"/>
      <c r="O24" s="145"/>
      <c r="P24" s="146"/>
      <c r="Q24" s="147">
        <v>0</v>
      </c>
    </row>
    <row r="25" spans="1:17" x14ac:dyDescent="0.25">
      <c r="A25" s="142" t="s">
        <v>19</v>
      </c>
      <c r="B25" s="151" t="s">
        <v>223</v>
      </c>
      <c r="C25" s="143" t="s">
        <v>115</v>
      </c>
      <c r="D25" s="127"/>
      <c r="E25" s="127"/>
      <c r="F25" s="127"/>
      <c r="G25" s="127"/>
      <c r="H25" s="127"/>
      <c r="I25" s="127"/>
      <c r="J25" s="127"/>
      <c r="K25" s="127">
        <v>1.2517</v>
      </c>
      <c r="L25" s="127">
        <v>32.855800000000002</v>
      </c>
      <c r="M25" s="127"/>
      <c r="N25" s="127"/>
      <c r="O25" s="127"/>
      <c r="P25" s="146"/>
      <c r="Q25" s="147">
        <v>34.107500000000002</v>
      </c>
    </row>
    <row r="26" spans="1:17" x14ac:dyDescent="0.25">
      <c r="A26" s="142" t="s">
        <v>19</v>
      </c>
      <c r="B26" s="151" t="s">
        <v>223</v>
      </c>
      <c r="C26" s="143" t="s">
        <v>116</v>
      </c>
      <c r="D26" s="127"/>
      <c r="E26" s="127"/>
      <c r="F26" s="127"/>
      <c r="G26" s="127"/>
      <c r="H26" s="127"/>
      <c r="I26" s="127"/>
      <c r="J26" s="127"/>
      <c r="K26" s="127"/>
      <c r="L26" s="127"/>
      <c r="M26" s="127"/>
      <c r="N26" s="127"/>
      <c r="O26" s="145"/>
      <c r="P26" s="146"/>
      <c r="Q26" s="147">
        <v>0</v>
      </c>
    </row>
    <row r="27" spans="1:17" x14ac:dyDescent="0.25">
      <c r="A27" s="142" t="s">
        <v>19</v>
      </c>
      <c r="B27" s="151" t="s">
        <v>225</v>
      </c>
      <c r="C27" s="143" t="s">
        <v>115</v>
      </c>
      <c r="D27" s="127"/>
      <c r="E27" s="127"/>
      <c r="F27" s="127"/>
      <c r="G27" s="127"/>
      <c r="H27" s="127"/>
      <c r="I27" s="127"/>
      <c r="J27" s="127"/>
      <c r="K27" s="127">
        <v>2.7999000000000001</v>
      </c>
      <c r="L27" s="127"/>
      <c r="M27" s="127"/>
      <c r="N27" s="127"/>
      <c r="O27" s="154">
        <v>40.092300000000002</v>
      </c>
      <c r="P27" s="146"/>
      <c r="Q27" s="147">
        <v>42.892200000000003</v>
      </c>
    </row>
    <row r="28" spans="1:17" x14ac:dyDescent="0.25">
      <c r="A28" s="142" t="s">
        <v>19</v>
      </c>
      <c r="B28" s="151" t="s">
        <v>225</v>
      </c>
      <c r="C28" s="143" t="s">
        <v>116</v>
      </c>
      <c r="D28" s="127"/>
      <c r="E28" s="127"/>
      <c r="F28" s="127"/>
      <c r="G28" s="127"/>
      <c r="H28" s="127"/>
      <c r="I28" s="127"/>
      <c r="J28" s="127"/>
      <c r="K28" s="144">
        <v>0.15010000000000001</v>
      </c>
      <c r="L28" s="127"/>
      <c r="M28" s="127"/>
      <c r="N28" s="127"/>
      <c r="O28" s="145"/>
      <c r="P28" s="146"/>
      <c r="Q28" s="147">
        <v>0.15010000000000001</v>
      </c>
    </row>
    <row r="29" spans="1:17" x14ac:dyDescent="0.25">
      <c r="A29" s="142" t="s">
        <v>19</v>
      </c>
      <c r="B29" s="155" t="s">
        <v>230</v>
      </c>
      <c r="C29" s="143" t="s">
        <v>115</v>
      </c>
      <c r="D29" s="127"/>
      <c r="E29" s="127"/>
      <c r="F29" s="127"/>
      <c r="G29" s="127"/>
      <c r="H29" s="127"/>
      <c r="I29" s="127"/>
      <c r="J29" s="127"/>
      <c r="K29" s="144">
        <v>6.0368000000000004</v>
      </c>
      <c r="L29" s="127"/>
      <c r="M29" s="127"/>
      <c r="N29" s="127"/>
      <c r="O29" s="127"/>
      <c r="P29" s="146"/>
      <c r="Q29" s="147">
        <v>6.0368000000000004</v>
      </c>
    </row>
    <row r="30" spans="1:17" x14ac:dyDescent="0.25">
      <c r="A30" s="142" t="s">
        <v>19</v>
      </c>
      <c r="B30" s="155" t="s">
        <v>230</v>
      </c>
      <c r="C30" s="143" t="s">
        <v>116</v>
      </c>
      <c r="D30" s="127"/>
      <c r="E30" s="127"/>
      <c r="F30" s="127"/>
      <c r="G30" s="127"/>
      <c r="H30" s="127"/>
      <c r="I30" s="127"/>
      <c r="J30" s="127"/>
      <c r="K30" s="144">
        <v>3.5999999999999999E-3</v>
      </c>
      <c r="L30" s="127"/>
      <c r="M30" s="127"/>
      <c r="N30" s="127"/>
      <c r="O30" s="145"/>
      <c r="P30" s="146"/>
      <c r="Q30" s="147">
        <v>3.5999999999999999E-3</v>
      </c>
    </row>
    <row r="31" spans="1:17" x14ac:dyDescent="0.25">
      <c r="A31" s="142" t="s">
        <v>19</v>
      </c>
      <c r="B31" s="151" t="s">
        <v>234</v>
      </c>
      <c r="C31" s="143" t="s">
        <v>115</v>
      </c>
      <c r="D31" s="127"/>
      <c r="E31" s="127"/>
      <c r="F31" s="127"/>
      <c r="G31" s="127"/>
      <c r="H31" s="127"/>
      <c r="I31" s="127"/>
      <c r="J31" s="127"/>
      <c r="K31" s="127"/>
      <c r="L31" s="127"/>
      <c r="M31" s="127"/>
      <c r="N31" s="127"/>
      <c r="O31" s="127"/>
      <c r="P31" s="146"/>
      <c r="Q31" s="147">
        <v>0</v>
      </c>
    </row>
    <row r="32" spans="1:17" x14ac:dyDescent="0.25">
      <c r="A32" s="142" t="s">
        <v>19</v>
      </c>
      <c r="B32" s="151" t="s">
        <v>234</v>
      </c>
      <c r="C32" s="143" t="s">
        <v>116</v>
      </c>
      <c r="D32" s="127"/>
      <c r="E32" s="127"/>
      <c r="F32" s="127"/>
      <c r="G32" s="127"/>
      <c r="H32" s="127"/>
      <c r="I32" s="127"/>
      <c r="J32" s="127"/>
      <c r="K32" s="127"/>
      <c r="L32" s="127"/>
      <c r="M32" s="127"/>
      <c r="N32" s="127"/>
      <c r="O32" s="145"/>
      <c r="P32" s="146"/>
      <c r="Q32" s="147">
        <v>0</v>
      </c>
    </row>
    <row r="33" spans="1:17" x14ac:dyDescent="0.25">
      <c r="A33" s="142" t="s">
        <v>20</v>
      </c>
      <c r="B33" s="156" t="s">
        <v>237</v>
      </c>
      <c r="C33" s="143" t="s">
        <v>115</v>
      </c>
      <c r="D33" s="127"/>
      <c r="E33" s="127"/>
      <c r="F33" s="127"/>
      <c r="G33" s="127"/>
      <c r="H33" s="127"/>
      <c r="I33" s="127"/>
      <c r="J33" s="127"/>
      <c r="K33" s="127"/>
      <c r="L33" s="127"/>
      <c r="M33" s="127"/>
      <c r="N33" s="127"/>
      <c r="O33" s="127">
        <v>5.2999999999999999E-2</v>
      </c>
      <c r="P33" s="146"/>
      <c r="Q33" s="147">
        <v>5.2999999999999999E-2</v>
      </c>
    </row>
    <row r="34" spans="1:17" x14ac:dyDescent="0.25">
      <c r="A34" s="142" t="s">
        <v>20</v>
      </c>
      <c r="B34" s="156" t="s">
        <v>237</v>
      </c>
      <c r="C34" s="143" t="s">
        <v>116</v>
      </c>
      <c r="D34" s="127"/>
      <c r="E34" s="127"/>
      <c r="F34" s="127"/>
      <c r="G34" s="127"/>
      <c r="H34" s="127"/>
      <c r="I34" s="127"/>
      <c r="J34" s="127"/>
      <c r="K34" s="127">
        <v>3.2000000000000001E-2</v>
      </c>
      <c r="L34" s="127"/>
      <c r="M34" s="127"/>
      <c r="N34" s="127"/>
      <c r="O34" s="145"/>
      <c r="P34" s="146"/>
      <c r="Q34" s="147">
        <v>3.2000000000000001E-2</v>
      </c>
    </row>
    <row r="35" spans="1:17" x14ac:dyDescent="0.25">
      <c r="A35" s="142" t="s">
        <v>396</v>
      </c>
      <c r="B35" s="155" t="s">
        <v>22</v>
      </c>
      <c r="C35" s="143" t="s">
        <v>115</v>
      </c>
      <c r="D35" s="127"/>
      <c r="E35" s="127"/>
      <c r="F35" s="127"/>
      <c r="G35" s="127"/>
      <c r="H35" s="127"/>
      <c r="I35" s="127"/>
      <c r="J35" s="127"/>
      <c r="K35" s="127">
        <v>68.099999999999994</v>
      </c>
      <c r="L35" s="127"/>
      <c r="M35" s="127"/>
      <c r="N35" s="127"/>
      <c r="O35" s="146"/>
      <c r="P35" s="146"/>
      <c r="Q35" s="147">
        <v>68.099999999999994</v>
      </c>
    </row>
    <row r="36" spans="1:17" x14ac:dyDescent="0.25">
      <c r="A36" s="142" t="s">
        <v>396</v>
      </c>
      <c r="B36" s="155" t="s">
        <v>22</v>
      </c>
      <c r="C36" s="143" t="s">
        <v>116</v>
      </c>
      <c r="D36" s="127"/>
      <c r="E36" s="127"/>
      <c r="F36" s="127"/>
      <c r="G36" s="127"/>
      <c r="H36" s="127"/>
      <c r="I36" s="127"/>
      <c r="J36" s="127"/>
      <c r="K36" s="127"/>
      <c r="L36" s="127"/>
      <c r="M36" s="127"/>
      <c r="N36" s="127"/>
      <c r="O36" s="145"/>
      <c r="P36" s="146"/>
      <c r="Q36" s="147">
        <v>0</v>
      </c>
    </row>
    <row r="37" spans="1:17" x14ac:dyDescent="0.25">
      <c r="A37" s="142" t="s">
        <v>396</v>
      </c>
      <c r="B37" s="157" t="s">
        <v>397</v>
      </c>
      <c r="C37" s="143" t="s">
        <v>115</v>
      </c>
      <c r="D37" s="127"/>
      <c r="E37" s="127"/>
      <c r="F37" s="127"/>
      <c r="G37" s="127"/>
      <c r="H37" s="127"/>
      <c r="I37" s="127"/>
      <c r="J37" s="127"/>
      <c r="K37" s="127">
        <v>1.0999999999999999E-2</v>
      </c>
      <c r="L37" s="127"/>
      <c r="M37" s="127"/>
      <c r="N37" s="127"/>
      <c r="O37" s="146"/>
      <c r="P37" s="146"/>
      <c r="Q37" s="147">
        <v>1.0999999999999999E-2</v>
      </c>
    </row>
    <row r="38" spans="1:17" x14ac:dyDescent="0.25">
      <c r="A38" s="142" t="s">
        <v>396</v>
      </c>
      <c r="B38" s="157" t="s">
        <v>397</v>
      </c>
      <c r="C38" s="143" t="s">
        <v>116</v>
      </c>
      <c r="D38" s="127"/>
      <c r="E38" s="127"/>
      <c r="F38" s="127"/>
      <c r="G38" s="127"/>
      <c r="H38" s="127"/>
      <c r="I38" s="127"/>
      <c r="J38" s="127"/>
      <c r="K38" s="127"/>
      <c r="L38" s="127"/>
      <c r="M38" s="127"/>
      <c r="N38" s="127"/>
      <c r="O38" s="145"/>
      <c r="P38" s="146"/>
      <c r="Q38" s="147">
        <v>0</v>
      </c>
    </row>
    <row r="39" spans="1:17" x14ac:dyDescent="0.25">
      <c r="A39" s="142" t="s">
        <v>396</v>
      </c>
      <c r="B39" s="158" t="s">
        <v>238</v>
      </c>
      <c r="C39" s="143" t="s">
        <v>116</v>
      </c>
      <c r="D39" s="127"/>
      <c r="E39" s="127"/>
      <c r="F39" s="127"/>
      <c r="G39" s="127"/>
      <c r="H39" s="127"/>
      <c r="I39" s="127"/>
      <c r="J39" s="127"/>
      <c r="K39" s="127">
        <v>0.7</v>
      </c>
      <c r="L39" s="127"/>
      <c r="M39" s="127"/>
      <c r="N39" s="127"/>
      <c r="O39" s="145"/>
      <c r="P39" s="146"/>
      <c r="Q39" s="147">
        <v>0.7</v>
      </c>
    </row>
    <row r="40" spans="1:17" x14ac:dyDescent="0.25">
      <c r="A40" s="142" t="s">
        <v>396</v>
      </c>
      <c r="B40" s="158" t="s">
        <v>238</v>
      </c>
      <c r="C40" s="143" t="s">
        <v>115</v>
      </c>
      <c r="D40" s="127"/>
      <c r="E40" s="127"/>
      <c r="F40" s="127"/>
      <c r="G40" s="127"/>
      <c r="H40" s="127"/>
      <c r="I40" s="127"/>
      <c r="J40" s="127"/>
      <c r="K40" s="127">
        <v>0.16</v>
      </c>
      <c r="L40" s="127"/>
      <c r="M40" s="127"/>
      <c r="N40" s="127"/>
      <c r="O40" s="146"/>
      <c r="P40" s="146"/>
      <c r="Q40" s="147">
        <v>0.16</v>
      </c>
    </row>
    <row r="41" spans="1:17" x14ac:dyDescent="0.25">
      <c r="A41" s="142" t="s">
        <v>396</v>
      </c>
      <c r="B41" s="158" t="s">
        <v>239</v>
      </c>
      <c r="C41" s="143" t="s">
        <v>115</v>
      </c>
      <c r="D41" s="127"/>
      <c r="E41" s="127"/>
      <c r="F41" s="127"/>
      <c r="G41" s="127"/>
      <c r="H41" s="127"/>
      <c r="I41" s="127"/>
      <c r="J41" s="127"/>
      <c r="K41" s="127">
        <v>110.298382</v>
      </c>
      <c r="L41" s="127"/>
      <c r="M41" s="127"/>
      <c r="N41" s="127"/>
      <c r="O41" s="127">
        <v>138.34400000000002</v>
      </c>
      <c r="P41" s="146"/>
      <c r="Q41" s="147">
        <v>248.64238200000003</v>
      </c>
    </row>
    <row r="42" spans="1:17" x14ac:dyDescent="0.25">
      <c r="A42" s="142" t="s">
        <v>396</v>
      </c>
      <c r="B42" s="158" t="s">
        <v>239</v>
      </c>
      <c r="C42" s="143" t="s">
        <v>116</v>
      </c>
      <c r="D42" s="127"/>
      <c r="E42" s="127"/>
      <c r="F42" s="127"/>
      <c r="G42" s="127"/>
      <c r="H42" s="127"/>
      <c r="I42" s="127"/>
      <c r="J42" s="127"/>
      <c r="K42" s="127">
        <v>14.695240896596699</v>
      </c>
      <c r="L42" s="127"/>
      <c r="M42" s="127"/>
      <c r="N42" s="127"/>
      <c r="O42" s="145"/>
      <c r="P42" s="146"/>
      <c r="Q42" s="147">
        <v>14.695240896596699</v>
      </c>
    </row>
    <row r="43" spans="1:17" x14ac:dyDescent="0.25">
      <c r="A43" s="142" t="s">
        <v>396</v>
      </c>
      <c r="B43" s="155" t="s">
        <v>240</v>
      </c>
      <c r="C43" s="143" t="s">
        <v>115</v>
      </c>
      <c r="D43" s="127"/>
      <c r="E43" s="127">
        <v>0.01</v>
      </c>
      <c r="F43" s="127"/>
      <c r="G43" s="127"/>
      <c r="H43" s="127"/>
      <c r="I43" s="127"/>
      <c r="J43" s="127"/>
      <c r="K43" s="127">
        <v>49.687940406592709</v>
      </c>
      <c r="L43" s="127"/>
      <c r="M43" s="127"/>
      <c r="N43" s="127">
        <v>1.5746216790483976</v>
      </c>
      <c r="O43" s="146">
        <v>61.538223485459412</v>
      </c>
      <c r="P43" s="146">
        <v>15.1921639552111</v>
      </c>
      <c r="Q43" s="147">
        <v>128.00294952631162</v>
      </c>
    </row>
    <row r="44" spans="1:17" x14ac:dyDescent="0.25">
      <c r="A44" s="142" t="s">
        <v>396</v>
      </c>
      <c r="B44" s="155" t="s">
        <v>240</v>
      </c>
      <c r="C44" s="143" t="s">
        <v>116</v>
      </c>
      <c r="D44" s="127"/>
      <c r="E44" s="127">
        <v>0.55959735025837753</v>
      </c>
      <c r="F44" s="127"/>
      <c r="G44" s="127"/>
      <c r="H44" s="127"/>
      <c r="I44" s="127"/>
      <c r="J44" s="127"/>
      <c r="K44" s="127">
        <v>19.141689373856121</v>
      </c>
      <c r="L44" s="127"/>
      <c r="M44" s="127"/>
      <c r="N44" s="127"/>
      <c r="O44" s="145"/>
      <c r="P44" s="146">
        <v>2.4693520991760041</v>
      </c>
      <c r="Q44" s="147">
        <v>22.170638823290503</v>
      </c>
    </row>
    <row r="45" spans="1:17" x14ac:dyDescent="0.25">
      <c r="A45" s="142" t="s">
        <v>396</v>
      </c>
      <c r="B45" s="155" t="s">
        <v>23</v>
      </c>
      <c r="C45" s="143" t="s">
        <v>115</v>
      </c>
      <c r="D45" s="127"/>
      <c r="E45" s="127"/>
      <c r="F45" s="127"/>
      <c r="G45" s="127"/>
      <c r="H45" s="127"/>
      <c r="I45" s="127"/>
      <c r="J45" s="127"/>
      <c r="K45" s="127">
        <v>175.6</v>
      </c>
      <c r="L45" s="127"/>
      <c r="M45" s="127"/>
      <c r="N45" s="127"/>
      <c r="O45" s="146"/>
      <c r="P45" s="146"/>
      <c r="Q45" s="147">
        <v>175.6</v>
      </c>
    </row>
    <row r="46" spans="1:17" x14ac:dyDescent="0.25">
      <c r="A46" s="142" t="s">
        <v>396</v>
      </c>
      <c r="B46" s="155" t="s">
        <v>23</v>
      </c>
      <c r="C46" s="143" t="s">
        <v>116</v>
      </c>
      <c r="D46" s="127"/>
      <c r="E46" s="127"/>
      <c r="F46" s="127"/>
      <c r="G46" s="127"/>
      <c r="H46" s="127"/>
      <c r="I46" s="127"/>
      <c r="J46" s="127"/>
      <c r="K46" s="127">
        <v>6.91</v>
      </c>
      <c r="L46" s="127"/>
      <c r="M46" s="127"/>
      <c r="N46" s="127"/>
      <c r="O46" s="145"/>
      <c r="P46" s="146"/>
      <c r="Q46" s="147">
        <v>6.91</v>
      </c>
    </row>
    <row r="47" spans="1:17" x14ac:dyDescent="0.25">
      <c r="A47" s="142" t="s">
        <v>396</v>
      </c>
      <c r="B47" s="151" t="s">
        <v>241</v>
      </c>
      <c r="C47" s="143" t="s">
        <v>115</v>
      </c>
      <c r="D47" s="127"/>
      <c r="E47" s="127"/>
      <c r="F47" s="127"/>
      <c r="G47" s="127"/>
      <c r="H47" s="127"/>
      <c r="I47" s="127"/>
      <c r="J47" s="127"/>
      <c r="K47" s="127">
        <v>70.349999999999994</v>
      </c>
      <c r="L47" s="127"/>
      <c r="M47" s="127"/>
      <c r="N47" s="127"/>
      <c r="O47" s="146"/>
      <c r="P47" s="146">
        <v>8.1</v>
      </c>
      <c r="Q47" s="147">
        <v>78.449999999999989</v>
      </c>
    </row>
    <row r="48" spans="1:17" x14ac:dyDescent="0.25">
      <c r="A48" s="142" t="s">
        <v>396</v>
      </c>
      <c r="B48" s="151" t="s">
        <v>241</v>
      </c>
      <c r="C48" s="143" t="s">
        <v>116</v>
      </c>
      <c r="D48" s="127"/>
      <c r="E48" s="127"/>
      <c r="F48" s="127"/>
      <c r="G48" s="127"/>
      <c r="H48" s="127"/>
      <c r="I48" s="127"/>
      <c r="J48" s="127"/>
      <c r="K48" s="127">
        <v>49.125813954813303</v>
      </c>
      <c r="L48" s="127"/>
      <c r="M48" s="127"/>
      <c r="N48" s="127"/>
      <c r="O48" s="145"/>
      <c r="P48" s="146"/>
      <c r="Q48" s="147">
        <v>49.125813954813303</v>
      </c>
    </row>
    <row r="49" spans="1:17" x14ac:dyDescent="0.25">
      <c r="A49" s="142" t="s">
        <v>396</v>
      </c>
      <c r="B49" s="151" t="s">
        <v>243</v>
      </c>
      <c r="C49" s="143" t="s">
        <v>115</v>
      </c>
      <c r="D49" s="127"/>
      <c r="E49" s="127"/>
      <c r="F49" s="127"/>
      <c r="G49" s="127"/>
      <c r="H49" s="127"/>
      <c r="I49" s="127"/>
      <c r="J49" s="127"/>
      <c r="K49" s="127"/>
      <c r="L49" s="127">
        <v>104.76133638</v>
      </c>
      <c r="M49" s="127"/>
      <c r="N49" s="127"/>
      <c r="O49" s="146">
        <v>56.409950360000003</v>
      </c>
      <c r="P49" s="146"/>
      <c r="Q49" s="147">
        <v>161.17128674</v>
      </c>
    </row>
    <row r="50" spans="1:17" x14ac:dyDescent="0.25">
      <c r="A50" s="142" t="s">
        <v>396</v>
      </c>
      <c r="B50" s="151" t="s">
        <v>243</v>
      </c>
      <c r="C50" s="143" t="s">
        <v>116</v>
      </c>
      <c r="D50" s="127"/>
      <c r="E50" s="127"/>
      <c r="F50" s="127"/>
      <c r="G50" s="127"/>
      <c r="H50" s="127"/>
      <c r="I50" s="127"/>
      <c r="J50" s="127"/>
      <c r="K50" s="127"/>
      <c r="L50" s="127">
        <v>2.0322664100000001</v>
      </c>
      <c r="M50" s="127"/>
      <c r="N50" s="127"/>
      <c r="O50" s="145"/>
      <c r="P50" s="146"/>
      <c r="Q50" s="147">
        <v>2.0322664100000001</v>
      </c>
    </row>
    <row r="51" spans="1:17" x14ac:dyDescent="0.25">
      <c r="A51" s="142" t="s">
        <v>396</v>
      </c>
      <c r="B51" s="155" t="s">
        <v>244</v>
      </c>
      <c r="C51" s="143" t="s">
        <v>115</v>
      </c>
      <c r="D51" s="127"/>
      <c r="E51" s="127"/>
      <c r="F51" s="127"/>
      <c r="G51" s="127"/>
      <c r="H51" s="127"/>
      <c r="I51" s="127"/>
      <c r="J51" s="127"/>
      <c r="K51" s="159"/>
      <c r="L51" s="127">
        <v>1.12686631</v>
      </c>
      <c r="M51" s="127"/>
      <c r="N51" s="127"/>
      <c r="O51" s="146"/>
      <c r="P51" s="146"/>
      <c r="Q51" s="147">
        <v>1.12686631</v>
      </c>
    </row>
    <row r="52" spans="1:17" x14ac:dyDescent="0.25">
      <c r="A52" s="142" t="s">
        <v>396</v>
      </c>
      <c r="B52" s="155" t="s">
        <v>244</v>
      </c>
      <c r="C52" s="143" t="s">
        <v>116</v>
      </c>
      <c r="D52" s="127"/>
      <c r="E52" s="127"/>
      <c r="F52" s="127"/>
      <c r="G52" s="127"/>
      <c r="H52" s="127"/>
      <c r="I52" s="127"/>
      <c r="J52" s="127"/>
      <c r="K52" s="127"/>
      <c r="L52" s="127">
        <v>0.44614918999999997</v>
      </c>
      <c r="M52" s="127"/>
      <c r="N52" s="127"/>
      <c r="O52" s="145"/>
      <c r="P52" s="146"/>
      <c r="Q52" s="147">
        <v>0.44614918999999997</v>
      </c>
    </row>
    <row r="53" spans="1:17" x14ac:dyDescent="0.25">
      <c r="A53" s="142" t="s">
        <v>26</v>
      </c>
      <c r="B53" s="110" t="s">
        <v>27</v>
      </c>
      <c r="C53" s="143" t="s">
        <v>115</v>
      </c>
      <c r="D53" s="127"/>
      <c r="E53" s="127"/>
      <c r="F53" s="127"/>
      <c r="G53" s="127"/>
      <c r="H53" s="127"/>
      <c r="I53" s="127"/>
      <c r="J53" s="127"/>
      <c r="K53" s="127"/>
      <c r="L53" s="127"/>
      <c r="M53" s="127"/>
      <c r="N53" s="127"/>
      <c r="O53" s="127"/>
      <c r="P53" s="146"/>
      <c r="Q53" s="147">
        <v>0</v>
      </c>
    </row>
    <row r="54" spans="1:17" x14ac:dyDescent="0.25">
      <c r="A54" s="142" t="s">
        <v>26</v>
      </c>
      <c r="B54" s="110" t="s">
        <v>27</v>
      </c>
      <c r="C54" s="143" t="s">
        <v>116</v>
      </c>
      <c r="D54" s="127"/>
      <c r="E54" s="127"/>
      <c r="F54" s="127"/>
      <c r="G54" s="127"/>
      <c r="H54" s="127"/>
      <c r="I54" s="127"/>
      <c r="J54" s="127"/>
      <c r="K54" s="127"/>
      <c r="L54" s="127"/>
      <c r="M54" s="127"/>
      <c r="N54" s="127"/>
      <c r="O54" s="145"/>
      <c r="P54" s="146"/>
      <c r="Q54" s="147">
        <v>0</v>
      </c>
    </row>
    <row r="55" spans="1:17" x14ac:dyDescent="0.25">
      <c r="A55" s="142" t="s">
        <v>26</v>
      </c>
      <c r="B55" s="93" t="s">
        <v>179</v>
      </c>
      <c r="C55" s="143" t="s">
        <v>115</v>
      </c>
      <c r="D55" s="127"/>
      <c r="E55" s="127"/>
      <c r="F55" s="127"/>
      <c r="G55" s="127"/>
      <c r="H55" s="127"/>
      <c r="I55" s="127"/>
      <c r="J55" s="127"/>
      <c r="K55" s="127"/>
      <c r="L55" s="127"/>
      <c r="M55" s="127"/>
      <c r="N55" s="127"/>
      <c r="O55" s="146"/>
      <c r="P55" s="146"/>
      <c r="Q55" s="147">
        <v>0</v>
      </c>
    </row>
    <row r="56" spans="1:17" x14ac:dyDescent="0.25">
      <c r="A56" s="142" t="s">
        <v>26</v>
      </c>
      <c r="B56" s="93" t="s">
        <v>179</v>
      </c>
      <c r="C56" s="143" t="s">
        <v>116</v>
      </c>
      <c r="D56" s="127"/>
      <c r="E56" s="127"/>
      <c r="F56" s="127"/>
      <c r="G56" s="127"/>
      <c r="H56" s="127"/>
      <c r="I56" s="127"/>
      <c r="J56" s="127"/>
      <c r="K56" s="127"/>
      <c r="L56" s="127"/>
      <c r="M56" s="127"/>
      <c r="N56" s="127"/>
      <c r="O56" s="145"/>
      <c r="P56" s="146"/>
      <c r="Q56" s="147">
        <v>0</v>
      </c>
    </row>
    <row r="57" spans="1:17" x14ac:dyDescent="0.25">
      <c r="A57" s="142" t="s">
        <v>28</v>
      </c>
      <c r="B57" s="93" t="s">
        <v>434</v>
      </c>
      <c r="C57" s="143" t="s">
        <v>115</v>
      </c>
      <c r="D57" s="127"/>
      <c r="E57" s="127">
        <v>9.5029330040135793</v>
      </c>
      <c r="F57" s="127">
        <v>2.3707317073170699</v>
      </c>
      <c r="G57" s="127"/>
      <c r="H57" s="124"/>
      <c r="I57" s="127"/>
      <c r="J57" s="127"/>
      <c r="K57" s="127">
        <v>10.083112071626999</v>
      </c>
      <c r="L57" s="124"/>
      <c r="M57" s="127">
        <v>0.100030873726459</v>
      </c>
      <c r="N57" s="127"/>
      <c r="O57" s="146"/>
      <c r="P57" s="146">
        <v>10.343192343315801</v>
      </c>
      <c r="Q57" s="147">
        <v>32.399999999999906</v>
      </c>
    </row>
    <row r="58" spans="1:17" x14ac:dyDescent="0.25">
      <c r="A58" s="142" t="s">
        <v>28</v>
      </c>
      <c r="B58" s="93" t="s">
        <v>434</v>
      </c>
      <c r="C58" s="143" t="s">
        <v>116</v>
      </c>
      <c r="D58" s="127"/>
      <c r="E58" s="127">
        <v>0.24</v>
      </c>
      <c r="F58" s="127"/>
      <c r="G58" s="127"/>
      <c r="H58" s="127"/>
      <c r="I58" s="127"/>
      <c r="J58" s="127"/>
      <c r="K58" s="127">
        <v>5.57</v>
      </c>
      <c r="L58" s="127"/>
      <c r="M58" s="127">
        <v>18.98</v>
      </c>
      <c r="N58" s="127"/>
      <c r="O58" s="145"/>
      <c r="P58" s="146"/>
      <c r="Q58" s="147">
        <v>24.79</v>
      </c>
    </row>
    <row r="59" spans="1:17" x14ac:dyDescent="0.25">
      <c r="A59" s="142" t="s">
        <v>28</v>
      </c>
      <c r="B59" s="93" t="s">
        <v>29</v>
      </c>
      <c r="C59" s="143" t="s">
        <v>115</v>
      </c>
      <c r="D59" s="160">
        <v>2406.36299715</v>
      </c>
      <c r="E59" s="160">
        <v>903.40009623000003</v>
      </c>
      <c r="F59" s="161"/>
      <c r="G59" s="162"/>
      <c r="H59" s="162"/>
      <c r="I59" s="162"/>
      <c r="J59" s="160">
        <v>182.515013775</v>
      </c>
      <c r="K59" s="162"/>
      <c r="L59" s="160">
        <v>223.62519163499999</v>
      </c>
      <c r="M59" s="162"/>
      <c r="N59" s="162"/>
      <c r="O59" s="160">
        <v>79.463926169999993</v>
      </c>
      <c r="P59" s="146">
        <v>142.38927504</v>
      </c>
      <c r="Q59" s="147">
        <v>3937.7565000000004</v>
      </c>
    </row>
    <row r="60" spans="1:17" x14ac:dyDescent="0.25">
      <c r="A60" s="142" t="s">
        <v>28</v>
      </c>
      <c r="B60" s="93" t="s">
        <v>29</v>
      </c>
      <c r="C60" s="143" t="s">
        <v>116</v>
      </c>
      <c r="D60" s="162">
        <v>97.711846970399989</v>
      </c>
      <c r="E60" s="162"/>
      <c r="F60" s="163"/>
      <c r="G60" s="162"/>
      <c r="H60" s="162"/>
      <c r="I60" s="162"/>
      <c r="J60" s="162">
        <v>10.106190738199999</v>
      </c>
      <c r="K60" s="162"/>
      <c r="L60" s="162">
        <v>12.420908430200001</v>
      </c>
      <c r="M60" s="162"/>
      <c r="N60" s="162"/>
      <c r="O60" s="164"/>
      <c r="P60" s="146">
        <v>7.9292538611999985</v>
      </c>
      <c r="Q60" s="147">
        <v>128.16819999999998</v>
      </c>
    </row>
    <row r="61" spans="1:17" x14ac:dyDescent="0.25">
      <c r="A61" s="142" t="s">
        <v>30</v>
      </c>
      <c r="B61" s="165" t="s">
        <v>33</v>
      </c>
      <c r="C61" s="143" t="s">
        <v>115</v>
      </c>
      <c r="D61" s="127"/>
      <c r="E61" s="127"/>
      <c r="F61" s="127"/>
      <c r="G61" s="127"/>
      <c r="H61" s="127"/>
      <c r="I61" s="127"/>
      <c r="J61" s="127"/>
      <c r="K61" s="144"/>
      <c r="L61" s="144">
        <v>126.91866277</v>
      </c>
      <c r="M61" s="127"/>
      <c r="N61" s="127"/>
      <c r="O61" s="146"/>
      <c r="P61" s="146"/>
      <c r="Q61" s="147">
        <v>126.91866277</v>
      </c>
    </row>
    <row r="62" spans="1:17" x14ac:dyDescent="0.25">
      <c r="A62" s="142" t="s">
        <v>30</v>
      </c>
      <c r="B62" s="165" t="s">
        <v>33</v>
      </c>
      <c r="C62" s="143" t="s">
        <v>116</v>
      </c>
      <c r="D62" s="127"/>
      <c r="E62" s="127"/>
      <c r="F62" s="127"/>
      <c r="G62" s="127"/>
      <c r="H62" s="127"/>
      <c r="I62" s="127"/>
      <c r="J62" s="127"/>
      <c r="K62" s="144"/>
      <c r="L62" s="144">
        <v>5.7305551599999998</v>
      </c>
      <c r="M62" s="127"/>
      <c r="N62" s="127"/>
      <c r="O62" s="145"/>
      <c r="P62" s="146"/>
      <c r="Q62" s="147">
        <v>5.7305551599999998</v>
      </c>
    </row>
    <row r="63" spans="1:17" x14ac:dyDescent="0.25">
      <c r="A63" s="142" t="s">
        <v>30</v>
      </c>
      <c r="B63" s="165" t="s">
        <v>35</v>
      </c>
      <c r="C63" s="143" t="s">
        <v>115</v>
      </c>
      <c r="D63" s="127"/>
      <c r="E63" s="127"/>
      <c r="F63" s="127"/>
      <c r="G63" s="127"/>
      <c r="H63" s="127"/>
      <c r="I63" s="127"/>
      <c r="J63" s="127"/>
      <c r="K63" s="144"/>
      <c r="L63" s="144">
        <v>3.6443999999999999E-3</v>
      </c>
      <c r="M63" s="127"/>
      <c r="N63" s="127"/>
      <c r="O63" s="144">
        <v>4.04477172</v>
      </c>
      <c r="P63" s="146"/>
      <c r="Q63" s="147">
        <v>4.0484161199999997</v>
      </c>
    </row>
    <row r="64" spans="1:17" x14ac:dyDescent="0.25">
      <c r="A64" s="142" t="s">
        <v>30</v>
      </c>
      <c r="B64" s="165" t="s">
        <v>35</v>
      </c>
      <c r="C64" s="143" t="s">
        <v>116</v>
      </c>
      <c r="D64" s="127"/>
      <c r="E64" s="127"/>
      <c r="F64" s="127"/>
      <c r="G64" s="127"/>
      <c r="H64" s="127"/>
      <c r="I64" s="127"/>
      <c r="J64" s="127"/>
      <c r="K64" s="144"/>
      <c r="L64" s="144">
        <v>6.979927000000001E-2</v>
      </c>
      <c r="M64" s="127"/>
      <c r="N64" s="127"/>
      <c r="O64" s="145"/>
      <c r="P64" s="146"/>
      <c r="Q64" s="147">
        <v>6.979927000000001E-2</v>
      </c>
    </row>
    <row r="65" spans="1:17" x14ac:dyDescent="0.25">
      <c r="A65" s="142" t="s">
        <v>30</v>
      </c>
      <c r="B65" s="165" t="s">
        <v>36</v>
      </c>
      <c r="C65" s="143" t="s">
        <v>115</v>
      </c>
      <c r="D65" s="127"/>
      <c r="E65" s="127"/>
      <c r="F65" s="127"/>
      <c r="G65" s="127"/>
      <c r="H65" s="127"/>
      <c r="I65" s="127"/>
      <c r="J65" s="127"/>
      <c r="K65" s="144"/>
      <c r="L65" s="144">
        <v>4.46767615</v>
      </c>
      <c r="M65" s="127"/>
      <c r="N65" s="127"/>
      <c r="O65" s="144">
        <v>0.18289849</v>
      </c>
      <c r="P65" s="146"/>
      <c r="Q65" s="147">
        <v>4.6505746400000003</v>
      </c>
    </row>
    <row r="66" spans="1:17" x14ac:dyDescent="0.25">
      <c r="A66" s="142" t="s">
        <v>30</v>
      </c>
      <c r="B66" s="165" t="s">
        <v>36</v>
      </c>
      <c r="C66" s="143" t="s">
        <v>116</v>
      </c>
      <c r="D66" s="127"/>
      <c r="E66" s="127"/>
      <c r="F66" s="127"/>
      <c r="G66" s="127"/>
      <c r="H66" s="127"/>
      <c r="I66" s="127"/>
      <c r="J66" s="127"/>
      <c r="K66" s="144"/>
      <c r="L66" s="144"/>
      <c r="M66" s="127"/>
      <c r="N66" s="127"/>
      <c r="O66" s="145"/>
      <c r="P66" s="146"/>
      <c r="Q66" s="147">
        <v>0</v>
      </c>
    </row>
    <row r="67" spans="1:17" x14ac:dyDescent="0.25">
      <c r="A67" s="142" t="s">
        <v>30</v>
      </c>
      <c r="B67" s="165" t="s">
        <v>304</v>
      </c>
      <c r="C67" s="143" t="s">
        <v>115</v>
      </c>
      <c r="D67" s="127"/>
      <c r="E67" s="127"/>
      <c r="F67" s="127"/>
      <c r="G67" s="127"/>
      <c r="H67" s="127"/>
      <c r="I67" s="127"/>
      <c r="J67" s="127"/>
      <c r="K67" s="144">
        <v>2.6589000000000001E-3</v>
      </c>
      <c r="L67" s="144"/>
      <c r="M67" s="127"/>
      <c r="N67" s="127"/>
      <c r="O67" s="127"/>
      <c r="P67" s="146"/>
      <c r="Q67" s="147">
        <v>2.6589000000000001E-3</v>
      </c>
    </row>
    <row r="68" spans="1:17" x14ac:dyDescent="0.25">
      <c r="A68" s="142" t="s">
        <v>30</v>
      </c>
      <c r="B68" s="165" t="s">
        <v>304</v>
      </c>
      <c r="C68" s="143" t="s">
        <v>116</v>
      </c>
      <c r="D68" s="127"/>
      <c r="E68" s="127"/>
      <c r="F68" s="127"/>
      <c r="G68" s="127"/>
      <c r="H68" s="127"/>
      <c r="I68" s="127"/>
      <c r="J68" s="127"/>
      <c r="K68" s="127"/>
      <c r="L68" s="127"/>
      <c r="M68" s="127"/>
      <c r="N68" s="127"/>
      <c r="O68" s="145"/>
      <c r="P68" s="146"/>
      <c r="Q68" s="147">
        <v>0</v>
      </c>
    </row>
    <row r="69" spans="1:17" x14ac:dyDescent="0.25">
      <c r="A69" s="142" t="s">
        <v>39</v>
      </c>
      <c r="B69" s="93" t="s">
        <v>40</v>
      </c>
      <c r="C69" s="143" t="s">
        <v>115</v>
      </c>
      <c r="D69" s="127"/>
      <c r="E69" s="127"/>
      <c r="F69" s="127"/>
      <c r="G69" s="144">
        <v>628.1</v>
      </c>
      <c r="H69" s="127"/>
      <c r="I69" s="127"/>
      <c r="J69" s="127"/>
      <c r="K69" s="127"/>
      <c r="L69" s="127"/>
      <c r="M69" s="144">
        <v>2701.52</v>
      </c>
      <c r="N69" s="127"/>
      <c r="O69" s="127"/>
      <c r="P69" s="146"/>
      <c r="Q69" s="147">
        <v>3329.62</v>
      </c>
    </row>
    <row r="70" spans="1:17" x14ac:dyDescent="0.25">
      <c r="A70" s="142" t="s">
        <v>39</v>
      </c>
      <c r="B70" s="93" t="s">
        <v>40</v>
      </c>
      <c r="C70" s="143" t="s">
        <v>116</v>
      </c>
      <c r="D70" s="127"/>
      <c r="E70" s="127"/>
      <c r="F70" s="127"/>
      <c r="G70" s="144"/>
      <c r="H70" s="127"/>
      <c r="I70" s="127"/>
      <c r="J70" s="127"/>
      <c r="K70" s="127"/>
      <c r="L70" s="127"/>
      <c r="M70" s="144">
        <v>533.65</v>
      </c>
      <c r="N70" s="127"/>
      <c r="O70" s="145"/>
      <c r="P70" s="146"/>
      <c r="Q70" s="147">
        <v>533.65</v>
      </c>
    </row>
    <row r="71" spans="1:17" x14ac:dyDescent="0.25">
      <c r="A71" s="142" t="s">
        <v>39</v>
      </c>
      <c r="B71" s="93" t="s">
        <v>308</v>
      </c>
      <c r="C71" s="143" t="s">
        <v>115</v>
      </c>
      <c r="D71" s="127"/>
      <c r="E71" s="127"/>
      <c r="F71" s="127"/>
      <c r="G71" s="144">
        <v>778.55</v>
      </c>
      <c r="H71" s="127"/>
      <c r="I71" s="127"/>
      <c r="J71" s="127"/>
      <c r="K71" s="127"/>
      <c r="L71" s="127"/>
      <c r="M71" s="144">
        <v>1338.03</v>
      </c>
      <c r="N71" s="127"/>
      <c r="O71" s="127"/>
      <c r="P71" s="146"/>
      <c r="Q71" s="147">
        <v>2116.58</v>
      </c>
    </row>
    <row r="72" spans="1:17" x14ac:dyDescent="0.25">
      <c r="A72" s="142" t="s">
        <v>39</v>
      </c>
      <c r="B72" s="93" t="s">
        <v>308</v>
      </c>
      <c r="C72" s="143" t="s">
        <v>116</v>
      </c>
      <c r="D72" s="127"/>
      <c r="E72" s="127"/>
      <c r="F72" s="127"/>
      <c r="G72" s="144">
        <v>11.55</v>
      </c>
      <c r="H72" s="127"/>
      <c r="I72" s="127"/>
      <c r="J72" s="127"/>
      <c r="K72" s="127"/>
      <c r="L72" s="127"/>
      <c r="M72" s="144">
        <v>81.569999999999993</v>
      </c>
      <c r="N72" s="127"/>
      <c r="O72" s="145"/>
      <c r="P72" s="146"/>
      <c r="Q72" s="147">
        <v>93.11999999999999</v>
      </c>
    </row>
    <row r="73" spans="1:17" x14ac:dyDescent="0.25">
      <c r="A73" s="142" t="s">
        <v>42</v>
      </c>
      <c r="B73" s="166" t="s">
        <v>44</v>
      </c>
      <c r="C73" s="143" t="s">
        <v>115</v>
      </c>
      <c r="D73" s="127"/>
      <c r="E73" s="127"/>
      <c r="F73" s="127"/>
      <c r="G73" s="127"/>
      <c r="H73" s="127"/>
      <c r="I73" s="127"/>
      <c r="J73" s="127"/>
      <c r="K73" s="127"/>
      <c r="L73" s="127">
        <v>2.02</v>
      </c>
      <c r="M73" s="127"/>
      <c r="N73" s="127"/>
      <c r="O73" s="146"/>
      <c r="P73" s="146"/>
      <c r="Q73" s="147">
        <v>2.02</v>
      </c>
    </row>
    <row r="74" spans="1:17" x14ac:dyDescent="0.25">
      <c r="A74" s="142" t="s">
        <v>42</v>
      </c>
      <c r="B74" s="166" t="s">
        <v>44</v>
      </c>
      <c r="C74" s="143" t="s">
        <v>116</v>
      </c>
      <c r="D74" s="127"/>
      <c r="E74" s="127"/>
      <c r="F74" s="127"/>
      <c r="G74" s="127"/>
      <c r="H74" s="127"/>
      <c r="I74" s="127"/>
      <c r="J74" s="127"/>
      <c r="K74" s="127"/>
      <c r="L74" s="127">
        <v>0.6</v>
      </c>
      <c r="M74" s="127"/>
      <c r="N74" s="127"/>
      <c r="O74" s="145"/>
      <c r="P74" s="146"/>
      <c r="Q74" s="147">
        <v>0.6</v>
      </c>
    </row>
    <row r="75" spans="1:17" x14ac:dyDescent="0.25">
      <c r="A75" s="142" t="s">
        <v>42</v>
      </c>
      <c r="B75" s="166" t="s">
        <v>43</v>
      </c>
      <c r="C75" s="143" t="s">
        <v>115</v>
      </c>
      <c r="D75" s="127"/>
      <c r="E75" s="127"/>
      <c r="F75" s="127"/>
      <c r="G75" s="127"/>
      <c r="H75" s="127"/>
      <c r="I75" s="127"/>
      <c r="J75" s="127"/>
      <c r="K75" s="127"/>
      <c r="L75" s="127">
        <v>0.54</v>
      </c>
      <c r="M75" s="127"/>
      <c r="N75" s="127"/>
      <c r="O75" s="146"/>
      <c r="P75" s="146"/>
      <c r="Q75" s="147">
        <v>0.54</v>
      </c>
    </row>
    <row r="76" spans="1:17" x14ac:dyDescent="0.25">
      <c r="A76" s="142" t="s">
        <v>42</v>
      </c>
      <c r="B76" s="166" t="s">
        <v>43</v>
      </c>
      <c r="C76" s="143" t="s">
        <v>116</v>
      </c>
      <c r="D76" s="127"/>
      <c r="E76" s="127"/>
      <c r="F76" s="127"/>
      <c r="G76" s="127"/>
      <c r="H76" s="127"/>
      <c r="I76" s="127"/>
      <c r="J76" s="127"/>
      <c r="K76" s="127"/>
      <c r="L76" s="127">
        <v>0.22</v>
      </c>
      <c r="M76" s="127"/>
      <c r="N76" s="127"/>
      <c r="O76" s="145"/>
      <c r="P76" s="146"/>
      <c r="Q76" s="147">
        <v>0.22</v>
      </c>
    </row>
    <row r="77" spans="1:17" x14ac:dyDescent="0.25">
      <c r="A77" s="142" t="s">
        <v>42</v>
      </c>
      <c r="B77" s="166" t="s">
        <v>133</v>
      </c>
      <c r="C77" s="143" t="s">
        <v>115</v>
      </c>
      <c r="D77" s="127"/>
      <c r="E77" s="127"/>
      <c r="F77" s="127"/>
      <c r="G77" s="127"/>
      <c r="H77" s="127"/>
      <c r="I77" s="127"/>
      <c r="J77" s="127"/>
      <c r="K77" s="127"/>
      <c r="L77" s="127"/>
      <c r="M77" s="127"/>
      <c r="N77" s="127"/>
      <c r="O77" s="153">
        <v>12.37</v>
      </c>
      <c r="P77" s="146"/>
      <c r="Q77" s="147">
        <v>12.37</v>
      </c>
    </row>
    <row r="78" spans="1:17" x14ac:dyDescent="0.25">
      <c r="A78" s="142" t="s">
        <v>42</v>
      </c>
      <c r="B78" s="166" t="s">
        <v>133</v>
      </c>
      <c r="C78" s="143" t="s">
        <v>116</v>
      </c>
      <c r="D78" s="127"/>
      <c r="E78" s="127"/>
      <c r="F78" s="127"/>
      <c r="G78" s="127"/>
      <c r="H78" s="127"/>
      <c r="I78" s="127"/>
      <c r="J78" s="127"/>
      <c r="K78" s="127"/>
      <c r="L78" s="127"/>
      <c r="M78" s="127"/>
      <c r="N78" s="127"/>
      <c r="O78" s="145"/>
      <c r="P78" s="146"/>
      <c r="Q78" s="147">
        <v>0</v>
      </c>
    </row>
    <row r="79" spans="1:17" x14ac:dyDescent="0.25">
      <c r="A79" s="142" t="s">
        <v>42</v>
      </c>
      <c r="B79" s="166" t="s">
        <v>45</v>
      </c>
      <c r="C79" s="143" t="s">
        <v>115</v>
      </c>
      <c r="D79" s="127"/>
      <c r="E79" s="127"/>
      <c r="F79" s="127"/>
      <c r="G79" s="127"/>
      <c r="H79" s="127"/>
      <c r="I79" s="127"/>
      <c r="J79" s="127"/>
      <c r="K79" s="127"/>
      <c r="L79" s="127">
        <v>0.04</v>
      </c>
      <c r="M79" s="127"/>
      <c r="N79" s="127"/>
      <c r="O79" s="127"/>
      <c r="P79" s="146"/>
      <c r="Q79" s="147">
        <v>0.04</v>
      </c>
    </row>
    <row r="80" spans="1:17" x14ac:dyDescent="0.25">
      <c r="A80" s="142" t="s">
        <v>42</v>
      </c>
      <c r="B80" s="166" t="s">
        <v>45</v>
      </c>
      <c r="C80" s="143" t="s">
        <v>116</v>
      </c>
      <c r="D80" s="127"/>
      <c r="E80" s="127"/>
      <c r="F80" s="127"/>
      <c r="G80" s="127"/>
      <c r="H80" s="127"/>
      <c r="I80" s="127"/>
      <c r="J80" s="127"/>
      <c r="K80" s="127"/>
      <c r="L80" s="127"/>
      <c r="M80" s="127"/>
      <c r="N80" s="127"/>
      <c r="O80" s="145"/>
      <c r="P80" s="146"/>
      <c r="Q80" s="147">
        <v>0</v>
      </c>
    </row>
    <row r="81" spans="1:17" x14ac:dyDescent="0.25">
      <c r="A81" s="142" t="s">
        <v>46</v>
      </c>
      <c r="B81" s="156" t="s">
        <v>50</v>
      </c>
      <c r="C81" s="143" t="s">
        <v>115</v>
      </c>
      <c r="D81" s="127"/>
      <c r="E81" s="127"/>
      <c r="F81" s="127"/>
      <c r="G81" s="127"/>
      <c r="H81" s="127"/>
      <c r="I81" s="127"/>
      <c r="J81" s="127"/>
      <c r="K81" s="127"/>
      <c r="L81" s="127"/>
      <c r="M81" s="127"/>
      <c r="N81" s="127"/>
      <c r="O81" s="127"/>
      <c r="P81" s="146"/>
      <c r="Q81" s="147">
        <v>0</v>
      </c>
    </row>
    <row r="82" spans="1:17" x14ac:dyDescent="0.25">
      <c r="A82" s="142" t="s">
        <v>46</v>
      </c>
      <c r="B82" s="156" t="s">
        <v>50</v>
      </c>
      <c r="C82" s="143" t="s">
        <v>116</v>
      </c>
      <c r="D82" s="127"/>
      <c r="E82" s="127"/>
      <c r="F82" s="127"/>
      <c r="G82" s="127"/>
      <c r="H82" s="127"/>
      <c r="I82" s="127"/>
      <c r="J82" s="127"/>
      <c r="K82" s="127"/>
      <c r="L82" s="127"/>
      <c r="M82" s="127"/>
      <c r="N82" s="127"/>
      <c r="O82" s="145"/>
      <c r="P82" s="146"/>
      <c r="Q82" s="147">
        <v>0</v>
      </c>
    </row>
    <row r="83" spans="1:17" x14ac:dyDescent="0.25">
      <c r="A83" s="142" t="s">
        <v>46</v>
      </c>
      <c r="B83" s="156" t="s">
        <v>49</v>
      </c>
      <c r="C83" s="143" t="s">
        <v>116</v>
      </c>
      <c r="D83" s="127"/>
      <c r="E83" s="127"/>
      <c r="F83" s="127"/>
      <c r="G83" s="127"/>
      <c r="H83" s="127"/>
      <c r="I83" s="127"/>
      <c r="J83" s="127"/>
      <c r="K83" s="124"/>
      <c r="L83" s="127"/>
      <c r="M83" s="127"/>
      <c r="N83" s="127"/>
      <c r="O83" s="145"/>
      <c r="P83" s="146">
        <v>2.0699999999999998</v>
      </c>
      <c r="Q83" s="147">
        <v>2.0699999999999998</v>
      </c>
    </row>
    <row r="84" spans="1:17" x14ac:dyDescent="0.25">
      <c r="A84" s="142" t="s">
        <v>46</v>
      </c>
      <c r="B84" s="156" t="s">
        <v>49</v>
      </c>
      <c r="C84" s="143" t="s">
        <v>115</v>
      </c>
      <c r="D84" s="127"/>
      <c r="E84" s="127"/>
      <c r="F84" s="127"/>
      <c r="G84" s="127"/>
      <c r="H84" s="127"/>
      <c r="I84" s="127"/>
      <c r="J84" s="127"/>
      <c r="K84" s="127"/>
      <c r="L84" s="127"/>
      <c r="M84" s="127"/>
      <c r="N84" s="127"/>
      <c r="O84" s="146"/>
      <c r="P84" s="146">
        <v>0.43</v>
      </c>
      <c r="Q84" s="147">
        <v>0.43</v>
      </c>
    </row>
    <row r="85" spans="1:17" x14ac:dyDescent="0.25">
      <c r="A85" s="142" t="s">
        <v>46</v>
      </c>
      <c r="B85" s="156" t="s">
        <v>48</v>
      </c>
      <c r="C85" s="143" t="s">
        <v>115</v>
      </c>
      <c r="D85" s="127"/>
      <c r="E85" s="127"/>
      <c r="F85" s="127"/>
      <c r="G85" s="127"/>
      <c r="H85" s="127"/>
      <c r="I85" s="127"/>
      <c r="J85" s="127"/>
      <c r="K85" s="127"/>
      <c r="L85" s="127"/>
      <c r="M85" s="127"/>
      <c r="N85" s="127"/>
      <c r="O85" s="146">
        <v>323.37</v>
      </c>
      <c r="P85" s="146">
        <v>13.02</v>
      </c>
      <c r="Q85" s="147">
        <v>336.39</v>
      </c>
    </row>
    <row r="86" spans="1:17" x14ac:dyDescent="0.25">
      <c r="A86" s="142" t="s">
        <v>46</v>
      </c>
      <c r="B86" s="156" t="s">
        <v>48</v>
      </c>
      <c r="C86" s="143" t="s">
        <v>116</v>
      </c>
      <c r="D86" s="127"/>
      <c r="E86" s="127"/>
      <c r="F86" s="127"/>
      <c r="G86" s="127"/>
      <c r="H86" s="127"/>
      <c r="I86" s="127"/>
      <c r="J86" s="127"/>
      <c r="K86" s="127"/>
      <c r="L86" s="127"/>
      <c r="M86" s="127"/>
      <c r="N86" s="127"/>
      <c r="O86" s="145"/>
      <c r="P86" s="146"/>
      <c r="Q86" s="147">
        <v>0</v>
      </c>
    </row>
    <row r="87" spans="1:17" x14ac:dyDescent="0.25">
      <c r="A87" s="142" t="s">
        <v>46</v>
      </c>
      <c r="B87" s="156" t="s">
        <v>47</v>
      </c>
      <c r="C87" s="143" t="s">
        <v>115</v>
      </c>
      <c r="D87" s="127"/>
      <c r="E87" s="127"/>
      <c r="F87" s="127"/>
      <c r="G87" s="127"/>
      <c r="H87" s="127"/>
      <c r="I87" s="127"/>
      <c r="J87" s="127"/>
      <c r="K87" s="127"/>
      <c r="L87" s="127"/>
      <c r="M87" s="127">
        <v>38.35</v>
      </c>
      <c r="N87" s="127"/>
      <c r="O87" s="146">
        <v>7.32</v>
      </c>
      <c r="P87" s="146">
        <v>57.84</v>
      </c>
      <c r="Q87" s="147">
        <v>103.51</v>
      </c>
    </row>
    <row r="88" spans="1:17" x14ac:dyDescent="0.25">
      <c r="A88" s="142" t="s">
        <v>46</v>
      </c>
      <c r="B88" s="156" t="s">
        <v>47</v>
      </c>
      <c r="C88" s="143" t="s">
        <v>116</v>
      </c>
      <c r="D88" s="127"/>
      <c r="E88" s="127"/>
      <c r="F88" s="127"/>
      <c r="G88" s="127"/>
      <c r="H88" s="127"/>
      <c r="I88" s="127"/>
      <c r="J88" s="127"/>
      <c r="K88" s="127"/>
      <c r="L88" s="127"/>
      <c r="M88" s="127"/>
      <c r="N88" s="127"/>
      <c r="O88" s="145"/>
      <c r="P88" s="146"/>
      <c r="Q88" s="147">
        <v>0</v>
      </c>
    </row>
    <row r="89" spans="1:17" x14ac:dyDescent="0.25">
      <c r="A89" s="142" t="s">
        <v>51</v>
      </c>
      <c r="B89" s="93" t="s">
        <v>53</v>
      </c>
      <c r="C89" s="143" t="s">
        <v>115</v>
      </c>
      <c r="D89" s="127"/>
      <c r="E89" s="127"/>
      <c r="F89" s="127"/>
      <c r="G89" s="127"/>
      <c r="H89" s="127"/>
      <c r="I89" s="127"/>
      <c r="J89" s="167">
        <v>0.06</v>
      </c>
      <c r="K89" s="127"/>
      <c r="L89" s="127"/>
      <c r="M89" s="127"/>
      <c r="N89" s="127"/>
      <c r="O89" s="167">
        <v>1.1599999999999999</v>
      </c>
      <c r="P89" s="146">
        <v>5.8000000000000003E-2</v>
      </c>
      <c r="Q89" s="147">
        <v>1.278</v>
      </c>
    </row>
    <row r="90" spans="1:17" x14ac:dyDescent="0.25">
      <c r="A90" s="142" t="s">
        <v>51</v>
      </c>
      <c r="B90" s="93" t="s">
        <v>53</v>
      </c>
      <c r="C90" s="143" t="s">
        <v>116</v>
      </c>
      <c r="D90" s="127"/>
      <c r="E90" s="127"/>
      <c r="F90" s="127"/>
      <c r="G90" s="127"/>
      <c r="H90" s="127"/>
      <c r="I90" s="127"/>
      <c r="J90" s="127"/>
      <c r="K90" s="127"/>
      <c r="L90" s="127"/>
      <c r="M90" s="127"/>
      <c r="N90" s="127"/>
      <c r="O90" s="145"/>
      <c r="P90" s="146"/>
      <c r="Q90" s="147">
        <v>0</v>
      </c>
    </row>
    <row r="91" spans="1:17" x14ac:dyDescent="0.25">
      <c r="A91" s="142" t="s">
        <v>51</v>
      </c>
      <c r="B91" s="93" t="s">
        <v>52</v>
      </c>
      <c r="C91" s="143" t="s">
        <v>115</v>
      </c>
      <c r="D91" s="127"/>
      <c r="E91" s="127"/>
      <c r="F91" s="127"/>
      <c r="G91" s="127"/>
      <c r="H91" s="127"/>
      <c r="I91" s="127"/>
      <c r="J91" s="167">
        <v>106.89</v>
      </c>
      <c r="K91" s="167">
        <v>0.51</v>
      </c>
      <c r="L91" s="127"/>
      <c r="M91" s="127"/>
      <c r="N91" s="127"/>
      <c r="O91" s="127"/>
      <c r="P91" s="146"/>
      <c r="Q91" s="147">
        <v>107.4</v>
      </c>
    </row>
    <row r="92" spans="1:17" x14ac:dyDescent="0.25">
      <c r="A92" s="142" t="s">
        <v>51</v>
      </c>
      <c r="B92" s="93" t="s">
        <v>52</v>
      </c>
      <c r="C92" s="143" t="s">
        <v>116</v>
      </c>
      <c r="D92" s="127"/>
      <c r="E92" s="127"/>
      <c r="F92" s="127"/>
      <c r="G92" s="127"/>
      <c r="H92" s="127"/>
      <c r="I92" s="127"/>
      <c r="J92" s="127"/>
      <c r="K92" s="167">
        <v>0.4</v>
      </c>
      <c r="L92" s="124"/>
      <c r="M92" s="127"/>
      <c r="N92" s="127"/>
      <c r="O92" s="145"/>
      <c r="P92" s="146"/>
      <c r="Q92" s="147">
        <v>0.4</v>
      </c>
    </row>
    <row r="93" spans="1:17" x14ac:dyDescent="0.25">
      <c r="A93" s="142" t="s">
        <v>54</v>
      </c>
      <c r="B93" s="168" t="s">
        <v>258</v>
      </c>
      <c r="C93" s="143" t="s">
        <v>115</v>
      </c>
      <c r="D93" s="127"/>
      <c r="E93" s="127"/>
      <c r="F93" s="127"/>
      <c r="G93" s="127"/>
      <c r="H93" s="127"/>
      <c r="I93" s="127"/>
      <c r="J93" s="127"/>
      <c r="K93" s="127"/>
      <c r="L93" s="127"/>
      <c r="M93" s="127"/>
      <c r="N93" s="127"/>
      <c r="O93" s="146"/>
      <c r="P93" s="146"/>
      <c r="Q93" s="147">
        <v>0</v>
      </c>
    </row>
    <row r="94" spans="1:17" x14ac:dyDescent="0.25">
      <c r="A94" s="142" t="s">
        <v>54</v>
      </c>
      <c r="B94" s="168" t="s">
        <v>258</v>
      </c>
      <c r="C94" s="143" t="s">
        <v>116</v>
      </c>
      <c r="D94" s="127"/>
      <c r="E94" s="127"/>
      <c r="F94" s="127"/>
      <c r="G94" s="127"/>
      <c r="H94" s="127"/>
      <c r="I94" s="127"/>
      <c r="J94" s="127"/>
      <c r="K94" s="127"/>
      <c r="L94" s="127"/>
      <c r="M94" s="127"/>
      <c r="N94" s="127"/>
      <c r="O94" s="145"/>
      <c r="P94" s="146"/>
      <c r="Q94" s="147">
        <v>0</v>
      </c>
    </row>
    <row r="95" spans="1:17" x14ac:dyDescent="0.25">
      <c r="A95" s="142" t="s">
        <v>54</v>
      </c>
      <c r="B95" s="169" t="s">
        <v>257</v>
      </c>
      <c r="C95" s="143" t="s">
        <v>115</v>
      </c>
      <c r="D95" s="127"/>
      <c r="E95" s="127"/>
      <c r="F95" s="127"/>
      <c r="G95" s="127"/>
      <c r="H95" s="127"/>
      <c r="I95" s="127"/>
      <c r="J95" s="127"/>
      <c r="K95" s="127"/>
      <c r="L95" s="127">
        <v>8.9999999999999993E-3</v>
      </c>
      <c r="M95" s="127"/>
      <c r="N95" s="127"/>
      <c r="O95" s="127"/>
      <c r="P95" s="146"/>
      <c r="Q95" s="147">
        <v>8.9999999999999993E-3</v>
      </c>
    </row>
    <row r="96" spans="1:17" x14ac:dyDescent="0.25">
      <c r="A96" s="142" t="s">
        <v>54</v>
      </c>
      <c r="B96" s="169" t="s">
        <v>257</v>
      </c>
      <c r="C96" s="170" t="s">
        <v>116</v>
      </c>
      <c r="D96" s="124"/>
      <c r="E96" s="124"/>
      <c r="F96" s="124"/>
      <c r="G96" s="124"/>
      <c r="H96" s="124"/>
      <c r="I96" s="124"/>
      <c r="J96" s="124"/>
      <c r="K96" s="124"/>
      <c r="L96" s="124"/>
      <c r="M96" s="124"/>
      <c r="N96" s="124"/>
      <c r="O96" s="145"/>
      <c r="P96" s="146"/>
      <c r="Q96" s="147">
        <v>0</v>
      </c>
    </row>
    <row r="97" spans="1:17" x14ac:dyDescent="0.25">
      <c r="A97" s="142" t="s">
        <v>54</v>
      </c>
      <c r="B97" s="168" t="s">
        <v>60</v>
      </c>
      <c r="C97" s="143" t="s">
        <v>115</v>
      </c>
      <c r="D97" s="127"/>
      <c r="E97" s="127"/>
      <c r="F97" s="127"/>
      <c r="G97" s="127"/>
      <c r="H97" s="127"/>
      <c r="I97" s="127"/>
      <c r="J97" s="127"/>
      <c r="K97" s="127"/>
      <c r="L97" s="127">
        <v>65.28</v>
      </c>
      <c r="M97" s="127"/>
      <c r="N97" s="127"/>
      <c r="O97" s="146">
        <v>155.86000000000001</v>
      </c>
      <c r="P97" s="146"/>
      <c r="Q97" s="147">
        <v>221.14000000000001</v>
      </c>
    </row>
    <row r="98" spans="1:17" x14ac:dyDescent="0.25">
      <c r="A98" s="142" t="s">
        <v>54</v>
      </c>
      <c r="B98" s="168" t="s">
        <v>60</v>
      </c>
      <c r="C98" s="143" t="s">
        <v>116</v>
      </c>
      <c r="D98" s="127"/>
      <c r="E98" s="127"/>
      <c r="F98" s="127"/>
      <c r="G98" s="127"/>
      <c r="H98" s="127"/>
      <c r="I98" s="127"/>
      <c r="J98" s="127"/>
      <c r="K98" s="127"/>
      <c r="L98" s="127">
        <v>16.18</v>
      </c>
      <c r="M98" s="127"/>
      <c r="N98" s="127"/>
      <c r="O98" s="145"/>
      <c r="P98" s="146"/>
      <c r="Q98" s="147">
        <v>16.18</v>
      </c>
    </row>
    <row r="99" spans="1:17" x14ac:dyDescent="0.25">
      <c r="A99" s="142" t="s">
        <v>54</v>
      </c>
      <c r="B99" s="169" t="s">
        <v>59</v>
      </c>
      <c r="C99" s="143" t="s">
        <v>115</v>
      </c>
      <c r="D99" s="127"/>
      <c r="E99" s="127">
        <v>555.85345118218902</v>
      </c>
      <c r="F99" s="127"/>
      <c r="G99" s="127"/>
      <c r="H99" s="127"/>
      <c r="I99" s="127"/>
      <c r="J99" s="127"/>
      <c r="K99" s="127"/>
      <c r="L99" s="127">
        <v>580.4</v>
      </c>
      <c r="M99" s="127">
        <v>8.6915877450627299</v>
      </c>
      <c r="N99" s="127">
        <v>0.12724100687796899</v>
      </c>
      <c r="O99" s="146">
        <v>84.237274069625997</v>
      </c>
      <c r="P99" s="146"/>
      <c r="Q99" s="147">
        <v>1229.3095540037557</v>
      </c>
    </row>
    <row r="100" spans="1:17" x14ac:dyDescent="0.25">
      <c r="A100" s="142" t="s">
        <v>54</v>
      </c>
      <c r="B100" s="169" t="s">
        <v>59</v>
      </c>
      <c r="C100" s="143" t="s">
        <v>116</v>
      </c>
      <c r="D100" s="127"/>
      <c r="E100" s="127">
        <v>5.972956536448919</v>
      </c>
      <c r="F100" s="127"/>
      <c r="G100" s="127"/>
      <c r="H100" s="127"/>
      <c r="I100" s="127"/>
      <c r="J100" s="127"/>
      <c r="K100" s="127"/>
      <c r="L100" s="127">
        <v>0.65556655551848397</v>
      </c>
      <c r="M100" s="127">
        <v>0.111271702113621</v>
      </c>
      <c r="N100" s="127"/>
      <c r="O100" s="145"/>
      <c r="P100" s="146"/>
      <c r="Q100" s="147">
        <v>6.7397947940810239</v>
      </c>
    </row>
    <row r="101" spans="1:17" x14ac:dyDescent="0.25">
      <c r="A101" s="142" t="s">
        <v>54</v>
      </c>
      <c r="B101" s="169" t="s">
        <v>61</v>
      </c>
      <c r="C101" s="143" t="s">
        <v>115</v>
      </c>
      <c r="D101" s="127"/>
      <c r="E101" s="127"/>
      <c r="F101" s="127"/>
      <c r="G101" s="127"/>
      <c r="H101" s="127"/>
      <c r="I101" s="127"/>
      <c r="J101" s="127"/>
      <c r="K101" s="127"/>
      <c r="L101" s="127">
        <v>51.62</v>
      </c>
      <c r="M101" s="127"/>
      <c r="N101" s="127"/>
      <c r="O101" s="146"/>
      <c r="P101" s="146"/>
      <c r="Q101" s="147">
        <v>51.62</v>
      </c>
    </row>
    <row r="102" spans="1:17" x14ac:dyDescent="0.25">
      <c r="A102" s="142" t="s">
        <v>54</v>
      </c>
      <c r="B102" s="169" t="s">
        <v>61</v>
      </c>
      <c r="C102" s="143" t="s">
        <v>116</v>
      </c>
      <c r="D102" s="127"/>
      <c r="E102" s="127"/>
      <c r="F102" s="127"/>
      <c r="G102" s="127"/>
      <c r="H102" s="127"/>
      <c r="I102" s="127"/>
      <c r="J102" s="127"/>
      <c r="K102" s="127"/>
      <c r="L102" s="127">
        <v>1.66</v>
      </c>
      <c r="M102" s="127"/>
      <c r="N102" s="127"/>
      <c r="O102" s="145"/>
      <c r="P102" s="146"/>
      <c r="Q102" s="147">
        <v>1.66</v>
      </c>
    </row>
    <row r="103" spans="1:17" x14ac:dyDescent="0.25">
      <c r="A103" s="142" t="s">
        <v>54</v>
      </c>
      <c r="B103" s="169" t="s">
        <v>56</v>
      </c>
      <c r="C103" s="143" t="s">
        <v>115</v>
      </c>
      <c r="D103" s="127"/>
      <c r="E103" s="127">
        <v>11152.529584402982</v>
      </c>
      <c r="F103" s="127">
        <v>38.81</v>
      </c>
      <c r="G103" s="127"/>
      <c r="H103" s="127"/>
      <c r="I103" s="127"/>
      <c r="J103" s="127"/>
      <c r="K103" s="127"/>
      <c r="L103" s="127">
        <v>21791.19</v>
      </c>
      <c r="M103" s="127">
        <v>303.17580471499298</v>
      </c>
      <c r="N103" s="127"/>
      <c r="O103" s="127">
        <v>3162.2418372693</v>
      </c>
      <c r="P103" s="146"/>
      <c r="Q103" s="147">
        <v>36447.947226387274</v>
      </c>
    </row>
    <row r="104" spans="1:17" x14ac:dyDescent="0.25">
      <c r="A104" s="142" t="s">
        <v>54</v>
      </c>
      <c r="B104" s="169" t="s">
        <v>56</v>
      </c>
      <c r="C104" s="143" t="s">
        <v>116</v>
      </c>
      <c r="D104" s="127"/>
      <c r="E104" s="127">
        <v>275.3430477918555</v>
      </c>
      <c r="F104" s="127"/>
      <c r="G104" s="127"/>
      <c r="H104" s="127"/>
      <c r="I104" s="127"/>
      <c r="J104" s="127"/>
      <c r="K104" s="127"/>
      <c r="L104" s="127">
        <v>7.8391152681577498</v>
      </c>
      <c r="M104" s="127"/>
      <c r="N104" s="127"/>
      <c r="O104" s="145"/>
      <c r="P104" s="146"/>
      <c r="Q104" s="147">
        <v>283.18216306001324</v>
      </c>
    </row>
    <row r="105" spans="1:17" x14ac:dyDescent="0.25">
      <c r="A105" s="142" t="s">
        <v>54</v>
      </c>
      <c r="B105" s="169" t="s">
        <v>55</v>
      </c>
      <c r="C105" s="143" t="s">
        <v>115</v>
      </c>
      <c r="D105" s="127"/>
      <c r="E105" s="127"/>
      <c r="F105" s="127"/>
      <c r="G105" s="127"/>
      <c r="H105" s="127"/>
      <c r="I105" s="127"/>
      <c r="J105" s="127"/>
      <c r="K105" s="127"/>
      <c r="L105" s="127"/>
      <c r="M105" s="127">
        <v>4915.1575290688297</v>
      </c>
      <c r="N105" s="127">
        <v>6334.7592526369799</v>
      </c>
      <c r="O105" s="146">
        <v>23831.825916592101</v>
      </c>
      <c r="P105" s="146"/>
      <c r="Q105" s="147">
        <v>35081.742698297909</v>
      </c>
    </row>
    <row r="106" spans="1:17" x14ac:dyDescent="0.25">
      <c r="A106" s="142" t="s">
        <v>54</v>
      </c>
      <c r="B106" s="169" t="s">
        <v>55</v>
      </c>
      <c r="C106" s="143" t="s">
        <v>116</v>
      </c>
      <c r="D106" s="127"/>
      <c r="E106" s="127"/>
      <c r="F106" s="127"/>
      <c r="G106" s="127"/>
      <c r="H106" s="127"/>
      <c r="I106" s="127"/>
      <c r="J106" s="127"/>
      <c r="K106" s="127"/>
      <c r="L106" s="127"/>
      <c r="M106" s="127">
        <v>1117.5851437118499</v>
      </c>
      <c r="N106" s="127">
        <v>8.6697615438800799</v>
      </c>
      <c r="O106" s="145"/>
      <c r="P106" s="146"/>
      <c r="Q106" s="147">
        <v>1126.2549052557299</v>
      </c>
    </row>
    <row r="107" spans="1:17" x14ac:dyDescent="0.25">
      <c r="A107" s="142" t="s">
        <v>54</v>
      </c>
      <c r="B107" s="169" t="s">
        <v>57</v>
      </c>
      <c r="C107" s="143" t="s">
        <v>115</v>
      </c>
      <c r="D107" s="127"/>
      <c r="E107" s="127"/>
      <c r="F107" s="127"/>
      <c r="G107" s="127"/>
      <c r="H107" s="127"/>
      <c r="I107" s="127"/>
      <c r="J107" s="127"/>
      <c r="K107" s="127"/>
      <c r="L107" s="127"/>
      <c r="M107" s="127"/>
      <c r="N107" s="127"/>
      <c r="O107" s="146">
        <v>9311.19</v>
      </c>
      <c r="P107" s="146"/>
      <c r="Q107" s="147">
        <v>9311.19</v>
      </c>
    </row>
    <row r="108" spans="1:17" x14ac:dyDescent="0.25">
      <c r="A108" s="142" t="s">
        <v>54</v>
      </c>
      <c r="B108" s="169" t="s">
        <v>57</v>
      </c>
      <c r="C108" s="143" t="s">
        <v>116</v>
      </c>
      <c r="D108" s="127"/>
      <c r="E108" s="127"/>
      <c r="F108" s="127"/>
      <c r="G108" s="127"/>
      <c r="H108" s="127"/>
      <c r="I108" s="127"/>
      <c r="J108" s="127"/>
      <c r="K108" s="127"/>
      <c r="L108" s="127"/>
      <c r="M108" s="127">
        <v>5040.53</v>
      </c>
      <c r="N108" s="127"/>
      <c r="O108" s="145"/>
      <c r="P108" s="146"/>
      <c r="Q108" s="147">
        <v>5040.53</v>
      </c>
    </row>
    <row r="109" spans="1:17" x14ac:dyDescent="0.25">
      <c r="A109" s="142" t="s">
        <v>54</v>
      </c>
      <c r="B109" s="158" t="s">
        <v>58</v>
      </c>
      <c r="C109" s="143" t="s">
        <v>116</v>
      </c>
      <c r="D109" s="127"/>
      <c r="E109" s="127"/>
      <c r="F109" s="127"/>
      <c r="G109" s="127"/>
      <c r="H109" s="127"/>
      <c r="I109" s="127"/>
      <c r="J109" s="127"/>
      <c r="K109" s="127"/>
      <c r="L109" s="127"/>
      <c r="M109" s="127">
        <v>844.83</v>
      </c>
      <c r="N109" s="127"/>
      <c r="O109" s="145"/>
      <c r="P109" s="146"/>
      <c r="Q109" s="147">
        <v>844.83</v>
      </c>
    </row>
    <row r="110" spans="1:17" x14ac:dyDescent="0.25">
      <c r="A110" s="142" t="s">
        <v>54</v>
      </c>
      <c r="B110" s="158" t="s">
        <v>58</v>
      </c>
      <c r="C110" s="143" t="s">
        <v>115</v>
      </c>
      <c r="D110" s="127"/>
      <c r="E110" s="127"/>
      <c r="F110" s="127"/>
      <c r="G110" s="127"/>
      <c r="H110" s="127"/>
      <c r="I110" s="127"/>
      <c r="J110" s="127"/>
      <c r="K110" s="127"/>
      <c r="L110" s="127"/>
      <c r="M110" s="127"/>
      <c r="N110" s="127"/>
      <c r="O110" s="146">
        <v>450.77</v>
      </c>
      <c r="P110" s="146"/>
      <c r="Q110" s="147">
        <v>450.77</v>
      </c>
    </row>
    <row r="111" spans="1:17" x14ac:dyDescent="0.25">
      <c r="A111" s="142" t="s">
        <v>65</v>
      </c>
      <c r="B111" s="96" t="s">
        <v>261</v>
      </c>
      <c r="C111" s="96" t="s">
        <v>115</v>
      </c>
      <c r="D111" s="97"/>
      <c r="E111" s="171"/>
      <c r="F111" s="171"/>
      <c r="G111" s="171"/>
      <c r="H111" s="171"/>
      <c r="I111" s="171"/>
      <c r="J111" s="171"/>
      <c r="K111" s="171"/>
      <c r="L111" s="171"/>
      <c r="M111" s="172"/>
      <c r="N111" s="171"/>
      <c r="O111" s="171"/>
      <c r="P111" s="146"/>
      <c r="Q111" s="147">
        <v>0</v>
      </c>
    </row>
    <row r="112" spans="1:17" x14ac:dyDescent="0.25">
      <c r="A112" s="142" t="s">
        <v>65</v>
      </c>
      <c r="B112" s="96" t="s">
        <v>261</v>
      </c>
      <c r="C112" s="96" t="s">
        <v>116</v>
      </c>
      <c r="D112" s="97"/>
      <c r="E112" s="171"/>
      <c r="F112" s="171"/>
      <c r="G112" s="171"/>
      <c r="H112" s="171"/>
      <c r="I112" s="171"/>
      <c r="J112" s="171"/>
      <c r="K112" s="171"/>
      <c r="L112" s="171"/>
      <c r="M112" s="172"/>
      <c r="N112" s="171"/>
      <c r="O112" s="145"/>
      <c r="P112" s="146"/>
      <c r="Q112" s="147">
        <v>0</v>
      </c>
    </row>
    <row r="113" spans="1:17" x14ac:dyDescent="0.25">
      <c r="A113" s="142" t="s">
        <v>65</v>
      </c>
      <c r="B113" s="96" t="s">
        <v>398</v>
      </c>
      <c r="C113" s="96" t="s">
        <v>115</v>
      </c>
      <c r="D113" s="97">
        <v>102.687758</v>
      </c>
      <c r="E113" s="171"/>
      <c r="F113" s="171"/>
      <c r="G113" s="171"/>
      <c r="H113" s="171"/>
      <c r="I113" s="171"/>
      <c r="J113" s="171"/>
      <c r="K113" s="172"/>
      <c r="L113" s="171"/>
      <c r="M113" s="172"/>
      <c r="N113" s="171"/>
      <c r="O113" s="171"/>
      <c r="P113" s="146"/>
      <c r="Q113" s="147">
        <v>102.687758</v>
      </c>
    </row>
    <row r="114" spans="1:17" x14ac:dyDescent="0.25">
      <c r="A114" s="142" t="s">
        <v>65</v>
      </c>
      <c r="B114" s="96" t="s">
        <v>398</v>
      </c>
      <c r="C114" s="96" t="s">
        <v>116</v>
      </c>
      <c r="D114" s="97">
        <v>8.9009000000000005E-2</v>
      </c>
      <c r="E114" s="171"/>
      <c r="F114" s="171"/>
      <c r="G114" s="171"/>
      <c r="H114" s="171"/>
      <c r="I114" s="171"/>
      <c r="J114" s="171"/>
      <c r="K114" s="171"/>
      <c r="L114" s="171"/>
      <c r="M114" s="172"/>
      <c r="N114" s="171"/>
      <c r="O114" s="145"/>
      <c r="P114" s="146"/>
      <c r="Q114" s="147">
        <v>8.9009000000000005E-2</v>
      </c>
    </row>
    <row r="115" spans="1:17" x14ac:dyDescent="0.25">
      <c r="A115" s="142" t="s">
        <v>69</v>
      </c>
      <c r="B115" s="168" t="s">
        <v>265</v>
      </c>
      <c r="C115" s="143" t="s">
        <v>115</v>
      </c>
      <c r="D115" s="127"/>
      <c r="E115" s="127"/>
      <c r="F115" s="127"/>
      <c r="G115" s="127"/>
      <c r="H115" s="124"/>
      <c r="I115" s="124"/>
      <c r="J115" s="124"/>
      <c r="K115" s="127"/>
      <c r="L115" s="127"/>
      <c r="M115" s="127">
        <v>16.670000000000002</v>
      </c>
      <c r="N115" s="127"/>
      <c r="O115" s="146"/>
      <c r="P115" s="146">
        <v>10.94</v>
      </c>
      <c r="Q115" s="147">
        <v>27.61</v>
      </c>
    </row>
    <row r="116" spans="1:17" x14ac:dyDescent="0.25">
      <c r="A116" s="142" t="s">
        <v>69</v>
      </c>
      <c r="B116" s="168" t="s">
        <v>265</v>
      </c>
      <c r="C116" s="143" t="s">
        <v>116</v>
      </c>
      <c r="D116" s="127"/>
      <c r="E116" s="127"/>
      <c r="F116" s="127"/>
      <c r="G116" s="127"/>
      <c r="H116" s="124"/>
      <c r="I116" s="124"/>
      <c r="J116" s="124"/>
      <c r="K116" s="127"/>
      <c r="L116" s="127"/>
      <c r="M116" s="127">
        <v>0.01</v>
      </c>
      <c r="N116" s="127"/>
      <c r="O116" s="145"/>
      <c r="P116" s="146"/>
      <c r="Q116" s="147">
        <v>0.01</v>
      </c>
    </row>
    <row r="117" spans="1:17" x14ac:dyDescent="0.25">
      <c r="A117" s="142" t="s">
        <v>69</v>
      </c>
      <c r="B117" s="156" t="s">
        <v>264</v>
      </c>
      <c r="C117" s="143" t="s">
        <v>115</v>
      </c>
      <c r="D117" s="127"/>
      <c r="E117" s="127"/>
      <c r="F117" s="127">
        <v>108.28</v>
      </c>
      <c r="G117" s="127"/>
      <c r="H117" s="124"/>
      <c r="I117" s="124"/>
      <c r="J117" s="124"/>
      <c r="K117" s="127"/>
      <c r="L117" s="127"/>
      <c r="M117" s="127" t="s">
        <v>435</v>
      </c>
      <c r="N117" s="127"/>
      <c r="O117" s="146"/>
      <c r="P117" s="146">
        <v>130.46</v>
      </c>
      <c r="Q117" s="147">
        <v>238.74</v>
      </c>
    </row>
    <row r="118" spans="1:17" x14ac:dyDescent="0.25">
      <c r="A118" s="142" t="s">
        <v>69</v>
      </c>
      <c r="B118" s="156" t="s">
        <v>264</v>
      </c>
      <c r="C118" s="143" t="s">
        <v>116</v>
      </c>
      <c r="D118" s="127"/>
      <c r="E118" s="127"/>
      <c r="F118" s="127"/>
      <c r="G118" s="127"/>
      <c r="H118" s="124"/>
      <c r="I118" s="124"/>
      <c r="J118" s="124"/>
      <c r="K118" s="127">
        <v>75.069999999999993</v>
      </c>
      <c r="L118" s="127"/>
      <c r="M118" s="127" t="s">
        <v>435</v>
      </c>
      <c r="N118" s="127"/>
      <c r="O118" s="145"/>
      <c r="P118" s="146"/>
      <c r="Q118" s="147">
        <v>75.069999999999993</v>
      </c>
    </row>
    <row r="119" spans="1:17" x14ac:dyDescent="0.25">
      <c r="A119" s="142" t="s">
        <v>70</v>
      </c>
      <c r="B119" s="93" t="s">
        <v>71</v>
      </c>
      <c r="C119" s="143" t="s">
        <v>115</v>
      </c>
      <c r="D119" s="127"/>
      <c r="E119" s="127">
        <v>1.73</v>
      </c>
      <c r="F119" s="127">
        <v>33.146999999999998</v>
      </c>
      <c r="G119" s="127"/>
      <c r="H119" s="127"/>
      <c r="I119" s="127">
        <v>6.0000000000000001E-3</v>
      </c>
      <c r="J119" s="127">
        <v>12.143000000000001</v>
      </c>
      <c r="K119" s="127">
        <v>8.5389999999999997</v>
      </c>
      <c r="L119" s="127"/>
      <c r="M119" s="127"/>
      <c r="N119" s="127">
        <v>0.32100000000000001</v>
      </c>
      <c r="O119" s="146"/>
      <c r="P119" s="146"/>
      <c r="Q119" s="147">
        <v>55.885999999999996</v>
      </c>
    </row>
    <row r="120" spans="1:17" x14ac:dyDescent="0.25">
      <c r="A120" s="142" t="s">
        <v>70</v>
      </c>
      <c r="B120" s="93" t="s">
        <v>71</v>
      </c>
      <c r="C120" s="143" t="s">
        <v>116</v>
      </c>
      <c r="D120" s="127"/>
      <c r="E120" s="127"/>
      <c r="F120" s="127"/>
      <c r="G120" s="127"/>
      <c r="H120" s="127"/>
      <c r="I120" s="127"/>
      <c r="J120" s="127">
        <v>14.08</v>
      </c>
      <c r="K120" s="127">
        <v>4.7759999999999998</v>
      </c>
      <c r="L120" s="127"/>
      <c r="M120" s="127"/>
      <c r="N120" s="127"/>
      <c r="O120" s="145"/>
      <c r="P120" s="146"/>
      <c r="Q120" s="147">
        <v>18.856000000000002</v>
      </c>
    </row>
    <row r="121" spans="1:17" x14ac:dyDescent="0.25">
      <c r="A121" s="142" t="s">
        <v>70</v>
      </c>
      <c r="B121" s="93" t="s">
        <v>72</v>
      </c>
      <c r="C121" s="143" t="s">
        <v>115</v>
      </c>
      <c r="D121" s="127"/>
      <c r="E121" s="127">
        <v>1.731006</v>
      </c>
      <c r="F121" s="127"/>
      <c r="G121" s="127"/>
      <c r="H121" s="127"/>
      <c r="I121" s="127"/>
      <c r="J121" s="127"/>
      <c r="K121" s="127">
        <v>0.62153199999999997</v>
      </c>
      <c r="L121" s="127"/>
      <c r="M121" s="127"/>
      <c r="N121" s="127"/>
      <c r="O121" s="146"/>
      <c r="P121" s="146"/>
      <c r="Q121" s="147">
        <v>2.352538</v>
      </c>
    </row>
    <row r="122" spans="1:17" x14ac:dyDescent="0.25">
      <c r="A122" s="142" t="s">
        <v>70</v>
      </c>
      <c r="B122" s="93" t="s">
        <v>72</v>
      </c>
      <c r="C122" s="143" t="s">
        <v>116</v>
      </c>
      <c r="D122" s="127"/>
      <c r="E122" s="127"/>
      <c r="F122" s="127"/>
      <c r="G122" s="127"/>
      <c r="H122" s="127"/>
      <c r="I122" s="127"/>
      <c r="J122" s="127"/>
      <c r="K122" s="127">
        <v>1.6</v>
      </c>
      <c r="L122" s="127"/>
      <c r="M122" s="127"/>
      <c r="N122" s="127"/>
      <c r="O122" s="145"/>
      <c r="P122" s="146"/>
      <c r="Q122" s="147">
        <v>1.6</v>
      </c>
    </row>
    <row r="123" spans="1:17" x14ac:dyDescent="0.25">
      <c r="A123" s="142" t="s">
        <v>73</v>
      </c>
      <c r="B123" s="173" t="s">
        <v>75</v>
      </c>
      <c r="C123" s="143" t="s">
        <v>115</v>
      </c>
      <c r="D123" s="127"/>
      <c r="E123" s="127">
        <v>59.16</v>
      </c>
      <c r="F123" s="127"/>
      <c r="G123" s="127"/>
      <c r="H123" s="127"/>
      <c r="I123" s="127"/>
      <c r="J123" s="127"/>
      <c r="K123" s="127"/>
      <c r="L123" s="127"/>
      <c r="M123" s="127"/>
      <c r="N123" s="127"/>
      <c r="O123" s="146"/>
      <c r="P123" s="146"/>
      <c r="Q123" s="147">
        <v>59.16</v>
      </c>
    </row>
    <row r="124" spans="1:17" x14ac:dyDescent="0.25">
      <c r="A124" s="142" t="s">
        <v>73</v>
      </c>
      <c r="B124" s="173" t="s">
        <v>75</v>
      </c>
      <c r="C124" s="143" t="s">
        <v>116</v>
      </c>
      <c r="D124" s="127"/>
      <c r="E124" s="127"/>
      <c r="F124" s="127"/>
      <c r="G124" s="127"/>
      <c r="H124" s="127"/>
      <c r="I124" s="127"/>
      <c r="J124" s="127"/>
      <c r="K124" s="127"/>
      <c r="L124" s="127"/>
      <c r="M124" s="127"/>
      <c r="N124" s="127"/>
      <c r="O124" s="145"/>
      <c r="P124" s="146"/>
      <c r="Q124" s="147">
        <v>0</v>
      </c>
    </row>
    <row r="125" spans="1:17" x14ac:dyDescent="0.25">
      <c r="A125" s="142" t="s">
        <v>73</v>
      </c>
      <c r="B125" s="173" t="s">
        <v>74</v>
      </c>
      <c r="C125" s="143" t="s">
        <v>115</v>
      </c>
      <c r="D125" s="127"/>
      <c r="E125" s="127">
        <v>233.87</v>
      </c>
      <c r="F125" s="127"/>
      <c r="G125" s="127"/>
      <c r="H125" s="127"/>
      <c r="I125" s="127"/>
      <c r="J125" s="127"/>
      <c r="K125" s="127"/>
      <c r="L125" s="127"/>
      <c r="M125" s="127"/>
      <c r="N125" s="127"/>
      <c r="O125" s="146"/>
      <c r="P125" s="146"/>
      <c r="Q125" s="147">
        <v>233.87</v>
      </c>
    </row>
    <row r="126" spans="1:17" x14ac:dyDescent="0.25">
      <c r="A126" s="142" t="s">
        <v>73</v>
      </c>
      <c r="B126" s="173" t="s">
        <v>74</v>
      </c>
      <c r="C126" s="143" t="s">
        <v>116</v>
      </c>
      <c r="D126" s="127"/>
      <c r="E126" s="127"/>
      <c r="F126" s="127"/>
      <c r="G126" s="127"/>
      <c r="H126" s="127"/>
      <c r="I126" s="127"/>
      <c r="J126" s="127"/>
      <c r="K126" s="127"/>
      <c r="L126" s="127"/>
      <c r="M126" s="127"/>
      <c r="N126" s="127"/>
      <c r="O126" s="145"/>
      <c r="P126" s="146"/>
      <c r="Q126" s="147">
        <v>0</v>
      </c>
    </row>
    <row r="127" spans="1:17" x14ac:dyDescent="0.25">
      <c r="A127" s="142" t="s">
        <v>73</v>
      </c>
      <c r="B127" s="173" t="s">
        <v>78</v>
      </c>
      <c r="C127" s="143" t="s">
        <v>115</v>
      </c>
      <c r="D127" s="127"/>
      <c r="E127" s="127"/>
      <c r="F127" s="127"/>
      <c r="G127" s="127"/>
      <c r="H127" s="127"/>
      <c r="I127" s="127"/>
      <c r="J127" s="127"/>
      <c r="K127" s="127">
        <v>21.69</v>
      </c>
      <c r="L127" s="127"/>
      <c r="M127" s="127"/>
      <c r="N127" s="127"/>
      <c r="O127" s="146"/>
      <c r="P127" s="146"/>
      <c r="Q127" s="147">
        <v>21.69</v>
      </c>
    </row>
    <row r="128" spans="1:17" x14ac:dyDescent="0.25">
      <c r="A128" s="142" t="s">
        <v>73</v>
      </c>
      <c r="B128" s="173" t="s">
        <v>78</v>
      </c>
      <c r="C128" s="143" t="s">
        <v>116</v>
      </c>
      <c r="D128" s="127"/>
      <c r="E128" s="127"/>
      <c r="F128" s="127"/>
      <c r="G128" s="127"/>
      <c r="H128" s="127"/>
      <c r="I128" s="127"/>
      <c r="J128" s="127"/>
      <c r="K128" s="127">
        <v>6.66</v>
      </c>
      <c r="L128" s="127"/>
      <c r="M128" s="127"/>
      <c r="N128" s="127"/>
      <c r="O128" s="145"/>
      <c r="P128" s="146"/>
      <c r="Q128" s="147">
        <v>6.66</v>
      </c>
    </row>
    <row r="129" spans="1:17" x14ac:dyDescent="0.25">
      <c r="A129" s="142" t="s">
        <v>73</v>
      </c>
      <c r="B129" s="173" t="s">
        <v>76</v>
      </c>
      <c r="C129" s="143" t="s">
        <v>115</v>
      </c>
      <c r="D129" s="127"/>
      <c r="E129" s="127">
        <v>2.0499999999999998</v>
      </c>
      <c r="F129" s="127"/>
      <c r="G129" s="127"/>
      <c r="H129" s="127"/>
      <c r="I129" s="127"/>
      <c r="J129" s="127"/>
      <c r="K129" s="127"/>
      <c r="L129" s="127"/>
      <c r="M129" s="127"/>
      <c r="N129" s="127"/>
      <c r="O129" s="127">
        <v>114.23</v>
      </c>
      <c r="P129" s="146"/>
      <c r="Q129" s="147">
        <v>116.28</v>
      </c>
    </row>
    <row r="130" spans="1:17" x14ac:dyDescent="0.25">
      <c r="A130" s="142" t="s">
        <v>73</v>
      </c>
      <c r="B130" s="173" t="s">
        <v>76</v>
      </c>
      <c r="C130" s="143" t="s">
        <v>116</v>
      </c>
      <c r="D130" s="127"/>
      <c r="E130" s="127">
        <v>7.1</v>
      </c>
      <c r="F130" s="127"/>
      <c r="G130" s="127"/>
      <c r="H130" s="127"/>
      <c r="I130" s="127"/>
      <c r="J130" s="127"/>
      <c r="K130" s="127"/>
      <c r="L130" s="127"/>
      <c r="M130" s="127"/>
      <c r="N130" s="127"/>
      <c r="O130" s="145"/>
      <c r="P130" s="146"/>
      <c r="Q130" s="147">
        <v>7.1</v>
      </c>
    </row>
    <row r="131" spans="1:17" x14ac:dyDescent="0.25">
      <c r="A131" s="142" t="s">
        <v>73</v>
      </c>
      <c r="B131" s="173" t="s">
        <v>77</v>
      </c>
      <c r="C131" s="143" t="s">
        <v>115</v>
      </c>
      <c r="D131" s="127"/>
      <c r="E131" s="127"/>
      <c r="F131" s="127"/>
      <c r="G131" s="127"/>
      <c r="H131" s="127"/>
      <c r="I131" s="127"/>
      <c r="J131" s="127"/>
      <c r="K131" s="127">
        <v>4.6900000000000004</v>
      </c>
      <c r="L131" s="127"/>
      <c r="M131" s="127"/>
      <c r="N131" s="127"/>
      <c r="O131" s="146">
        <v>0.79</v>
      </c>
      <c r="P131" s="146"/>
      <c r="Q131" s="147">
        <v>5.48</v>
      </c>
    </row>
    <row r="132" spans="1:17" x14ac:dyDescent="0.25">
      <c r="A132" s="142" t="s">
        <v>73</v>
      </c>
      <c r="B132" s="173" t="s">
        <v>77</v>
      </c>
      <c r="C132" s="143" t="s">
        <v>116</v>
      </c>
      <c r="D132" s="127"/>
      <c r="E132" s="127"/>
      <c r="F132" s="127"/>
      <c r="G132" s="127"/>
      <c r="H132" s="127"/>
      <c r="I132" s="127"/>
      <c r="J132" s="127"/>
      <c r="K132" s="127">
        <v>1.0999999999999999E-2</v>
      </c>
      <c r="L132" s="127"/>
      <c r="M132" s="127"/>
      <c r="N132" s="127"/>
      <c r="O132" s="145"/>
      <c r="P132" s="146"/>
      <c r="Q132" s="147">
        <v>1.0999999999999999E-2</v>
      </c>
    </row>
    <row r="133" spans="1:17" x14ac:dyDescent="0.25">
      <c r="A133" s="142" t="s">
        <v>79</v>
      </c>
      <c r="B133" s="93" t="s">
        <v>80</v>
      </c>
      <c r="C133" s="143" t="s">
        <v>115</v>
      </c>
      <c r="D133" s="144"/>
      <c r="E133" s="144">
        <v>26.89</v>
      </c>
      <c r="F133" s="144">
        <v>101.67</v>
      </c>
      <c r="G133" s="144"/>
      <c r="H133" s="144"/>
      <c r="I133" s="144"/>
      <c r="J133" s="144">
        <v>568.28</v>
      </c>
      <c r="K133" s="144">
        <v>1211.49</v>
      </c>
      <c r="L133" s="144"/>
      <c r="M133" s="144"/>
      <c r="N133" s="144"/>
      <c r="O133" s="153"/>
      <c r="P133" s="146"/>
      <c r="Q133" s="147">
        <v>1908.33</v>
      </c>
    </row>
    <row r="134" spans="1:17" x14ac:dyDescent="0.25">
      <c r="A134" s="142" t="s">
        <v>79</v>
      </c>
      <c r="B134" s="93" t="s">
        <v>80</v>
      </c>
      <c r="C134" s="143" t="s">
        <v>116</v>
      </c>
      <c r="D134" s="144"/>
      <c r="E134" s="144"/>
      <c r="F134" s="144"/>
      <c r="G134" s="144"/>
      <c r="H134" s="144"/>
      <c r="I134" s="144"/>
      <c r="J134" s="144">
        <v>36.01</v>
      </c>
      <c r="K134" s="144">
        <v>634.04999999999995</v>
      </c>
      <c r="L134" s="144"/>
      <c r="M134" s="144"/>
      <c r="N134" s="144"/>
      <c r="O134" s="144"/>
      <c r="P134" s="146"/>
      <c r="Q134" s="147">
        <v>670.06</v>
      </c>
    </row>
    <row r="135" spans="1:17" x14ac:dyDescent="0.25">
      <c r="A135" s="142" t="s">
        <v>79</v>
      </c>
      <c r="B135" s="93" t="s">
        <v>81</v>
      </c>
      <c r="C135" s="143" t="s">
        <v>115</v>
      </c>
      <c r="D135" s="144"/>
      <c r="E135" s="144">
        <v>3931.1</v>
      </c>
      <c r="F135" s="144">
        <v>42.01</v>
      </c>
      <c r="G135" s="144">
        <v>197.22</v>
      </c>
      <c r="H135" s="144"/>
      <c r="I135" s="144"/>
      <c r="J135" s="144">
        <v>47.62</v>
      </c>
      <c r="K135" s="144">
        <v>105.98</v>
      </c>
      <c r="L135" s="144"/>
      <c r="M135" s="144"/>
      <c r="N135" s="144"/>
      <c r="O135" s="153"/>
      <c r="P135" s="146"/>
      <c r="Q135" s="147">
        <v>4323.9299999999994</v>
      </c>
    </row>
    <row r="136" spans="1:17" x14ac:dyDescent="0.25">
      <c r="A136" s="142" t="s">
        <v>79</v>
      </c>
      <c r="B136" s="93" t="s">
        <v>81</v>
      </c>
      <c r="C136" s="143" t="s">
        <v>116</v>
      </c>
      <c r="D136" s="144"/>
      <c r="E136" s="144">
        <v>596.92999999999995</v>
      </c>
      <c r="F136" s="144"/>
      <c r="G136" s="144">
        <v>9.89</v>
      </c>
      <c r="H136" s="144"/>
      <c r="I136" s="144"/>
      <c r="J136" s="144">
        <v>12.01</v>
      </c>
      <c r="K136" s="144">
        <v>77.180000000000007</v>
      </c>
      <c r="L136" s="144"/>
      <c r="M136" s="144"/>
      <c r="N136" s="144"/>
      <c r="O136" s="144"/>
      <c r="P136" s="146"/>
      <c r="Q136" s="147">
        <v>696.01</v>
      </c>
    </row>
    <row r="137" spans="1:17" x14ac:dyDescent="0.25">
      <c r="A137" s="142" t="s">
        <v>82</v>
      </c>
      <c r="B137" s="93" t="s">
        <v>199</v>
      </c>
      <c r="C137" s="143" t="s">
        <v>115</v>
      </c>
      <c r="D137" s="127">
        <v>973.89</v>
      </c>
      <c r="E137" s="127">
        <v>15257.69</v>
      </c>
      <c r="F137" s="127"/>
      <c r="G137" s="127"/>
      <c r="H137" s="127"/>
      <c r="I137" s="127"/>
      <c r="J137" s="127"/>
      <c r="K137" s="127"/>
      <c r="L137" s="127"/>
      <c r="M137" s="127"/>
      <c r="N137" s="127"/>
      <c r="O137" s="146"/>
      <c r="P137" s="146"/>
      <c r="Q137" s="147">
        <v>16231.58</v>
      </c>
    </row>
    <row r="138" spans="1:17" x14ac:dyDescent="0.25">
      <c r="A138" s="142" t="s">
        <v>82</v>
      </c>
      <c r="B138" s="93" t="s">
        <v>199</v>
      </c>
      <c r="C138" s="143" t="s">
        <v>116</v>
      </c>
      <c r="D138" s="127"/>
      <c r="E138" s="127"/>
      <c r="F138" s="127"/>
      <c r="G138" s="127"/>
      <c r="H138" s="127"/>
      <c r="I138" s="127"/>
      <c r="J138" s="127"/>
      <c r="K138" s="127"/>
      <c r="L138" s="127"/>
      <c r="M138" s="127"/>
      <c r="N138" s="127"/>
      <c r="O138" s="145"/>
      <c r="P138" s="146"/>
      <c r="Q138" s="147">
        <v>0</v>
      </c>
    </row>
    <row r="139" spans="1:17" x14ac:dyDescent="0.25">
      <c r="A139" s="142" t="s">
        <v>84</v>
      </c>
      <c r="B139" s="173" t="s">
        <v>279</v>
      </c>
      <c r="C139" s="143" t="s">
        <v>115</v>
      </c>
      <c r="D139" s="127"/>
      <c r="E139" s="127"/>
      <c r="F139" s="127"/>
      <c r="G139" s="127"/>
      <c r="H139" s="127"/>
      <c r="I139" s="127"/>
      <c r="J139" s="127"/>
      <c r="K139" s="127"/>
      <c r="L139" s="174">
        <v>3.43</v>
      </c>
      <c r="M139" s="127"/>
      <c r="N139" s="127"/>
      <c r="O139" s="146"/>
      <c r="P139" s="146"/>
      <c r="Q139" s="147">
        <v>3.43</v>
      </c>
    </row>
    <row r="140" spans="1:17" x14ac:dyDescent="0.25">
      <c r="A140" s="142" t="s">
        <v>84</v>
      </c>
      <c r="B140" s="173" t="s">
        <v>279</v>
      </c>
      <c r="C140" s="143" t="s">
        <v>116</v>
      </c>
      <c r="D140" s="127"/>
      <c r="E140" s="127"/>
      <c r="F140" s="127"/>
      <c r="G140" s="127"/>
      <c r="H140" s="127"/>
      <c r="I140" s="127"/>
      <c r="J140" s="127"/>
      <c r="K140" s="127"/>
      <c r="L140" s="174">
        <v>2.86</v>
      </c>
      <c r="M140" s="127"/>
      <c r="N140" s="127"/>
      <c r="O140" s="145"/>
      <c r="P140" s="146"/>
      <c r="Q140" s="147">
        <v>2.86</v>
      </c>
    </row>
    <row r="141" spans="1:17" x14ac:dyDescent="0.25">
      <c r="A141" s="142" t="s">
        <v>84</v>
      </c>
      <c r="B141" s="93" t="s">
        <v>201</v>
      </c>
      <c r="C141" s="143" t="s">
        <v>115</v>
      </c>
      <c r="D141" s="127">
        <v>461.75</v>
      </c>
      <c r="E141" s="127"/>
      <c r="F141" s="127"/>
      <c r="G141" s="127"/>
      <c r="H141" s="127"/>
      <c r="I141" s="127"/>
      <c r="J141" s="127"/>
      <c r="K141" s="127"/>
      <c r="L141" s="127">
        <v>910.55</v>
      </c>
      <c r="M141" s="127"/>
      <c r="N141" s="127"/>
      <c r="O141" s="146"/>
      <c r="P141" s="146"/>
      <c r="Q141" s="147">
        <v>1372.3</v>
      </c>
    </row>
    <row r="142" spans="1:17" x14ac:dyDescent="0.25">
      <c r="A142" s="142" t="s">
        <v>84</v>
      </c>
      <c r="B142" s="93" t="s">
        <v>201</v>
      </c>
      <c r="C142" s="143" t="s">
        <v>116</v>
      </c>
      <c r="D142" s="127">
        <v>300.31</v>
      </c>
      <c r="E142" s="127"/>
      <c r="F142" s="127"/>
      <c r="G142" s="127"/>
      <c r="H142" s="127"/>
      <c r="I142" s="127"/>
      <c r="J142" s="127"/>
      <c r="K142" s="127"/>
      <c r="L142" s="127">
        <v>202.88</v>
      </c>
      <c r="M142" s="127"/>
      <c r="N142" s="127"/>
      <c r="O142" s="145"/>
      <c r="P142" s="146"/>
      <c r="Q142" s="147">
        <v>503.19</v>
      </c>
    </row>
    <row r="143" spans="1:17" x14ac:dyDescent="0.25">
      <c r="A143" s="142" t="s">
        <v>84</v>
      </c>
      <c r="B143" s="93" t="s">
        <v>202</v>
      </c>
      <c r="C143" s="143" t="s">
        <v>115</v>
      </c>
      <c r="D143" s="127">
        <v>163.93</v>
      </c>
      <c r="E143" s="127"/>
      <c r="F143" s="127"/>
      <c r="G143" s="127"/>
      <c r="H143" s="127"/>
      <c r="I143" s="127"/>
      <c r="J143" s="127"/>
      <c r="K143" s="127"/>
      <c r="L143" s="127">
        <v>596.15</v>
      </c>
      <c r="M143" s="127"/>
      <c r="N143" s="127"/>
      <c r="O143" s="146"/>
      <c r="P143" s="146"/>
      <c r="Q143" s="147">
        <v>760.07999999999993</v>
      </c>
    </row>
    <row r="144" spans="1:17" x14ac:dyDescent="0.25">
      <c r="A144" s="142" t="s">
        <v>84</v>
      </c>
      <c r="B144" s="93" t="s">
        <v>202</v>
      </c>
      <c r="C144" s="143" t="s">
        <v>116</v>
      </c>
      <c r="D144" s="127">
        <v>125.12</v>
      </c>
      <c r="E144" s="127"/>
      <c r="F144" s="127"/>
      <c r="G144" s="127"/>
      <c r="H144" s="127"/>
      <c r="I144" s="127"/>
      <c r="J144" s="127"/>
      <c r="K144" s="127"/>
      <c r="L144" s="127">
        <v>73.16</v>
      </c>
      <c r="M144" s="127"/>
      <c r="N144" s="127"/>
      <c r="O144" s="145"/>
      <c r="P144" s="146"/>
      <c r="Q144" s="147">
        <v>198.28</v>
      </c>
    </row>
    <row r="145" spans="1:17" x14ac:dyDescent="0.25">
      <c r="A145" s="142" t="s">
        <v>84</v>
      </c>
      <c r="B145" s="93" t="s">
        <v>275</v>
      </c>
      <c r="C145" s="143" t="s">
        <v>115</v>
      </c>
      <c r="D145" s="127"/>
      <c r="E145" s="127"/>
      <c r="F145" s="127"/>
      <c r="G145" s="127"/>
      <c r="H145" s="127"/>
      <c r="I145" s="127"/>
      <c r="J145" s="127"/>
      <c r="K145" s="127"/>
      <c r="L145" s="127">
        <v>115.13</v>
      </c>
      <c r="M145" s="127"/>
      <c r="N145" s="127"/>
      <c r="O145" s="127"/>
      <c r="P145" s="146"/>
      <c r="Q145" s="147">
        <v>115.13</v>
      </c>
    </row>
    <row r="146" spans="1:17" x14ac:dyDescent="0.25">
      <c r="A146" s="142" t="s">
        <v>84</v>
      </c>
      <c r="B146" s="93" t="s">
        <v>275</v>
      </c>
      <c r="C146" s="143" t="s">
        <v>116</v>
      </c>
      <c r="D146" s="127"/>
      <c r="E146" s="127"/>
      <c r="F146" s="127"/>
      <c r="G146" s="127"/>
      <c r="H146" s="127"/>
      <c r="I146" s="127"/>
      <c r="J146" s="127"/>
      <c r="K146" s="127"/>
      <c r="L146" s="127">
        <v>81.94</v>
      </c>
      <c r="M146" s="127"/>
      <c r="N146" s="127"/>
      <c r="O146" s="145"/>
      <c r="P146" s="146"/>
      <c r="Q146" s="147">
        <v>81.94</v>
      </c>
    </row>
    <row r="147" spans="1:17" x14ac:dyDescent="0.25">
      <c r="A147" s="142" t="s">
        <v>84</v>
      </c>
      <c r="B147" s="93" t="s">
        <v>200</v>
      </c>
      <c r="C147" s="143" t="s">
        <v>115</v>
      </c>
      <c r="D147" s="127"/>
      <c r="E147" s="127"/>
      <c r="F147" s="127"/>
      <c r="G147" s="127"/>
      <c r="H147" s="127"/>
      <c r="I147" s="127"/>
      <c r="J147" s="127"/>
      <c r="K147" s="127"/>
      <c r="L147" s="127"/>
      <c r="M147" s="127"/>
      <c r="N147" s="127"/>
      <c r="O147" s="146"/>
      <c r="P147" s="146"/>
      <c r="Q147" s="147">
        <v>0</v>
      </c>
    </row>
    <row r="148" spans="1:17" x14ac:dyDescent="0.25">
      <c r="A148" s="142" t="s">
        <v>84</v>
      </c>
      <c r="B148" s="93" t="s">
        <v>200</v>
      </c>
      <c r="C148" s="143" t="s">
        <v>116</v>
      </c>
      <c r="D148" s="127"/>
      <c r="E148" s="127"/>
      <c r="F148" s="127"/>
      <c r="G148" s="127"/>
      <c r="H148" s="127"/>
      <c r="I148" s="127"/>
      <c r="J148" s="127"/>
      <c r="K148" s="127"/>
      <c r="L148" s="127"/>
      <c r="M148" s="127"/>
      <c r="N148" s="127"/>
      <c r="O148" s="145"/>
      <c r="P148" s="146"/>
      <c r="Q148" s="147">
        <v>0</v>
      </c>
    </row>
    <row r="149" spans="1:17" x14ac:dyDescent="0.25">
      <c r="A149" s="142" t="s">
        <v>84</v>
      </c>
      <c r="B149" s="93" t="s">
        <v>276</v>
      </c>
      <c r="C149" s="143" t="s">
        <v>115</v>
      </c>
      <c r="D149" s="127"/>
      <c r="E149" s="127">
        <v>2.29</v>
      </c>
      <c r="F149" s="127"/>
      <c r="G149" s="127"/>
      <c r="H149" s="127"/>
      <c r="I149" s="127"/>
      <c r="J149" s="127"/>
      <c r="K149" s="127">
        <v>4.71</v>
      </c>
      <c r="L149" s="127"/>
      <c r="M149" s="127"/>
      <c r="N149" s="127"/>
      <c r="O149" s="146">
        <v>4.38</v>
      </c>
      <c r="P149" s="146"/>
      <c r="Q149" s="147">
        <v>11.379999999999999</v>
      </c>
    </row>
    <row r="150" spans="1:17" x14ac:dyDescent="0.25">
      <c r="A150" s="142" t="s">
        <v>84</v>
      </c>
      <c r="B150" s="93" t="s">
        <v>276</v>
      </c>
      <c r="C150" s="143" t="s">
        <v>116</v>
      </c>
      <c r="D150" s="127"/>
      <c r="E150" s="127"/>
      <c r="F150" s="127"/>
      <c r="G150" s="127"/>
      <c r="H150" s="127"/>
      <c r="I150" s="127"/>
      <c r="J150" s="127"/>
      <c r="K150" s="127">
        <v>2.96</v>
      </c>
      <c r="L150" s="127"/>
      <c r="M150" s="127"/>
      <c r="N150" s="127"/>
      <c r="O150" s="145"/>
      <c r="P150" s="146"/>
      <c r="Q150" s="147">
        <v>2.96</v>
      </c>
    </row>
    <row r="151" spans="1:17" x14ac:dyDescent="0.25">
      <c r="A151" s="142" t="s">
        <v>84</v>
      </c>
      <c r="B151" s="93" t="s">
        <v>291</v>
      </c>
      <c r="C151" s="143" t="s">
        <v>115</v>
      </c>
      <c r="D151" s="127"/>
      <c r="E151" s="127"/>
      <c r="F151" s="127"/>
      <c r="G151" s="127"/>
      <c r="H151" s="127"/>
      <c r="I151" s="127"/>
      <c r="J151" s="127"/>
      <c r="K151" s="127">
        <v>1.75</v>
      </c>
      <c r="L151" s="127"/>
      <c r="M151" s="127"/>
      <c r="N151" s="127"/>
      <c r="O151" s="146">
        <v>1.1100000000000001</v>
      </c>
      <c r="P151" s="146"/>
      <c r="Q151" s="147">
        <v>2.8600000000000003</v>
      </c>
    </row>
    <row r="152" spans="1:17" x14ac:dyDescent="0.25">
      <c r="A152" s="142" t="s">
        <v>84</v>
      </c>
      <c r="B152" s="93" t="s">
        <v>291</v>
      </c>
      <c r="C152" s="143" t="s">
        <v>116</v>
      </c>
      <c r="D152" s="127"/>
      <c r="E152" s="127"/>
      <c r="F152" s="127"/>
      <c r="G152" s="127"/>
      <c r="H152" s="127"/>
      <c r="I152" s="127"/>
      <c r="J152" s="127"/>
      <c r="K152" s="127">
        <v>0.06</v>
      </c>
      <c r="L152" s="127"/>
      <c r="M152" s="127"/>
      <c r="N152" s="127"/>
      <c r="O152" s="145"/>
      <c r="P152" s="146"/>
      <c r="Q152" s="147">
        <v>0.06</v>
      </c>
    </row>
    <row r="153" spans="1:17" x14ac:dyDescent="0.25">
      <c r="A153" s="142" t="s">
        <v>84</v>
      </c>
      <c r="B153" s="93" t="s">
        <v>278</v>
      </c>
      <c r="C153" s="143" t="s">
        <v>115</v>
      </c>
      <c r="D153" s="127"/>
      <c r="E153" s="127"/>
      <c r="F153" s="127"/>
      <c r="G153" s="127"/>
      <c r="H153" s="127"/>
      <c r="I153" s="127"/>
      <c r="J153" s="127">
        <v>0.04</v>
      </c>
      <c r="K153" s="127">
        <v>9.8000000000000007</v>
      </c>
      <c r="L153" s="127"/>
      <c r="M153" s="127"/>
      <c r="N153" s="127"/>
      <c r="O153" s="146">
        <v>1.74</v>
      </c>
      <c r="P153" s="146"/>
      <c r="Q153" s="147">
        <v>11.58</v>
      </c>
    </row>
    <row r="154" spans="1:17" x14ac:dyDescent="0.25">
      <c r="A154" s="142" t="s">
        <v>84</v>
      </c>
      <c r="B154" s="93" t="s">
        <v>278</v>
      </c>
      <c r="C154" s="143" t="s">
        <v>116</v>
      </c>
      <c r="D154" s="127"/>
      <c r="E154" s="127"/>
      <c r="F154" s="127"/>
      <c r="G154" s="127"/>
      <c r="H154" s="127"/>
      <c r="I154" s="127"/>
      <c r="J154" s="127"/>
      <c r="K154" s="127">
        <v>0.27</v>
      </c>
      <c r="L154" s="127"/>
      <c r="M154" s="127"/>
      <c r="N154" s="127"/>
      <c r="O154" s="145"/>
      <c r="P154" s="146"/>
      <c r="Q154" s="147">
        <v>0.27</v>
      </c>
    </row>
    <row r="155" spans="1:17" x14ac:dyDescent="0.25">
      <c r="A155" s="142" t="s">
        <v>84</v>
      </c>
      <c r="B155" s="93" t="s">
        <v>274</v>
      </c>
      <c r="C155" s="143" t="s">
        <v>115</v>
      </c>
      <c r="D155" s="127"/>
      <c r="E155" s="127">
        <v>13.27</v>
      </c>
      <c r="F155" s="127"/>
      <c r="G155" s="127"/>
      <c r="H155" s="127"/>
      <c r="I155" s="127"/>
      <c r="J155" s="127"/>
      <c r="K155" s="127">
        <v>12.56</v>
      </c>
      <c r="L155" s="127"/>
      <c r="M155" s="127"/>
      <c r="N155" s="127"/>
      <c r="O155" s="146"/>
      <c r="P155" s="146"/>
      <c r="Q155" s="147">
        <v>25.83</v>
      </c>
    </row>
    <row r="156" spans="1:17" x14ac:dyDescent="0.25">
      <c r="A156" s="142" t="s">
        <v>84</v>
      </c>
      <c r="B156" s="93" t="s">
        <v>274</v>
      </c>
      <c r="C156" s="143" t="s">
        <v>116</v>
      </c>
      <c r="D156" s="127"/>
      <c r="E156" s="127"/>
      <c r="F156" s="127"/>
      <c r="G156" s="127"/>
      <c r="H156" s="127"/>
      <c r="I156" s="127"/>
      <c r="J156" s="127"/>
      <c r="K156" s="127"/>
      <c r="L156" s="127"/>
      <c r="M156" s="127"/>
      <c r="N156" s="127"/>
      <c r="O156" s="145"/>
      <c r="P156" s="146"/>
      <c r="Q156" s="147">
        <v>0</v>
      </c>
    </row>
    <row r="157" spans="1:17" x14ac:dyDescent="0.25">
      <c r="A157" s="142" t="s">
        <v>84</v>
      </c>
      <c r="B157" s="93" t="s">
        <v>203</v>
      </c>
      <c r="C157" s="143" t="s">
        <v>115</v>
      </c>
      <c r="D157" s="127"/>
      <c r="E157" s="127">
        <v>105.04</v>
      </c>
      <c r="F157" s="127"/>
      <c r="G157" s="127"/>
      <c r="H157" s="127"/>
      <c r="I157" s="127"/>
      <c r="J157" s="127"/>
      <c r="K157" s="127"/>
      <c r="L157" s="127"/>
      <c r="M157" s="127">
        <v>62.7</v>
      </c>
      <c r="N157" s="127"/>
      <c r="O157" s="146"/>
      <c r="P157" s="146"/>
      <c r="Q157" s="147">
        <v>167.74</v>
      </c>
    </row>
    <row r="158" spans="1:17" x14ac:dyDescent="0.25">
      <c r="A158" s="142" t="s">
        <v>84</v>
      </c>
      <c r="B158" s="93" t="s">
        <v>203</v>
      </c>
      <c r="C158" s="143" t="s">
        <v>116</v>
      </c>
      <c r="D158" s="127"/>
      <c r="E158" s="127">
        <v>5.57</v>
      </c>
      <c r="F158" s="127"/>
      <c r="G158" s="127"/>
      <c r="H158" s="127"/>
      <c r="I158" s="127"/>
      <c r="J158" s="127"/>
      <c r="K158" s="127"/>
      <c r="L158" s="127"/>
      <c r="M158" s="127">
        <v>6.46</v>
      </c>
      <c r="N158" s="127"/>
      <c r="O158" s="145"/>
      <c r="P158" s="146"/>
      <c r="Q158" s="147">
        <v>12.030000000000001</v>
      </c>
    </row>
    <row r="159" spans="1:17" x14ac:dyDescent="0.25">
      <c r="A159" s="142" t="s">
        <v>85</v>
      </c>
      <c r="B159" s="93" t="s">
        <v>309</v>
      </c>
      <c r="C159" s="143" t="s">
        <v>115</v>
      </c>
      <c r="D159" s="127"/>
      <c r="E159" s="127"/>
      <c r="F159" s="127"/>
      <c r="G159" s="127"/>
      <c r="H159" s="127"/>
      <c r="I159" s="127"/>
      <c r="J159" s="127">
        <v>31.721317600000003</v>
      </c>
      <c r="K159" s="127">
        <v>51.369256679999999</v>
      </c>
      <c r="L159" s="127"/>
      <c r="M159" s="127"/>
      <c r="N159" s="127">
        <v>9.13563714</v>
      </c>
      <c r="O159" s="146">
        <v>131.12846621</v>
      </c>
      <c r="P159" s="146"/>
      <c r="Q159" s="147">
        <v>223.35467763</v>
      </c>
    </row>
    <row r="160" spans="1:17" x14ac:dyDescent="0.25">
      <c r="A160" s="142" t="s">
        <v>85</v>
      </c>
      <c r="B160" s="93" t="s">
        <v>309</v>
      </c>
      <c r="C160" s="143" t="s">
        <v>116</v>
      </c>
      <c r="D160" s="127"/>
      <c r="E160" s="127"/>
      <c r="F160" s="127"/>
      <c r="G160" s="127"/>
      <c r="H160" s="127"/>
      <c r="I160" s="127"/>
      <c r="J160" s="127"/>
      <c r="K160" s="127">
        <v>0.40201666999999996</v>
      </c>
      <c r="L160" s="127"/>
      <c r="M160" s="127"/>
      <c r="N160" s="127"/>
      <c r="O160" s="145"/>
      <c r="P160" s="146"/>
      <c r="Q160" s="147">
        <v>0.40201666999999996</v>
      </c>
    </row>
    <row r="161" spans="1:17" x14ac:dyDescent="0.25">
      <c r="A161" s="142" t="s">
        <v>85</v>
      </c>
      <c r="B161" s="113" t="s">
        <v>90</v>
      </c>
      <c r="C161" s="175" t="s">
        <v>116</v>
      </c>
      <c r="D161" s="144"/>
      <c r="E161" s="144"/>
      <c r="F161" s="144"/>
      <c r="G161" s="144"/>
      <c r="H161" s="144"/>
      <c r="I161" s="144"/>
      <c r="J161" s="144"/>
      <c r="K161" s="144">
        <v>52.165329509999999</v>
      </c>
      <c r="L161" s="144"/>
      <c r="M161" s="144"/>
      <c r="N161" s="144"/>
      <c r="O161" s="145"/>
      <c r="P161" s="146"/>
      <c r="Q161" s="147">
        <v>52.165329509999999</v>
      </c>
    </row>
    <row r="162" spans="1:17" x14ac:dyDescent="0.25">
      <c r="A162" s="142" t="s">
        <v>85</v>
      </c>
      <c r="B162" s="113" t="s">
        <v>90</v>
      </c>
      <c r="C162" s="175" t="s">
        <v>115</v>
      </c>
      <c r="D162" s="144">
        <v>2.1206408799999998</v>
      </c>
      <c r="E162" s="144"/>
      <c r="F162" s="144"/>
      <c r="G162" s="144"/>
      <c r="H162" s="144"/>
      <c r="I162" s="144"/>
      <c r="J162" s="144">
        <v>2.0920074099999999</v>
      </c>
      <c r="K162" s="144">
        <v>13.605059130000001</v>
      </c>
      <c r="L162" s="144"/>
      <c r="M162" s="144"/>
      <c r="N162" s="144"/>
      <c r="O162" s="153"/>
      <c r="P162" s="146"/>
      <c r="Q162" s="147">
        <v>17.817707420000001</v>
      </c>
    </row>
    <row r="163" spans="1:17" x14ac:dyDescent="0.25">
      <c r="A163" s="142" t="s">
        <v>85</v>
      </c>
      <c r="B163" s="113" t="s">
        <v>399</v>
      </c>
      <c r="C163" s="175" t="s">
        <v>115</v>
      </c>
      <c r="D163" s="144"/>
      <c r="E163" s="144"/>
      <c r="F163" s="144"/>
      <c r="G163" s="144"/>
      <c r="H163" s="144"/>
      <c r="I163" s="144"/>
      <c r="J163" s="144"/>
      <c r="K163" s="144">
        <v>345.66423656000001</v>
      </c>
      <c r="L163" s="144"/>
      <c r="M163" s="144"/>
      <c r="N163" s="144"/>
      <c r="O163" s="146">
        <v>7.0759955199999993</v>
      </c>
      <c r="P163" s="146"/>
      <c r="Q163" s="147">
        <v>352.74023208</v>
      </c>
    </row>
    <row r="164" spans="1:17" x14ac:dyDescent="0.25">
      <c r="A164" s="142" t="s">
        <v>85</v>
      </c>
      <c r="B164" s="113" t="s">
        <v>399</v>
      </c>
      <c r="C164" s="175" t="s">
        <v>116</v>
      </c>
      <c r="D164" s="144"/>
      <c r="E164" s="144"/>
      <c r="F164" s="144"/>
      <c r="G164" s="144"/>
      <c r="H164" s="144"/>
      <c r="I164" s="144"/>
      <c r="J164" s="144"/>
      <c r="K164" s="144"/>
      <c r="L164" s="144"/>
      <c r="M164" s="144"/>
      <c r="N164" s="144"/>
      <c r="O164" s="145"/>
      <c r="P164" s="146"/>
      <c r="Q164" s="147">
        <v>0</v>
      </c>
    </row>
    <row r="165" spans="1:17" x14ac:dyDescent="0.25">
      <c r="A165" s="142" t="s">
        <v>85</v>
      </c>
      <c r="B165" s="113" t="s">
        <v>436</v>
      </c>
      <c r="C165" s="175" t="s">
        <v>115</v>
      </c>
      <c r="D165" s="144"/>
      <c r="E165" s="144"/>
      <c r="F165" s="144"/>
      <c r="G165" s="144"/>
      <c r="H165" s="144"/>
      <c r="I165" s="144"/>
      <c r="J165" s="144">
        <v>10.231335120000001</v>
      </c>
      <c r="K165" s="144">
        <v>238.08770815</v>
      </c>
      <c r="L165" s="144"/>
      <c r="M165" s="144"/>
      <c r="N165" s="144"/>
      <c r="O165" s="153">
        <v>27.709820499999999</v>
      </c>
      <c r="P165" s="146"/>
      <c r="Q165" s="147">
        <v>276.02886376999999</v>
      </c>
    </row>
    <row r="166" spans="1:17" x14ac:dyDescent="0.25">
      <c r="A166" s="142" t="s">
        <v>85</v>
      </c>
      <c r="B166" s="113" t="s">
        <v>436</v>
      </c>
      <c r="C166" s="175" t="s">
        <v>116</v>
      </c>
      <c r="D166" s="144"/>
      <c r="E166" s="144"/>
      <c r="F166" s="144"/>
      <c r="G166" s="144"/>
      <c r="H166" s="144"/>
      <c r="I166" s="144"/>
      <c r="J166" s="144"/>
      <c r="K166" s="144">
        <v>180.13702391000001</v>
      </c>
      <c r="L166" s="144"/>
      <c r="M166" s="144"/>
      <c r="N166" s="144"/>
      <c r="O166" s="145"/>
      <c r="P166" s="146"/>
      <c r="Q166" s="147">
        <v>180.13702391000001</v>
      </c>
    </row>
    <row r="167" spans="1:17" x14ac:dyDescent="0.25">
      <c r="A167" s="142" t="s">
        <v>85</v>
      </c>
      <c r="B167" s="151" t="s">
        <v>95</v>
      </c>
      <c r="C167" s="175" t="s">
        <v>115</v>
      </c>
      <c r="D167" s="144"/>
      <c r="E167" s="144"/>
      <c r="F167" s="144"/>
      <c r="G167" s="144"/>
      <c r="H167" s="144"/>
      <c r="I167" s="144"/>
      <c r="J167" s="144"/>
      <c r="K167" s="475">
        <v>2.7E-2</v>
      </c>
      <c r="L167" s="127"/>
      <c r="M167" s="144"/>
      <c r="N167" s="144"/>
      <c r="O167" s="153"/>
      <c r="P167" s="146"/>
      <c r="Q167" s="476">
        <v>2.7E-2</v>
      </c>
    </row>
    <row r="168" spans="1:17" x14ac:dyDescent="0.25">
      <c r="A168" s="142" t="s">
        <v>85</v>
      </c>
      <c r="B168" s="151" t="s">
        <v>95</v>
      </c>
      <c r="C168" s="175" t="s">
        <v>116</v>
      </c>
      <c r="D168" s="144"/>
      <c r="E168" s="144"/>
      <c r="F168" s="144"/>
      <c r="G168" s="144"/>
      <c r="H168" s="144"/>
      <c r="I168" s="144"/>
      <c r="J168" s="144"/>
      <c r="K168" s="144"/>
      <c r="L168" s="144"/>
      <c r="M168" s="144"/>
      <c r="N168" s="144"/>
      <c r="O168" s="176"/>
      <c r="P168" s="146"/>
      <c r="Q168" s="147">
        <v>0</v>
      </c>
    </row>
    <row r="169" spans="1:17" x14ac:dyDescent="0.25">
      <c r="A169" s="142" t="s">
        <v>85</v>
      </c>
      <c r="B169" s="93" t="s">
        <v>356</v>
      </c>
      <c r="C169" s="143" t="s">
        <v>115</v>
      </c>
      <c r="D169" s="127"/>
      <c r="E169" s="127"/>
      <c r="F169" s="127"/>
      <c r="G169" s="127"/>
      <c r="H169" s="127"/>
      <c r="I169" s="127"/>
      <c r="J169" s="127"/>
      <c r="K169" s="127">
        <v>34.908005960000004</v>
      </c>
      <c r="L169" s="127"/>
      <c r="M169" s="127"/>
      <c r="N169" s="127"/>
      <c r="O169" s="153">
        <v>131.24777223000001</v>
      </c>
      <c r="P169" s="146"/>
      <c r="Q169" s="147">
        <v>166.15577819000001</v>
      </c>
    </row>
    <row r="170" spans="1:17" x14ac:dyDescent="0.25">
      <c r="A170" s="142" t="s">
        <v>85</v>
      </c>
      <c r="B170" s="93" t="s">
        <v>356</v>
      </c>
      <c r="C170" s="143" t="s">
        <v>116</v>
      </c>
      <c r="D170" s="127"/>
      <c r="E170" s="127"/>
      <c r="F170" s="127"/>
      <c r="G170" s="127"/>
      <c r="H170" s="127"/>
      <c r="I170" s="127"/>
      <c r="J170" s="127"/>
      <c r="K170" s="127"/>
      <c r="L170" s="127"/>
      <c r="M170" s="127"/>
      <c r="N170" s="127"/>
      <c r="O170" s="176"/>
      <c r="P170" s="146"/>
      <c r="Q170" s="147">
        <v>0</v>
      </c>
    </row>
    <row r="171" spans="1:17" x14ac:dyDescent="0.25">
      <c r="A171" s="142" t="s">
        <v>85</v>
      </c>
      <c r="B171" s="113" t="s">
        <v>400</v>
      </c>
      <c r="C171" s="175" t="s">
        <v>115</v>
      </c>
      <c r="D171" s="144"/>
      <c r="E171" s="144"/>
      <c r="F171" s="144"/>
      <c r="G171" s="144"/>
      <c r="H171" s="144"/>
      <c r="I171" s="144"/>
      <c r="J171" s="144"/>
      <c r="K171" s="144">
        <v>129.21807943000002</v>
      </c>
      <c r="L171" s="144"/>
      <c r="M171" s="144"/>
      <c r="N171" s="144"/>
      <c r="O171" s="153">
        <v>28.065865239999997</v>
      </c>
      <c r="P171" s="146"/>
      <c r="Q171" s="147">
        <v>157.28394467000001</v>
      </c>
    </row>
    <row r="172" spans="1:17" x14ac:dyDescent="0.25">
      <c r="A172" s="142" t="s">
        <v>85</v>
      </c>
      <c r="B172" s="113" t="s">
        <v>400</v>
      </c>
      <c r="C172" s="175" t="s">
        <v>116</v>
      </c>
      <c r="D172" s="144"/>
      <c r="E172" s="144"/>
      <c r="F172" s="144"/>
      <c r="G172" s="144"/>
      <c r="H172" s="144"/>
      <c r="I172" s="144"/>
      <c r="J172" s="144"/>
      <c r="K172" s="144">
        <v>2.854986E-2</v>
      </c>
      <c r="L172" s="144"/>
      <c r="M172" s="144"/>
      <c r="N172" s="144"/>
      <c r="O172" s="145"/>
      <c r="P172" s="146"/>
      <c r="Q172" s="147">
        <v>2.854986E-2</v>
      </c>
    </row>
    <row r="173" spans="1:17" x14ac:dyDescent="0.25">
      <c r="A173" s="142" t="s">
        <v>85</v>
      </c>
      <c r="B173" s="113" t="s">
        <v>89</v>
      </c>
      <c r="C173" s="175" t="s">
        <v>115</v>
      </c>
      <c r="D173" s="144"/>
      <c r="E173" s="144"/>
      <c r="F173" s="144"/>
      <c r="G173" s="144">
        <v>107.499467</v>
      </c>
      <c r="H173" s="144"/>
      <c r="I173" s="144"/>
      <c r="J173" s="144">
        <v>9.2165140000000001</v>
      </c>
      <c r="K173" s="144">
        <v>1.9280919999999999</v>
      </c>
      <c r="L173" s="144"/>
      <c r="M173" s="144"/>
      <c r="N173" s="144"/>
      <c r="O173" s="153">
        <v>26.905519999999999</v>
      </c>
      <c r="P173" s="146"/>
      <c r="Q173" s="147">
        <v>145.54959300000002</v>
      </c>
    </row>
    <row r="174" spans="1:17" x14ac:dyDescent="0.25">
      <c r="A174" s="142" t="s">
        <v>85</v>
      </c>
      <c r="B174" s="113" t="s">
        <v>89</v>
      </c>
      <c r="C174" s="175" t="s">
        <v>116</v>
      </c>
      <c r="D174" s="144"/>
      <c r="E174" s="144"/>
      <c r="F174" s="144"/>
      <c r="G174" s="144">
        <v>0.35172700000000001</v>
      </c>
      <c r="H174" s="144"/>
      <c r="I174" s="144"/>
      <c r="J174" s="144"/>
      <c r="K174" s="144"/>
      <c r="L174" s="144"/>
      <c r="M174" s="144"/>
      <c r="N174" s="144"/>
      <c r="O174" s="176"/>
      <c r="P174" s="146"/>
      <c r="Q174" s="147">
        <v>0.35172700000000001</v>
      </c>
    </row>
    <row r="175" spans="1:17" x14ac:dyDescent="0.25">
      <c r="A175" s="142" t="s">
        <v>85</v>
      </c>
      <c r="B175" s="113" t="s">
        <v>401</v>
      </c>
      <c r="C175" s="175" t="s">
        <v>115</v>
      </c>
      <c r="D175" s="144"/>
      <c r="E175" s="144"/>
      <c r="F175" s="144"/>
      <c r="G175" s="144"/>
      <c r="H175" s="144"/>
      <c r="I175" s="144"/>
      <c r="J175" s="144"/>
      <c r="K175" s="144">
        <v>681.87186846000009</v>
      </c>
      <c r="L175" s="144"/>
      <c r="M175" s="144"/>
      <c r="N175" s="144"/>
      <c r="O175" s="146">
        <v>764.74290497000004</v>
      </c>
      <c r="P175" s="146"/>
      <c r="Q175" s="147">
        <v>1446.6147734300002</v>
      </c>
    </row>
    <row r="176" spans="1:17" x14ac:dyDescent="0.25">
      <c r="A176" s="142" t="s">
        <v>85</v>
      </c>
      <c r="B176" s="113" t="s">
        <v>401</v>
      </c>
      <c r="C176" s="175" t="s">
        <v>116</v>
      </c>
      <c r="D176" s="144"/>
      <c r="E176" s="144"/>
      <c r="F176" s="144"/>
      <c r="G176" s="144"/>
      <c r="H176" s="144"/>
      <c r="I176" s="144"/>
      <c r="J176" s="144"/>
      <c r="K176" s="144">
        <v>1.7201058300000001</v>
      </c>
      <c r="L176" s="144"/>
      <c r="M176" s="144"/>
      <c r="N176" s="144"/>
      <c r="O176" s="145"/>
      <c r="P176" s="146"/>
      <c r="Q176" s="147">
        <v>1.7201058300000001</v>
      </c>
    </row>
    <row r="177" spans="1:17" x14ac:dyDescent="0.25">
      <c r="A177" s="142" t="s">
        <v>85</v>
      </c>
      <c r="B177" s="113" t="s">
        <v>437</v>
      </c>
      <c r="C177" s="175" t="s">
        <v>115</v>
      </c>
      <c r="D177" s="144">
        <v>782.42580864000001</v>
      </c>
      <c r="E177" s="144"/>
      <c r="F177" s="144"/>
      <c r="G177" s="144"/>
      <c r="H177" s="144"/>
      <c r="I177" s="144"/>
      <c r="J177" s="144"/>
      <c r="K177" s="144">
        <v>930.48754762999999</v>
      </c>
      <c r="L177" s="144"/>
      <c r="M177" s="144"/>
      <c r="N177" s="144"/>
      <c r="O177" s="144">
        <v>177.54746523</v>
      </c>
      <c r="P177" s="146"/>
      <c r="Q177" s="147">
        <v>1890.4608214999998</v>
      </c>
    </row>
    <row r="178" spans="1:17" x14ac:dyDescent="0.25">
      <c r="A178" s="142" t="s">
        <v>85</v>
      </c>
      <c r="B178" s="113" t="s">
        <v>437</v>
      </c>
      <c r="C178" s="175" t="s">
        <v>116</v>
      </c>
      <c r="D178" s="144"/>
      <c r="E178" s="144"/>
      <c r="F178" s="144"/>
      <c r="G178" s="144"/>
      <c r="H178" s="144"/>
      <c r="I178" s="144"/>
      <c r="J178" s="144"/>
      <c r="K178" s="144"/>
      <c r="L178" s="144"/>
      <c r="M178" s="144"/>
      <c r="N178" s="144"/>
      <c r="O178" s="145"/>
      <c r="P178" s="146"/>
      <c r="Q178" s="147">
        <v>0</v>
      </c>
    </row>
    <row r="179" spans="1:17" x14ac:dyDescent="0.25">
      <c r="A179" s="142" t="s">
        <v>85</v>
      </c>
      <c r="B179" s="113" t="s">
        <v>93</v>
      </c>
      <c r="C179" s="175" t="s">
        <v>115</v>
      </c>
      <c r="D179" s="144"/>
      <c r="E179" s="144"/>
      <c r="F179" s="144"/>
      <c r="G179" s="144"/>
      <c r="H179" s="144"/>
      <c r="I179" s="144"/>
      <c r="J179" s="144">
        <v>5.0999399999999999E-3</v>
      </c>
      <c r="K179" s="144">
        <v>11.10864338</v>
      </c>
      <c r="L179" s="144">
        <v>0.91182516000000002</v>
      </c>
      <c r="M179" s="144"/>
      <c r="N179" s="144"/>
      <c r="O179" s="146">
        <v>3.2818229199999998</v>
      </c>
      <c r="P179" s="146"/>
      <c r="Q179" s="147">
        <v>15.307391399999998</v>
      </c>
    </row>
    <row r="180" spans="1:17" x14ac:dyDescent="0.25">
      <c r="A180" s="142" t="s">
        <v>85</v>
      </c>
      <c r="B180" s="113" t="s">
        <v>93</v>
      </c>
      <c r="C180" s="175" t="s">
        <v>116</v>
      </c>
      <c r="D180" s="144"/>
      <c r="E180" s="144"/>
      <c r="F180" s="144"/>
      <c r="G180" s="144"/>
      <c r="H180" s="144"/>
      <c r="I180" s="144"/>
      <c r="J180" s="144"/>
      <c r="K180" s="144">
        <v>1.202276E-2</v>
      </c>
      <c r="L180" s="144">
        <v>0.29083158000000003</v>
      </c>
      <c r="M180" s="144"/>
      <c r="N180" s="144"/>
      <c r="O180" s="145"/>
      <c r="P180" s="146"/>
      <c r="Q180" s="147">
        <v>0.30285434000000006</v>
      </c>
    </row>
    <row r="181" spans="1:17" x14ac:dyDescent="0.25">
      <c r="A181" s="142" t="s">
        <v>85</v>
      </c>
      <c r="B181" s="113" t="s">
        <v>92</v>
      </c>
      <c r="C181" s="175" t="s">
        <v>115</v>
      </c>
      <c r="D181" s="144"/>
      <c r="E181" s="144"/>
      <c r="F181" s="144"/>
      <c r="G181" s="144"/>
      <c r="H181" s="144"/>
      <c r="I181" s="144"/>
      <c r="J181" s="144"/>
      <c r="K181" s="144">
        <v>166.25728749999999</v>
      </c>
      <c r="L181" s="144"/>
      <c r="M181" s="144"/>
      <c r="N181" s="144"/>
      <c r="O181" s="153">
        <v>313.37298049000003</v>
      </c>
      <c r="P181" s="146"/>
      <c r="Q181" s="147">
        <v>479.63026798999999</v>
      </c>
    </row>
    <row r="182" spans="1:17" x14ac:dyDescent="0.25">
      <c r="A182" s="142" t="s">
        <v>85</v>
      </c>
      <c r="B182" s="113" t="s">
        <v>92</v>
      </c>
      <c r="C182" s="175" t="s">
        <v>116</v>
      </c>
      <c r="D182" s="144"/>
      <c r="E182" s="144"/>
      <c r="F182" s="144"/>
      <c r="G182" s="144"/>
      <c r="H182" s="144"/>
      <c r="I182" s="144"/>
      <c r="J182" s="144"/>
      <c r="K182" s="144">
        <v>0.16212509999999999</v>
      </c>
      <c r="L182" s="144"/>
      <c r="M182" s="144"/>
      <c r="N182" s="144"/>
      <c r="O182" s="145"/>
      <c r="P182" s="146"/>
      <c r="Q182" s="147">
        <v>0.16212509999999999</v>
      </c>
    </row>
    <row r="183" spans="1:17" x14ac:dyDescent="0.25">
      <c r="A183" s="142" t="s">
        <v>85</v>
      </c>
      <c r="B183" s="113" t="s">
        <v>86</v>
      </c>
      <c r="C183" s="175" t="s">
        <v>115</v>
      </c>
      <c r="D183" s="144"/>
      <c r="E183" s="144"/>
      <c r="F183" s="144"/>
      <c r="G183" s="144"/>
      <c r="H183" s="144"/>
      <c r="I183" s="144"/>
      <c r="J183" s="144">
        <v>97.186424860000002</v>
      </c>
      <c r="K183" s="144">
        <v>4532.0867659599999</v>
      </c>
      <c r="L183" s="144"/>
      <c r="M183" s="144"/>
      <c r="N183" s="144"/>
      <c r="O183" s="146">
        <v>625.49131249000004</v>
      </c>
      <c r="P183" s="146"/>
      <c r="Q183" s="147">
        <v>5254.7645033100007</v>
      </c>
    </row>
    <row r="184" spans="1:17" x14ac:dyDescent="0.25">
      <c r="A184" s="142" t="s">
        <v>85</v>
      </c>
      <c r="B184" s="113" t="s">
        <v>86</v>
      </c>
      <c r="C184" s="175" t="s">
        <v>116</v>
      </c>
      <c r="D184" s="144"/>
      <c r="E184" s="144"/>
      <c r="F184" s="144"/>
      <c r="G184" s="144"/>
      <c r="H184" s="144"/>
      <c r="I184" s="144"/>
      <c r="J184" s="144"/>
      <c r="K184" s="144">
        <v>2.7930395799999999</v>
      </c>
      <c r="L184" s="144"/>
      <c r="M184" s="144"/>
      <c r="N184" s="144"/>
      <c r="O184" s="145"/>
      <c r="P184" s="146"/>
      <c r="Q184" s="147">
        <v>2.7930395799999999</v>
      </c>
    </row>
    <row r="187" spans="1:17" x14ac:dyDescent="0.25">
      <c r="D187" s="20"/>
      <c r="E187" s="20"/>
      <c r="F187" s="20"/>
      <c r="G187" s="20"/>
      <c r="H187" s="20"/>
      <c r="I187" s="20"/>
      <c r="J187" s="20"/>
      <c r="K187" s="20"/>
      <c r="L187" s="20"/>
      <c r="M187" s="20"/>
      <c r="N187" s="20"/>
      <c r="O187" s="20"/>
      <c r="P187" s="20"/>
      <c r="Q187" s="20"/>
    </row>
    <row r="189" spans="1:17" x14ac:dyDescent="0.25">
      <c r="P189" s="20"/>
    </row>
    <row r="190" spans="1:17" x14ac:dyDescent="0.25">
      <c r="P190" s="20"/>
    </row>
  </sheetData>
  <autoFilter ref="A2:Q184">
    <sortState ref="A4:Q315">
      <sortCondition ref="A3:A315"/>
    </sortState>
  </autoFilter>
  <mergeCells count="1">
    <mergeCell ref="A1:Q1"/>
  </mergeCells>
  <pageMargins left="0.25" right="0.25" top="0.75" bottom="0.75" header="0.3" footer="0.3"/>
  <pageSetup scale="94" orientation="landscape" horizontalDpi="300" verticalDpi="300" r:id="rId1"/>
  <headerFooter>
    <oddHeader>&amp;CFY 2017 Root Cause Results ($ in millions)</oddHeader>
    <oddFooter>&amp;RAs of &amp;T &amp;D
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D93"/>
  <sheetViews>
    <sheetView zoomScale="115" zoomScaleNormal="115" zoomScaleSheetLayoutView="55" workbookViewId="0">
      <pane xSplit="1" ySplit="5" topLeftCell="B6" activePane="bottomRight" state="frozen"/>
      <selection pane="topRight" activeCell="B1" sqref="B1"/>
      <selection pane="bottomLeft" activeCell="A6" sqref="A6"/>
      <selection pane="bottomRight" sqref="A1:D1"/>
    </sheetView>
  </sheetViews>
  <sheetFormatPr defaultColWidth="9" defaultRowHeight="15" x14ac:dyDescent="0.25"/>
  <cols>
    <col min="1" max="1" width="8" style="26" bestFit="1" customWidth="1"/>
    <col min="2" max="2" width="40.5703125" style="26" customWidth="1"/>
    <col min="3" max="3" width="23.85546875" style="26" bestFit="1" customWidth="1"/>
    <col min="4" max="4" width="18.85546875" style="26" bestFit="1" customWidth="1"/>
    <col min="5" max="16384" width="9" style="26"/>
  </cols>
  <sheetData>
    <row r="1" spans="1:4" ht="15.75" x14ac:dyDescent="0.25">
      <c r="A1" s="512" t="s">
        <v>1160</v>
      </c>
      <c r="B1" s="512"/>
      <c r="C1" s="512"/>
      <c r="D1" s="512"/>
    </row>
    <row r="2" spans="1:4" ht="15.75" x14ac:dyDescent="0.25">
      <c r="A2" s="513" t="s">
        <v>113</v>
      </c>
      <c r="B2" s="513"/>
      <c r="C2" s="513"/>
      <c r="D2" s="513"/>
    </row>
    <row r="3" spans="1:4" ht="15.75" x14ac:dyDescent="0.25">
      <c r="A3" s="511" t="s">
        <v>611</v>
      </c>
      <c r="B3" s="511"/>
      <c r="C3" s="511"/>
      <c r="D3" s="511"/>
    </row>
    <row r="4" spans="1:4" ht="15.75" x14ac:dyDescent="0.25">
      <c r="A4" s="71"/>
      <c r="B4" s="71"/>
      <c r="C4" s="71"/>
    </row>
    <row r="5" spans="1:4" ht="57" x14ac:dyDescent="0.25">
      <c r="A5" s="312" t="s">
        <v>4</v>
      </c>
      <c r="B5" s="312" t="s">
        <v>345</v>
      </c>
      <c r="C5" s="312" t="s">
        <v>624</v>
      </c>
      <c r="D5" s="312" t="s">
        <v>625</v>
      </c>
    </row>
    <row r="6" spans="1:4" x14ac:dyDescent="0.25">
      <c r="A6" s="248" t="s">
        <v>208</v>
      </c>
      <c r="B6" s="77" t="s">
        <v>303</v>
      </c>
      <c r="C6" s="249"/>
      <c r="D6" s="79">
        <v>1.2999999999999999E-2</v>
      </c>
    </row>
    <row r="7" spans="1:4" x14ac:dyDescent="0.25">
      <c r="A7" s="248" t="s">
        <v>17</v>
      </c>
      <c r="B7" s="77" t="s">
        <v>18</v>
      </c>
      <c r="C7" s="253">
        <v>6.2E-2</v>
      </c>
      <c r="D7" s="251">
        <v>26.782</v>
      </c>
    </row>
    <row r="8" spans="1:4" x14ac:dyDescent="0.25">
      <c r="A8" s="248" t="s">
        <v>17</v>
      </c>
      <c r="B8" s="77" t="s">
        <v>357</v>
      </c>
      <c r="C8" s="253">
        <v>2.9000000000000001E-2</v>
      </c>
      <c r="D8" s="251">
        <v>14.066000000000001</v>
      </c>
    </row>
    <row r="9" spans="1:4" x14ac:dyDescent="0.25">
      <c r="A9" s="248" t="s">
        <v>17</v>
      </c>
      <c r="B9" s="77" t="s">
        <v>358</v>
      </c>
      <c r="C9" s="253">
        <v>0.02</v>
      </c>
      <c r="D9" s="251">
        <v>3.0170279999999998</v>
      </c>
    </row>
    <row r="10" spans="1:4" x14ac:dyDescent="0.25">
      <c r="A10" s="248" t="s">
        <v>17</v>
      </c>
      <c r="B10" s="77" t="s">
        <v>359</v>
      </c>
      <c r="C10" s="253">
        <v>4.2000000000000003E-2</v>
      </c>
      <c r="D10" s="251">
        <v>5.6760000000000002</v>
      </c>
    </row>
    <row r="11" spans="1:4" x14ac:dyDescent="0.25">
      <c r="A11" s="248" t="s">
        <v>19</v>
      </c>
      <c r="B11" s="82" t="s">
        <v>211</v>
      </c>
      <c r="C11" s="79">
        <v>1.31</v>
      </c>
      <c r="D11" s="79">
        <v>14.82</v>
      </c>
    </row>
    <row r="12" spans="1:4" x14ac:dyDescent="0.25">
      <c r="A12" s="248" t="s">
        <v>19</v>
      </c>
      <c r="B12" s="82" t="s">
        <v>216</v>
      </c>
      <c r="C12" s="79">
        <v>0.01</v>
      </c>
      <c r="D12" s="79">
        <v>0.22</v>
      </c>
    </row>
    <row r="13" spans="1:4" x14ac:dyDescent="0.25">
      <c r="A13" s="248" t="s">
        <v>19</v>
      </c>
      <c r="B13" s="82" t="s">
        <v>219</v>
      </c>
      <c r="C13" s="79">
        <v>0.53</v>
      </c>
      <c r="D13" s="79">
        <v>4.8600000000000003</v>
      </c>
    </row>
    <row r="14" spans="1:4" x14ac:dyDescent="0.25">
      <c r="A14" s="248" t="s">
        <v>19</v>
      </c>
      <c r="B14" s="82" t="s">
        <v>221</v>
      </c>
      <c r="C14" s="269">
        <v>1E-3</v>
      </c>
      <c r="D14" s="79">
        <v>0.28999999999999998</v>
      </c>
    </row>
    <row r="15" spans="1:4" x14ac:dyDescent="0.25">
      <c r="A15" s="248" t="s">
        <v>19</v>
      </c>
      <c r="B15" s="82" t="s">
        <v>223</v>
      </c>
      <c r="C15" s="79">
        <v>0.04</v>
      </c>
      <c r="D15" s="83">
        <v>34.11</v>
      </c>
    </row>
    <row r="16" spans="1:4" x14ac:dyDescent="0.25">
      <c r="A16" s="248" t="s">
        <v>19</v>
      </c>
      <c r="B16" s="82" t="s">
        <v>225</v>
      </c>
      <c r="C16" s="79">
        <v>0.01</v>
      </c>
      <c r="D16" s="79">
        <v>7.0000000000000007E-2</v>
      </c>
    </row>
    <row r="17" spans="1:4" x14ac:dyDescent="0.25">
      <c r="A17" s="248" t="s">
        <v>19</v>
      </c>
      <c r="B17" s="84" t="s">
        <v>230</v>
      </c>
      <c r="C17" s="79">
        <v>0.01</v>
      </c>
      <c r="D17" s="79">
        <v>0.33</v>
      </c>
    </row>
    <row r="18" spans="1:4" x14ac:dyDescent="0.25">
      <c r="A18" s="248" t="s">
        <v>20</v>
      </c>
      <c r="B18" s="85" t="s">
        <v>237</v>
      </c>
      <c r="C18" s="252">
        <v>1E-3</v>
      </c>
      <c r="D18" s="251">
        <v>5.2999999999999999E-2</v>
      </c>
    </row>
    <row r="19" spans="1:4" x14ac:dyDescent="0.25">
      <c r="A19" s="248" t="s">
        <v>396</v>
      </c>
      <c r="B19" s="84" t="s">
        <v>22</v>
      </c>
      <c r="C19" s="254">
        <v>68.099999999999994</v>
      </c>
      <c r="D19" s="255">
        <v>68.099999999999994</v>
      </c>
    </row>
    <row r="20" spans="1:4" x14ac:dyDescent="0.25">
      <c r="A20" s="248" t="s">
        <v>396</v>
      </c>
      <c r="B20" s="84" t="s">
        <v>238</v>
      </c>
      <c r="C20" s="259">
        <v>3.1E-4</v>
      </c>
      <c r="D20" s="260">
        <v>0.16</v>
      </c>
    </row>
    <row r="21" spans="1:4" x14ac:dyDescent="0.25">
      <c r="A21" s="248" t="s">
        <v>396</v>
      </c>
      <c r="B21" s="84" t="s">
        <v>239</v>
      </c>
      <c r="C21" s="262">
        <v>3.1514850000000001</v>
      </c>
      <c r="D21" s="260">
        <v>151.27848500000002</v>
      </c>
    </row>
    <row r="22" spans="1:4" x14ac:dyDescent="0.25">
      <c r="A22" s="248" t="s">
        <v>396</v>
      </c>
      <c r="B22" s="84" t="s">
        <v>240</v>
      </c>
      <c r="C22" s="254">
        <v>4.0019118999999996</v>
      </c>
      <c r="D22" s="255">
        <v>74.053402966002807</v>
      </c>
    </row>
    <row r="23" spans="1:4" x14ac:dyDescent="0.25">
      <c r="A23" s="248" t="s">
        <v>396</v>
      </c>
      <c r="B23" s="84" t="s">
        <v>23</v>
      </c>
      <c r="C23" s="254">
        <v>174.24</v>
      </c>
      <c r="D23" s="255">
        <v>175.6</v>
      </c>
    </row>
    <row r="24" spans="1:4" x14ac:dyDescent="0.25">
      <c r="A24" s="248" t="s">
        <v>396</v>
      </c>
      <c r="B24" s="82" t="s">
        <v>241</v>
      </c>
      <c r="C24" s="254">
        <v>8.52</v>
      </c>
      <c r="D24" s="255">
        <v>78.44</v>
      </c>
    </row>
    <row r="25" spans="1:4" x14ac:dyDescent="0.25">
      <c r="A25" s="248" t="s">
        <v>396</v>
      </c>
      <c r="B25" s="84" t="s">
        <v>244</v>
      </c>
      <c r="C25" s="262">
        <v>1.187297E-2</v>
      </c>
      <c r="D25" s="260">
        <v>1.12686631</v>
      </c>
    </row>
    <row r="26" spans="1:4" x14ac:dyDescent="0.25">
      <c r="A26" s="248" t="s">
        <v>28</v>
      </c>
      <c r="B26" s="86" t="s">
        <v>246</v>
      </c>
      <c r="C26" s="253">
        <v>23</v>
      </c>
      <c r="D26" s="251">
        <v>32.4</v>
      </c>
    </row>
    <row r="27" spans="1:4" x14ac:dyDescent="0.25">
      <c r="A27" s="248" t="s">
        <v>28</v>
      </c>
      <c r="B27" s="77" t="s">
        <v>29</v>
      </c>
      <c r="C27" s="81">
        <v>26.27</v>
      </c>
      <c r="D27" s="79">
        <v>62.35</v>
      </c>
    </row>
    <row r="28" spans="1:4" x14ac:dyDescent="0.25">
      <c r="A28" s="248" t="s">
        <v>30</v>
      </c>
      <c r="B28" s="77" t="s">
        <v>33</v>
      </c>
      <c r="C28" s="264">
        <v>0.32729902</v>
      </c>
      <c r="D28" s="83">
        <v>126.91866277</v>
      </c>
    </row>
    <row r="29" spans="1:4" x14ac:dyDescent="0.25">
      <c r="A29" s="248" t="s">
        <v>30</v>
      </c>
      <c r="B29" s="77" t="s">
        <v>35</v>
      </c>
      <c r="C29" s="265">
        <v>3.7E-7</v>
      </c>
      <c r="D29" s="266">
        <v>3.6443999999999999E-3</v>
      </c>
    </row>
    <row r="30" spans="1:4" x14ac:dyDescent="0.25">
      <c r="A30" s="248" t="s">
        <v>30</v>
      </c>
      <c r="B30" s="77" t="s">
        <v>36</v>
      </c>
      <c r="C30" s="267">
        <v>7.0200999999999998E-4</v>
      </c>
      <c r="D30" s="83">
        <v>4.46767615</v>
      </c>
    </row>
    <row r="31" spans="1:4" x14ac:dyDescent="0.25">
      <c r="A31" s="248" t="s">
        <v>30</v>
      </c>
      <c r="B31" s="77" t="s">
        <v>304</v>
      </c>
      <c r="C31" s="274">
        <v>8.4999999999999999E-6</v>
      </c>
      <c r="D31" s="275">
        <v>8.4999999999999999E-6</v>
      </c>
    </row>
    <row r="32" spans="1:4" x14ac:dyDescent="0.25">
      <c r="A32" s="248" t="s">
        <v>39</v>
      </c>
      <c r="B32" s="77" t="s">
        <v>40</v>
      </c>
      <c r="C32" s="261">
        <v>8.7701200000000004</v>
      </c>
      <c r="D32" s="79">
        <v>773.66505000000006</v>
      </c>
    </row>
    <row r="33" spans="1:4" x14ac:dyDescent="0.25">
      <c r="A33" s="248" t="s">
        <v>39</v>
      </c>
      <c r="B33" s="77" t="s">
        <v>198</v>
      </c>
      <c r="C33" s="261">
        <v>10.97</v>
      </c>
      <c r="D33" s="79">
        <v>1609.5</v>
      </c>
    </row>
    <row r="34" spans="1:4" x14ac:dyDescent="0.25">
      <c r="A34" s="248" t="s">
        <v>46</v>
      </c>
      <c r="B34" s="85" t="s">
        <v>49</v>
      </c>
      <c r="C34" s="268">
        <v>1.4E-2</v>
      </c>
      <c r="D34" s="268">
        <v>2.5</v>
      </c>
    </row>
    <row r="35" spans="1:4" x14ac:dyDescent="0.25">
      <c r="A35" s="248" t="s">
        <v>46</v>
      </c>
      <c r="B35" s="85" t="s">
        <v>48</v>
      </c>
      <c r="C35" s="268">
        <v>1.319</v>
      </c>
      <c r="D35" s="268">
        <v>336.39</v>
      </c>
    </row>
    <row r="36" spans="1:4" x14ac:dyDescent="0.25">
      <c r="A36" s="248" t="s">
        <v>46</v>
      </c>
      <c r="B36" s="85" t="s">
        <v>47</v>
      </c>
      <c r="C36" s="268">
        <v>1.357</v>
      </c>
      <c r="D36" s="268">
        <v>103.51</v>
      </c>
    </row>
    <row r="37" spans="1:4" x14ac:dyDescent="0.25">
      <c r="A37" s="248" t="s">
        <v>51</v>
      </c>
      <c r="B37" s="77" t="s">
        <v>53</v>
      </c>
      <c r="C37" s="295">
        <v>1.4999999999999999E-2</v>
      </c>
      <c r="D37" s="296">
        <v>0.06</v>
      </c>
    </row>
    <row r="38" spans="1:4" x14ac:dyDescent="0.25">
      <c r="A38" s="248" t="s">
        <v>51</v>
      </c>
      <c r="B38" s="77" t="s">
        <v>52</v>
      </c>
      <c r="C38" s="295">
        <v>39.43</v>
      </c>
      <c r="D38" s="296">
        <v>39.43</v>
      </c>
    </row>
    <row r="39" spans="1:4" x14ac:dyDescent="0.25">
      <c r="A39" s="248" t="s">
        <v>54</v>
      </c>
      <c r="B39" s="77" t="s">
        <v>257</v>
      </c>
      <c r="C39" s="252">
        <f>1275/1000000</f>
        <v>1.2750000000000001E-3</v>
      </c>
      <c r="D39" s="250">
        <v>0.01</v>
      </c>
    </row>
    <row r="40" spans="1:4" x14ac:dyDescent="0.25">
      <c r="A40" s="248" t="s">
        <v>54</v>
      </c>
      <c r="B40" s="77" t="s">
        <v>60</v>
      </c>
      <c r="C40" s="250">
        <f>(28004+20246)/1000000</f>
        <v>4.8250000000000001E-2</v>
      </c>
      <c r="D40" s="250">
        <v>221.14</v>
      </c>
    </row>
    <row r="41" spans="1:4" x14ac:dyDescent="0.25">
      <c r="A41" s="248" t="s">
        <v>54</v>
      </c>
      <c r="B41" s="77" t="s">
        <v>59</v>
      </c>
      <c r="C41" s="250">
        <v>1.55160801</v>
      </c>
      <c r="D41" s="250">
        <v>217.4</v>
      </c>
    </row>
    <row r="42" spans="1:4" x14ac:dyDescent="0.25">
      <c r="A42" s="248" t="s">
        <v>54</v>
      </c>
      <c r="B42" s="77" t="s">
        <v>61</v>
      </c>
      <c r="C42" s="250">
        <f>206497.77/1000000</f>
        <v>0.20649777</v>
      </c>
      <c r="D42" s="250">
        <v>51.63</v>
      </c>
    </row>
    <row r="43" spans="1:4" x14ac:dyDescent="0.25">
      <c r="A43" s="248" t="s">
        <v>54</v>
      </c>
      <c r="B43" s="77" t="s">
        <v>56</v>
      </c>
      <c r="C43" s="250">
        <v>3.05921631</v>
      </c>
      <c r="D43" s="250">
        <v>3786.13</v>
      </c>
    </row>
    <row r="44" spans="1:4" x14ac:dyDescent="0.25">
      <c r="A44" s="248" t="s">
        <v>54</v>
      </c>
      <c r="B44" s="77" t="s">
        <v>55</v>
      </c>
      <c r="C44" s="250">
        <v>15.58214033</v>
      </c>
      <c r="D44" s="250">
        <v>11249.916781705801</v>
      </c>
    </row>
    <row r="45" spans="1:4" x14ac:dyDescent="0.25">
      <c r="A45" s="248" t="s">
        <v>54</v>
      </c>
      <c r="B45" s="77" t="s">
        <v>57</v>
      </c>
      <c r="C45" s="250">
        <v>1.5</v>
      </c>
      <c r="D45" s="268">
        <v>9311.19</v>
      </c>
    </row>
    <row r="46" spans="1:4" x14ac:dyDescent="0.25">
      <c r="A46" s="248" t="s">
        <v>54</v>
      </c>
      <c r="B46" s="77" t="s">
        <v>58</v>
      </c>
      <c r="C46" s="272"/>
      <c r="D46" s="268">
        <v>450.77</v>
      </c>
    </row>
    <row r="47" spans="1:4" x14ac:dyDescent="0.25">
      <c r="A47" s="248" t="s">
        <v>65</v>
      </c>
      <c r="B47" s="258" t="s">
        <v>398</v>
      </c>
      <c r="C47" s="273">
        <v>5.7899999999999998E-4</v>
      </c>
      <c r="D47" s="89">
        <v>102.69</v>
      </c>
    </row>
    <row r="48" spans="1:4" x14ac:dyDescent="0.25">
      <c r="A48" s="248" t="s">
        <v>69</v>
      </c>
      <c r="B48" s="85" t="s">
        <v>265</v>
      </c>
      <c r="C48" s="268">
        <v>27.61</v>
      </c>
      <c r="D48" s="261">
        <v>27.61</v>
      </c>
    </row>
    <row r="49" spans="1:4" x14ac:dyDescent="0.25">
      <c r="A49" s="248" t="s">
        <v>69</v>
      </c>
      <c r="B49" s="85" t="s">
        <v>264</v>
      </c>
      <c r="C49" s="268">
        <v>238.74</v>
      </c>
      <c r="D49" s="250">
        <v>238.74</v>
      </c>
    </row>
    <row r="50" spans="1:4" x14ac:dyDescent="0.25">
      <c r="A50" s="248" t="s">
        <v>70</v>
      </c>
      <c r="B50" s="77" t="s">
        <v>71</v>
      </c>
      <c r="C50" s="249"/>
      <c r="D50" s="251">
        <v>55.89</v>
      </c>
    </row>
    <row r="51" spans="1:4" x14ac:dyDescent="0.25">
      <c r="A51" s="248" t="s">
        <v>70</v>
      </c>
      <c r="B51" s="77" t="s">
        <v>72</v>
      </c>
      <c r="C51" s="249"/>
      <c r="D51" s="251">
        <v>2.35</v>
      </c>
    </row>
    <row r="52" spans="1:4" x14ac:dyDescent="0.25">
      <c r="A52" s="248" t="s">
        <v>73</v>
      </c>
      <c r="B52" s="77" t="s">
        <v>78</v>
      </c>
      <c r="C52" s="250">
        <v>3.5395300000000001</v>
      </c>
      <c r="D52" s="251">
        <v>21.692599999999999</v>
      </c>
    </row>
    <row r="53" spans="1:4" x14ac:dyDescent="0.25">
      <c r="A53" s="248" t="s">
        <v>73</v>
      </c>
      <c r="B53" s="77" t="s">
        <v>76</v>
      </c>
      <c r="C53" s="250">
        <v>1.95E-2</v>
      </c>
      <c r="D53" s="251">
        <v>0.106628</v>
      </c>
    </row>
    <row r="54" spans="1:4" x14ac:dyDescent="0.25">
      <c r="A54" s="248" t="s">
        <v>73</v>
      </c>
      <c r="B54" s="77" t="s">
        <v>77</v>
      </c>
      <c r="C54" s="250">
        <f>0.00541916</f>
        <v>5.4191600000000001E-3</v>
      </c>
      <c r="D54" s="251">
        <f>0.01682085</f>
        <v>1.6820849999999998E-2</v>
      </c>
    </row>
    <row r="55" spans="1:4" x14ac:dyDescent="0.25">
      <c r="A55" s="248" t="s">
        <v>79</v>
      </c>
      <c r="B55" s="77" t="s">
        <v>80</v>
      </c>
      <c r="C55" s="261">
        <v>0.01</v>
      </c>
      <c r="D55" s="79">
        <v>1908.33</v>
      </c>
    </row>
    <row r="56" spans="1:4" x14ac:dyDescent="0.25">
      <c r="A56" s="248" t="s">
        <v>79</v>
      </c>
      <c r="B56" s="77" t="s">
        <v>81</v>
      </c>
      <c r="C56" s="261">
        <v>0.182</v>
      </c>
      <c r="D56" s="79">
        <v>4323.93</v>
      </c>
    </row>
    <row r="57" spans="1:4" x14ac:dyDescent="0.25">
      <c r="A57" s="248" t="s">
        <v>82</v>
      </c>
      <c r="B57" s="77" t="s">
        <v>199</v>
      </c>
      <c r="C57" s="250">
        <v>2.2799999999999998</v>
      </c>
      <c r="D57" s="78">
        <v>17459.45</v>
      </c>
    </row>
    <row r="58" spans="1:4" x14ac:dyDescent="0.25">
      <c r="A58" s="248" t="s">
        <v>84</v>
      </c>
      <c r="B58" s="90" t="s">
        <v>279</v>
      </c>
      <c r="C58" s="272"/>
      <c r="D58" s="268">
        <v>4.5599999999999996</v>
      </c>
    </row>
    <row r="59" spans="1:4" x14ac:dyDescent="0.25">
      <c r="A59" s="248" t="s">
        <v>84</v>
      </c>
      <c r="B59" s="85" t="s">
        <v>201</v>
      </c>
      <c r="C59" s="272"/>
      <c r="D59" s="268">
        <v>1875.49</v>
      </c>
    </row>
    <row r="60" spans="1:4" x14ac:dyDescent="0.25">
      <c r="A60" s="248" t="s">
        <v>84</v>
      </c>
      <c r="B60" s="77" t="s">
        <v>202</v>
      </c>
      <c r="C60" s="272"/>
      <c r="D60" s="268">
        <v>958.36</v>
      </c>
    </row>
    <row r="61" spans="1:4" x14ac:dyDescent="0.25">
      <c r="A61" s="248" t="s">
        <v>84</v>
      </c>
      <c r="B61" s="77" t="s">
        <v>275</v>
      </c>
      <c r="C61" s="272"/>
      <c r="D61" s="268">
        <v>197.07</v>
      </c>
    </row>
    <row r="62" spans="1:4" x14ac:dyDescent="0.25">
      <c r="A62" s="248" t="s">
        <v>84</v>
      </c>
      <c r="B62" s="77" t="s">
        <v>276</v>
      </c>
      <c r="C62" s="270">
        <v>0.41</v>
      </c>
      <c r="D62" s="251">
        <v>9.08</v>
      </c>
    </row>
    <row r="63" spans="1:4" x14ac:dyDescent="0.25">
      <c r="A63" s="248" t="s">
        <v>84</v>
      </c>
      <c r="B63" s="77" t="s">
        <v>291</v>
      </c>
      <c r="C63" s="270">
        <v>0.15</v>
      </c>
      <c r="D63" s="251">
        <v>2.02</v>
      </c>
    </row>
    <row r="64" spans="1:4" x14ac:dyDescent="0.25">
      <c r="A64" s="248" t="s">
        <v>84</v>
      </c>
      <c r="B64" s="77" t="s">
        <v>278</v>
      </c>
      <c r="C64" s="270">
        <v>2.34</v>
      </c>
      <c r="D64" s="251">
        <v>6.24</v>
      </c>
    </row>
    <row r="65" spans="1:4" x14ac:dyDescent="0.25">
      <c r="A65" s="248" t="s">
        <v>84</v>
      </c>
      <c r="B65" s="77" t="s">
        <v>274</v>
      </c>
      <c r="C65" s="270">
        <v>0.02</v>
      </c>
      <c r="D65" s="251">
        <v>9.19</v>
      </c>
    </row>
    <row r="66" spans="1:4" x14ac:dyDescent="0.25">
      <c r="A66" s="248" t="s">
        <v>84</v>
      </c>
      <c r="B66" s="77" t="s">
        <v>203</v>
      </c>
      <c r="C66" s="270">
        <v>6.62</v>
      </c>
      <c r="D66" s="78">
        <v>167.74</v>
      </c>
    </row>
    <row r="67" spans="1:4" x14ac:dyDescent="0.25">
      <c r="A67" s="248" t="s">
        <v>85</v>
      </c>
      <c r="B67" s="77" t="s">
        <v>309</v>
      </c>
      <c r="C67" s="250">
        <v>0.16406499999999999</v>
      </c>
      <c r="D67" s="251">
        <v>81.933852000000002</v>
      </c>
    </row>
    <row r="68" spans="1:4" x14ac:dyDescent="0.25">
      <c r="A68" s="248" t="s">
        <v>85</v>
      </c>
      <c r="B68" s="77" t="s">
        <v>90</v>
      </c>
      <c r="C68" s="250">
        <v>4.7046529999999996E-2</v>
      </c>
      <c r="D68" s="251">
        <v>17.817707429999999</v>
      </c>
    </row>
    <row r="69" spans="1:4" x14ac:dyDescent="0.25">
      <c r="A69" s="248" t="s">
        <v>85</v>
      </c>
      <c r="B69" s="77" t="s">
        <v>399</v>
      </c>
      <c r="C69" s="256">
        <v>2.7000000000000001E-7</v>
      </c>
      <c r="D69" s="257">
        <v>1.6147999999999998E-4</v>
      </c>
    </row>
    <row r="70" spans="1:4" x14ac:dyDescent="0.25">
      <c r="A70" s="248" t="s">
        <v>85</v>
      </c>
      <c r="B70" s="82" t="s">
        <v>87</v>
      </c>
      <c r="C70" s="250">
        <v>6.81264E-3</v>
      </c>
      <c r="D70" s="251">
        <v>276.02886375999998</v>
      </c>
    </row>
    <row r="71" spans="1:4" x14ac:dyDescent="0.25">
      <c r="A71" s="248" t="s">
        <v>85</v>
      </c>
      <c r="B71" s="82" t="s">
        <v>294</v>
      </c>
      <c r="C71" s="263">
        <v>1.962E-4</v>
      </c>
      <c r="D71" s="251">
        <v>16.159966539999999</v>
      </c>
    </row>
    <row r="72" spans="1:4" x14ac:dyDescent="0.25">
      <c r="A72" s="248" t="s">
        <v>85</v>
      </c>
      <c r="B72" s="77" t="s">
        <v>400</v>
      </c>
      <c r="C72" s="263">
        <v>5.0179999999999997E-5</v>
      </c>
      <c r="D72" s="271">
        <v>9.6730999999999998E-4</v>
      </c>
    </row>
    <row r="73" spans="1:4" x14ac:dyDescent="0.25">
      <c r="A73" s="248" t="s">
        <v>85</v>
      </c>
      <c r="B73" s="77" t="s">
        <v>89</v>
      </c>
      <c r="C73" s="252">
        <v>4.7330000000000002E-3</v>
      </c>
      <c r="D73" s="251">
        <v>24.574959</v>
      </c>
    </row>
    <row r="74" spans="1:4" x14ac:dyDescent="0.25">
      <c r="A74" s="248" t="s">
        <v>85</v>
      </c>
      <c r="B74" s="77" t="s">
        <v>401</v>
      </c>
      <c r="C74" s="268">
        <v>7.8378990000000009E-2</v>
      </c>
      <c r="D74" s="78">
        <v>57.038214840000002</v>
      </c>
    </row>
    <row r="75" spans="1:4" x14ac:dyDescent="0.25">
      <c r="A75" s="248" t="s">
        <v>85</v>
      </c>
      <c r="B75" s="77" t="s">
        <v>88</v>
      </c>
      <c r="C75" s="268">
        <v>5.0235000000000002E-3</v>
      </c>
      <c r="D75" s="78">
        <v>8.4362145900000005</v>
      </c>
    </row>
    <row r="76" spans="1:4" x14ac:dyDescent="0.25">
      <c r="A76" s="248" t="s">
        <v>85</v>
      </c>
      <c r="B76" s="77" t="s">
        <v>93</v>
      </c>
      <c r="C76" s="250">
        <v>9.4461149999999994E-2</v>
      </c>
      <c r="D76" s="251">
        <v>0.96114605000000009</v>
      </c>
    </row>
    <row r="77" spans="1:4" x14ac:dyDescent="0.25">
      <c r="A77" s="248" t="s">
        <v>85</v>
      </c>
      <c r="B77" s="77" t="s">
        <v>92</v>
      </c>
      <c r="C77" s="252">
        <v>2.00848E-3</v>
      </c>
      <c r="D77" s="251">
        <v>8.0934243200000004</v>
      </c>
    </row>
    <row r="78" spans="1:4" x14ac:dyDescent="0.25">
      <c r="A78" s="248" t="s">
        <v>85</v>
      </c>
      <c r="B78" s="77" t="s">
        <v>86</v>
      </c>
      <c r="C78" s="250">
        <v>0.82112828000000004</v>
      </c>
      <c r="D78" s="251">
        <v>316.08973811999999</v>
      </c>
    </row>
    <row r="79" spans="1:4" x14ac:dyDescent="0.25">
      <c r="B79" s="276"/>
      <c r="C79" s="277"/>
      <c r="D79" s="278"/>
    </row>
    <row r="80" spans="1:4" x14ac:dyDescent="0.25">
      <c r="B80" s="27" t="s">
        <v>1162</v>
      </c>
      <c r="C80" s="53"/>
      <c r="D80" s="282"/>
    </row>
    <row r="81" spans="1:4" x14ac:dyDescent="0.25">
      <c r="A81" s="283"/>
      <c r="B81" s="284" t="s">
        <v>612</v>
      </c>
      <c r="C81" s="285"/>
      <c r="D81" s="285"/>
    </row>
    <row r="82" spans="1:4" x14ac:dyDescent="0.25">
      <c r="A82" s="283"/>
      <c r="B82" s="286" t="s">
        <v>613</v>
      </c>
      <c r="C82" s="287"/>
      <c r="D82" s="287"/>
    </row>
    <row r="83" spans="1:4" x14ac:dyDescent="0.25">
      <c r="A83" s="283"/>
      <c r="B83" s="286" t="s">
        <v>614</v>
      </c>
      <c r="C83" s="287"/>
      <c r="D83" s="287"/>
    </row>
    <row r="84" spans="1:4" x14ac:dyDescent="0.25">
      <c r="A84" s="283"/>
      <c r="B84" s="286" t="s">
        <v>615</v>
      </c>
      <c r="C84" s="288"/>
      <c r="D84" s="288"/>
    </row>
    <row r="85" spans="1:4" x14ac:dyDescent="0.25">
      <c r="A85" s="283"/>
      <c r="B85" s="289" t="s">
        <v>616</v>
      </c>
      <c r="C85" s="290"/>
      <c r="D85" s="290"/>
    </row>
    <row r="86" spans="1:4" x14ac:dyDescent="0.25">
      <c r="A86" s="283"/>
      <c r="B86" s="289" t="s">
        <v>617</v>
      </c>
      <c r="C86" s="291"/>
      <c r="D86" s="291"/>
    </row>
    <row r="87" spans="1:4" x14ac:dyDescent="0.25">
      <c r="A87" s="283"/>
      <c r="B87" s="289" t="s">
        <v>618</v>
      </c>
      <c r="C87" s="292"/>
      <c r="D87" s="293"/>
    </row>
    <row r="88" spans="1:4" x14ac:dyDescent="0.25">
      <c r="A88" s="283"/>
      <c r="B88" s="289" t="s">
        <v>1183</v>
      </c>
      <c r="C88" s="292"/>
      <c r="D88" s="293"/>
    </row>
    <row r="89" spans="1:4" x14ac:dyDescent="0.25">
      <c r="A89" s="283"/>
      <c r="B89" s="289" t="s">
        <v>619</v>
      </c>
      <c r="C89" s="292"/>
      <c r="D89" s="293"/>
    </row>
    <row r="90" spans="1:4" x14ac:dyDescent="0.25">
      <c r="A90" s="283"/>
      <c r="B90" s="289" t="s">
        <v>620</v>
      </c>
      <c r="C90" s="292"/>
      <c r="D90" s="293"/>
    </row>
    <row r="91" spans="1:4" x14ac:dyDescent="0.25">
      <c r="A91" s="283"/>
      <c r="B91" s="289" t="s">
        <v>621</v>
      </c>
      <c r="C91" s="292"/>
      <c r="D91" s="293"/>
    </row>
    <row r="92" spans="1:4" x14ac:dyDescent="0.25">
      <c r="A92" s="283"/>
      <c r="B92" s="294" t="s">
        <v>622</v>
      </c>
      <c r="C92" s="292"/>
      <c r="D92" s="293"/>
    </row>
    <row r="93" spans="1:4" x14ac:dyDescent="0.25">
      <c r="A93" s="283"/>
      <c r="B93" s="289" t="s">
        <v>623</v>
      </c>
      <c r="C93" s="292"/>
      <c r="D93" s="292"/>
    </row>
  </sheetData>
  <autoFilter ref="A5:D78">
    <sortState ref="A6:D78">
      <sortCondition ref="A5:A78"/>
    </sortState>
  </autoFilter>
  <mergeCells count="3">
    <mergeCell ref="A3:D3"/>
    <mergeCell ref="A1:D1"/>
    <mergeCell ref="A2:D2"/>
  </mergeCells>
  <pageMargins left="0.25" right="0.25" top="0.75" bottom="0.75" header="0.3" footer="0.3"/>
  <pageSetup scale="98" orientation="portrait" horizontalDpi="1200" verticalDpi="1200" r:id="rId1"/>
  <headerFooter>
    <oddHeader>&amp;CImproper Payments Resulting in Monetary Loss to the Government
($ in millions)</oddHeader>
    <oddFooter>&amp;RAs of &amp;T &amp;D
Page &amp;P of &amp;N</oddFooter>
  </headerFooter>
  <rowBreaks count="2" manualBreakCount="2">
    <brk id="39" max="3" man="1"/>
    <brk id="72"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G131"/>
  <sheetViews>
    <sheetView zoomScaleNormal="100" workbookViewId="0">
      <pane ySplit="3" topLeftCell="A4" activePane="bottomLeft" state="frozen"/>
      <selection pane="bottomLeft" sqref="A1:C1"/>
    </sheetView>
  </sheetViews>
  <sheetFormatPr defaultColWidth="9.140625" defaultRowHeight="15" x14ac:dyDescent="0.25"/>
  <cols>
    <col min="1" max="1" width="9.140625" style="31"/>
    <col min="2" max="2" width="74.42578125" style="31" customWidth="1"/>
    <col min="3" max="3" width="12" style="339" customWidth="1"/>
    <col min="4" max="16384" width="9.140625" style="31"/>
  </cols>
  <sheetData>
    <row r="1" spans="1:7" ht="15.75" x14ac:dyDescent="0.25">
      <c r="A1" s="514" t="s">
        <v>353</v>
      </c>
      <c r="B1" s="514"/>
      <c r="C1" s="514"/>
      <c r="D1" s="28"/>
      <c r="E1" s="28"/>
      <c r="F1" s="28"/>
      <c r="G1" s="28"/>
    </row>
    <row r="2" spans="1:7" ht="15.75" x14ac:dyDescent="0.25">
      <c r="A2" s="515" t="s">
        <v>113</v>
      </c>
      <c r="B2" s="515"/>
      <c r="C2" s="515"/>
      <c r="D2" s="55"/>
      <c r="E2" s="55"/>
      <c r="F2" s="55"/>
      <c r="G2" s="55"/>
    </row>
    <row r="3" spans="1:7" ht="47.25" x14ac:dyDescent="0.25">
      <c r="A3" s="312" t="s">
        <v>4</v>
      </c>
      <c r="B3" s="29" t="s">
        <v>345</v>
      </c>
      <c r="C3" s="326" t="s">
        <v>637</v>
      </c>
    </row>
    <row r="4" spans="1:7" x14ac:dyDescent="0.25">
      <c r="A4" s="248" t="s">
        <v>208</v>
      </c>
      <c r="B4" s="77" t="s">
        <v>208</v>
      </c>
      <c r="C4" s="327">
        <v>1E-3</v>
      </c>
    </row>
    <row r="5" spans="1:7" x14ac:dyDescent="0.25">
      <c r="A5" s="248" t="s">
        <v>208</v>
      </c>
      <c r="B5" s="313" t="s">
        <v>303</v>
      </c>
      <c r="C5" s="327">
        <v>7.0000000000000001E-3</v>
      </c>
    </row>
    <row r="6" spans="1:7" x14ac:dyDescent="0.25">
      <c r="A6" s="248" t="s">
        <v>19</v>
      </c>
      <c r="B6" s="258" t="s">
        <v>461</v>
      </c>
      <c r="C6" s="328">
        <v>0.37172814999999998</v>
      </c>
    </row>
    <row r="7" spans="1:7" x14ac:dyDescent="0.25">
      <c r="A7" s="248" t="s">
        <v>19</v>
      </c>
      <c r="B7" s="258" t="s">
        <v>463</v>
      </c>
      <c r="C7" s="328">
        <v>17.124542309999999</v>
      </c>
    </row>
    <row r="8" spans="1:7" x14ac:dyDescent="0.25">
      <c r="A8" s="248" t="s">
        <v>19</v>
      </c>
      <c r="B8" s="258" t="s">
        <v>470</v>
      </c>
      <c r="C8" s="328">
        <v>8.3983364680000001</v>
      </c>
    </row>
    <row r="9" spans="1:7" x14ac:dyDescent="0.25">
      <c r="A9" s="248" t="s">
        <v>19</v>
      </c>
      <c r="B9" s="258" t="s">
        <v>472</v>
      </c>
      <c r="C9" s="328">
        <v>0.54572160000000003</v>
      </c>
    </row>
    <row r="10" spans="1:7" x14ac:dyDescent="0.25">
      <c r="A10" s="248" t="s">
        <v>20</v>
      </c>
      <c r="B10" s="313" t="s">
        <v>638</v>
      </c>
      <c r="C10" s="300">
        <v>10.46</v>
      </c>
    </row>
    <row r="11" spans="1:7" x14ac:dyDescent="0.25">
      <c r="A11" s="248" t="s">
        <v>396</v>
      </c>
      <c r="B11" s="314" t="s">
        <v>639</v>
      </c>
      <c r="C11" s="191">
        <v>293.23484999999999</v>
      </c>
    </row>
    <row r="12" spans="1:7" x14ac:dyDescent="0.25">
      <c r="A12" s="248" t="s">
        <v>396</v>
      </c>
      <c r="B12" s="314" t="s">
        <v>640</v>
      </c>
      <c r="C12" s="191">
        <v>752.33164199999999</v>
      </c>
    </row>
    <row r="13" spans="1:7" x14ac:dyDescent="0.25">
      <c r="A13" s="248" t="s">
        <v>396</v>
      </c>
      <c r="B13" s="314" t="s">
        <v>641</v>
      </c>
      <c r="C13" s="191">
        <v>78.796890000000005</v>
      </c>
    </row>
    <row r="14" spans="1:7" x14ac:dyDescent="0.25">
      <c r="A14" s="248" t="s">
        <v>100</v>
      </c>
      <c r="B14" s="313" t="s">
        <v>132</v>
      </c>
      <c r="C14" s="327">
        <v>12.21</v>
      </c>
    </row>
    <row r="15" spans="1:7" x14ac:dyDescent="0.25">
      <c r="A15" s="248" t="s">
        <v>100</v>
      </c>
      <c r="B15" s="313" t="s">
        <v>133</v>
      </c>
      <c r="C15" s="327">
        <v>1.03</v>
      </c>
    </row>
    <row r="16" spans="1:7" x14ac:dyDescent="0.25">
      <c r="A16" s="248" t="s">
        <v>100</v>
      </c>
      <c r="B16" s="313" t="s">
        <v>360</v>
      </c>
      <c r="C16" s="327">
        <v>2.5000000000000001E-2</v>
      </c>
    </row>
    <row r="17" spans="1:3" x14ac:dyDescent="0.25">
      <c r="A17" s="248" t="s">
        <v>24</v>
      </c>
      <c r="B17" s="313" t="s">
        <v>642</v>
      </c>
      <c r="C17" s="327">
        <v>3.41925123</v>
      </c>
    </row>
    <row r="18" spans="1:3" x14ac:dyDescent="0.25">
      <c r="A18" s="248" t="s">
        <v>24</v>
      </c>
      <c r="B18" s="313" t="s">
        <v>643</v>
      </c>
      <c r="C18" s="327">
        <v>2.065415E-2</v>
      </c>
    </row>
    <row r="19" spans="1:3" x14ac:dyDescent="0.25">
      <c r="A19" s="248" t="s">
        <v>24</v>
      </c>
      <c r="B19" s="313" t="s">
        <v>644</v>
      </c>
      <c r="C19" s="327">
        <v>1.2584066599999999</v>
      </c>
    </row>
    <row r="20" spans="1:3" x14ac:dyDescent="0.25">
      <c r="A20" s="248" t="s">
        <v>24</v>
      </c>
      <c r="B20" s="313" t="s">
        <v>645</v>
      </c>
      <c r="C20" s="327">
        <v>2.119511E-2</v>
      </c>
    </row>
    <row r="21" spans="1:3" x14ac:dyDescent="0.25">
      <c r="A21" s="248" t="s">
        <v>24</v>
      </c>
      <c r="B21" s="313" t="s">
        <v>646</v>
      </c>
      <c r="C21" s="327">
        <v>0.313</v>
      </c>
    </row>
    <row r="22" spans="1:3" x14ac:dyDescent="0.25">
      <c r="A22" s="248" t="s">
        <v>26</v>
      </c>
      <c r="B22" s="315" t="s">
        <v>27</v>
      </c>
      <c r="C22" s="327">
        <v>2.0995E-2</v>
      </c>
    </row>
    <row r="23" spans="1:3" x14ac:dyDescent="0.25">
      <c r="A23" s="248" t="s">
        <v>26</v>
      </c>
      <c r="B23" s="315" t="s">
        <v>488</v>
      </c>
      <c r="C23" s="327">
        <v>0.97256792999999997</v>
      </c>
    </row>
    <row r="24" spans="1:3" x14ac:dyDescent="0.25">
      <c r="A24" s="248" t="s">
        <v>28</v>
      </c>
      <c r="B24" s="313" t="s">
        <v>434</v>
      </c>
      <c r="C24" s="327">
        <v>1.62</v>
      </c>
    </row>
    <row r="25" spans="1:3" x14ac:dyDescent="0.25">
      <c r="A25" s="248" t="s">
        <v>28</v>
      </c>
      <c r="B25" s="313" t="s">
        <v>647</v>
      </c>
      <c r="C25" s="327">
        <v>108.224074</v>
      </c>
    </row>
    <row r="26" spans="1:3" x14ac:dyDescent="0.25">
      <c r="A26" s="248" t="s">
        <v>28</v>
      </c>
      <c r="B26" s="313" t="s">
        <v>29</v>
      </c>
      <c r="C26" s="327">
        <v>3.39</v>
      </c>
    </row>
    <row r="27" spans="1:3" x14ac:dyDescent="0.25">
      <c r="A27" s="248" t="s">
        <v>30</v>
      </c>
      <c r="B27" s="316" t="s">
        <v>648</v>
      </c>
      <c r="C27" s="329">
        <v>1.6500000000000001E-2</v>
      </c>
    </row>
    <row r="28" spans="1:3" x14ac:dyDescent="0.25">
      <c r="A28" s="248" t="s">
        <v>30</v>
      </c>
      <c r="B28" s="316" t="s">
        <v>649</v>
      </c>
      <c r="C28" s="329">
        <v>0.3</v>
      </c>
    </row>
    <row r="29" spans="1:3" x14ac:dyDescent="0.25">
      <c r="A29" s="248" t="s">
        <v>30</v>
      </c>
      <c r="B29" s="316" t="s">
        <v>650</v>
      </c>
      <c r="C29" s="329">
        <v>1.809491</v>
      </c>
    </row>
    <row r="30" spans="1:3" x14ac:dyDescent="0.25">
      <c r="A30" s="248" t="s">
        <v>30</v>
      </c>
      <c r="B30" s="316" t="s">
        <v>651</v>
      </c>
      <c r="C30" s="329">
        <v>0.26800000000000002</v>
      </c>
    </row>
    <row r="31" spans="1:3" x14ac:dyDescent="0.25">
      <c r="A31" s="248" t="s">
        <v>30</v>
      </c>
      <c r="B31" s="316" t="s">
        <v>652</v>
      </c>
      <c r="C31" s="329">
        <v>1E-3</v>
      </c>
    </row>
    <row r="32" spans="1:3" x14ac:dyDescent="0.25">
      <c r="A32" s="248" t="s">
        <v>30</v>
      </c>
      <c r="B32" s="316" t="s">
        <v>653</v>
      </c>
      <c r="C32" s="329">
        <v>1.5</v>
      </c>
    </row>
    <row r="33" spans="1:3" x14ac:dyDescent="0.25">
      <c r="A33" s="248" t="s">
        <v>30</v>
      </c>
      <c r="B33" s="316" t="s">
        <v>654</v>
      </c>
      <c r="C33" s="329">
        <v>4.4999999999999998E-2</v>
      </c>
    </row>
    <row r="34" spans="1:3" x14ac:dyDescent="0.25">
      <c r="A34" s="248" t="s">
        <v>39</v>
      </c>
      <c r="B34" s="313" t="s">
        <v>639</v>
      </c>
      <c r="C34" s="327">
        <v>15.81</v>
      </c>
    </row>
    <row r="35" spans="1:3" x14ac:dyDescent="0.25">
      <c r="A35" s="248" t="s">
        <v>39</v>
      </c>
      <c r="B35" s="313" t="s">
        <v>640</v>
      </c>
      <c r="C35" s="327">
        <v>28.96</v>
      </c>
    </row>
    <row r="36" spans="1:3" x14ac:dyDescent="0.25">
      <c r="A36" s="248" t="s">
        <v>39</v>
      </c>
      <c r="B36" s="313" t="s">
        <v>641</v>
      </c>
      <c r="C36" s="327">
        <v>2.62</v>
      </c>
    </row>
    <row r="37" spans="1:3" x14ac:dyDescent="0.25">
      <c r="A37" s="248" t="s">
        <v>42</v>
      </c>
      <c r="B37" s="33" t="s">
        <v>132</v>
      </c>
      <c r="C37" s="327">
        <v>0.67</v>
      </c>
    </row>
    <row r="38" spans="1:3" x14ac:dyDescent="0.25">
      <c r="A38" s="248" t="s">
        <v>42</v>
      </c>
      <c r="B38" s="33" t="s">
        <v>43</v>
      </c>
      <c r="C38" s="327">
        <v>0.48</v>
      </c>
    </row>
    <row r="39" spans="1:3" x14ac:dyDescent="0.25">
      <c r="A39" s="248" t="s">
        <v>42</v>
      </c>
      <c r="B39" s="33" t="s">
        <v>133</v>
      </c>
      <c r="C39" s="327">
        <v>0.48</v>
      </c>
    </row>
    <row r="40" spans="1:3" x14ac:dyDescent="0.25">
      <c r="A40" s="248" t="s">
        <v>51</v>
      </c>
      <c r="B40" s="313" t="s">
        <v>391</v>
      </c>
      <c r="C40" s="481">
        <v>74.425700000000006</v>
      </c>
    </row>
    <row r="41" spans="1:3" x14ac:dyDescent="0.25">
      <c r="A41" s="248" t="s">
        <v>51</v>
      </c>
      <c r="B41" s="313" t="s">
        <v>390</v>
      </c>
      <c r="C41" s="481">
        <v>26.305399999999999</v>
      </c>
    </row>
    <row r="42" spans="1:3" x14ac:dyDescent="0.25">
      <c r="A42" s="248" t="s">
        <v>51</v>
      </c>
      <c r="B42" s="313" t="s">
        <v>392</v>
      </c>
      <c r="C42" s="482">
        <v>20.739799999999999</v>
      </c>
    </row>
    <row r="43" spans="1:3" x14ac:dyDescent="0.25">
      <c r="A43" s="248" t="s">
        <v>54</v>
      </c>
      <c r="B43" s="313" t="s">
        <v>655</v>
      </c>
      <c r="C43" s="481">
        <v>5980</v>
      </c>
    </row>
    <row r="44" spans="1:3" x14ac:dyDescent="0.25">
      <c r="A44" s="248" t="s">
        <v>65</v>
      </c>
      <c r="B44" s="208" t="s">
        <v>369</v>
      </c>
      <c r="C44" s="330">
        <v>1.35301348</v>
      </c>
    </row>
    <row r="45" spans="1:3" x14ac:dyDescent="0.25">
      <c r="A45" s="248" t="s">
        <v>65</v>
      </c>
      <c r="B45" s="208" t="s">
        <v>368</v>
      </c>
      <c r="C45" s="330">
        <v>1.6585061299999999</v>
      </c>
    </row>
    <row r="46" spans="1:3" x14ac:dyDescent="0.25">
      <c r="A46" s="248" t="s">
        <v>65</v>
      </c>
      <c r="B46" s="317" t="s">
        <v>379</v>
      </c>
      <c r="C46" s="331">
        <v>7.7977199999999997E-2</v>
      </c>
    </row>
    <row r="47" spans="1:3" x14ac:dyDescent="0.25">
      <c r="A47" s="248" t="s">
        <v>65</v>
      </c>
      <c r="B47" s="317" t="s">
        <v>373</v>
      </c>
      <c r="C47" s="331">
        <v>0.24929999999999999</v>
      </c>
    </row>
    <row r="48" spans="1:3" x14ac:dyDescent="0.25">
      <c r="A48" s="248" t="s">
        <v>65</v>
      </c>
      <c r="B48" s="317" t="s">
        <v>382</v>
      </c>
      <c r="C48" s="331">
        <v>4.9750000000000003E-2</v>
      </c>
    </row>
    <row r="49" spans="1:3" x14ac:dyDescent="0.25">
      <c r="A49" s="248" t="s">
        <v>65</v>
      </c>
      <c r="B49" s="208" t="s">
        <v>381</v>
      </c>
      <c r="C49" s="330">
        <v>0.05</v>
      </c>
    </row>
    <row r="50" spans="1:3" x14ac:dyDescent="0.25">
      <c r="A50" s="248" t="s">
        <v>65</v>
      </c>
      <c r="B50" s="208" t="s">
        <v>388</v>
      </c>
      <c r="C50" s="330">
        <v>2.11544E-2</v>
      </c>
    </row>
    <row r="51" spans="1:3" x14ac:dyDescent="0.25">
      <c r="A51" s="248" t="s">
        <v>65</v>
      </c>
      <c r="B51" s="208" t="s">
        <v>364</v>
      </c>
      <c r="C51" s="330">
        <v>16.742411629999999</v>
      </c>
    </row>
    <row r="52" spans="1:3" x14ac:dyDescent="0.25">
      <c r="A52" s="248" t="s">
        <v>65</v>
      </c>
      <c r="B52" s="317" t="s">
        <v>383</v>
      </c>
      <c r="C52" s="331">
        <v>3.7499999999999999E-2</v>
      </c>
    </row>
    <row r="53" spans="1:3" x14ac:dyDescent="0.25">
      <c r="A53" s="248" t="s">
        <v>65</v>
      </c>
      <c r="B53" s="317" t="s">
        <v>386</v>
      </c>
      <c r="C53" s="331">
        <v>2.9002E-2</v>
      </c>
    </row>
    <row r="54" spans="1:3" x14ac:dyDescent="0.25">
      <c r="A54" s="248" t="s">
        <v>65</v>
      </c>
      <c r="B54" s="317" t="s">
        <v>367</v>
      </c>
      <c r="C54" s="331">
        <v>3.4696500000000001</v>
      </c>
    </row>
    <row r="55" spans="1:3" x14ac:dyDescent="0.25">
      <c r="A55" s="248" t="s">
        <v>65</v>
      </c>
      <c r="B55" s="317" t="s">
        <v>372</v>
      </c>
      <c r="C55" s="331">
        <v>0.34351888000000003</v>
      </c>
    </row>
    <row r="56" spans="1:3" x14ac:dyDescent="0.25">
      <c r="A56" s="248" t="s">
        <v>65</v>
      </c>
      <c r="B56" s="317" t="s">
        <v>363</v>
      </c>
      <c r="C56" s="331">
        <v>18.2194</v>
      </c>
    </row>
    <row r="57" spans="1:3" x14ac:dyDescent="0.25">
      <c r="A57" s="248" t="s">
        <v>65</v>
      </c>
      <c r="B57" s="208" t="s">
        <v>377</v>
      </c>
      <c r="C57" s="330">
        <v>0.123945</v>
      </c>
    </row>
    <row r="58" spans="1:3" x14ac:dyDescent="0.25">
      <c r="A58" s="248" t="s">
        <v>65</v>
      </c>
      <c r="B58" s="317" t="s">
        <v>385</v>
      </c>
      <c r="C58" s="331">
        <v>2.9676999999999999E-2</v>
      </c>
    </row>
    <row r="59" spans="1:3" x14ac:dyDescent="0.25">
      <c r="A59" s="248" t="s">
        <v>65</v>
      </c>
      <c r="B59" s="208" t="s">
        <v>371</v>
      </c>
      <c r="C59" s="330">
        <v>0.84750662999999993</v>
      </c>
    </row>
    <row r="60" spans="1:3" x14ac:dyDescent="0.25">
      <c r="A60" s="248" t="s">
        <v>65</v>
      </c>
      <c r="B60" s="208" t="s">
        <v>370</v>
      </c>
      <c r="C60" s="330">
        <v>0.99179622999999995</v>
      </c>
    </row>
    <row r="61" spans="1:3" x14ac:dyDescent="0.25">
      <c r="A61" s="248" t="s">
        <v>65</v>
      </c>
      <c r="B61" s="208" t="s">
        <v>365</v>
      </c>
      <c r="C61" s="330">
        <v>14.97208807</v>
      </c>
    </row>
    <row r="62" spans="1:3" x14ac:dyDescent="0.25">
      <c r="A62" s="248" t="s">
        <v>65</v>
      </c>
      <c r="B62" s="317" t="s">
        <v>374</v>
      </c>
      <c r="C62" s="331">
        <v>0.24163962999999999</v>
      </c>
    </row>
    <row r="63" spans="1:3" x14ac:dyDescent="0.25">
      <c r="A63" s="248" t="s">
        <v>65</v>
      </c>
      <c r="B63" s="317" t="s">
        <v>374</v>
      </c>
      <c r="C63" s="331">
        <v>0.199739</v>
      </c>
    </row>
    <row r="64" spans="1:3" x14ac:dyDescent="0.25">
      <c r="A64" s="248" t="s">
        <v>65</v>
      </c>
      <c r="B64" s="208" t="s">
        <v>375</v>
      </c>
      <c r="C64" s="330">
        <v>0.15619411999999999</v>
      </c>
    </row>
    <row r="65" spans="1:3" x14ac:dyDescent="0.25">
      <c r="A65" s="248" t="s">
        <v>65</v>
      </c>
      <c r="B65" s="317" t="s">
        <v>384</v>
      </c>
      <c r="C65" s="331">
        <v>3.4486999999999997E-2</v>
      </c>
    </row>
    <row r="66" spans="1:3" x14ac:dyDescent="0.25">
      <c r="A66" s="248" t="s">
        <v>65</v>
      </c>
      <c r="B66" s="317" t="s">
        <v>656</v>
      </c>
      <c r="C66" s="331">
        <v>0.55672495</v>
      </c>
    </row>
    <row r="67" spans="1:3" x14ac:dyDescent="0.25">
      <c r="A67" s="248" t="s">
        <v>65</v>
      </c>
      <c r="B67" s="317" t="s">
        <v>366</v>
      </c>
      <c r="C67" s="331">
        <v>3.7867345399999999</v>
      </c>
    </row>
    <row r="68" spans="1:3" x14ac:dyDescent="0.25">
      <c r="A68" s="248" t="s">
        <v>65</v>
      </c>
      <c r="B68" s="208" t="s">
        <v>376</v>
      </c>
      <c r="C68" s="330">
        <v>0.15422235999999998</v>
      </c>
    </row>
    <row r="69" spans="1:3" x14ac:dyDescent="0.25">
      <c r="A69" s="248" t="s">
        <v>65</v>
      </c>
      <c r="B69" s="208" t="s">
        <v>361</v>
      </c>
      <c r="C69" s="330">
        <v>145.49263288999998</v>
      </c>
    </row>
    <row r="70" spans="1:3" x14ac:dyDescent="0.25">
      <c r="A70" s="248" t="s">
        <v>65</v>
      </c>
      <c r="B70" s="208" t="s">
        <v>387</v>
      </c>
      <c r="C70" s="330">
        <v>2.5573560000000002E-2</v>
      </c>
    </row>
    <row r="71" spans="1:3" x14ac:dyDescent="0.25">
      <c r="A71" s="248" t="s">
        <v>65</v>
      </c>
      <c r="B71" s="317" t="s">
        <v>362</v>
      </c>
      <c r="C71" s="331">
        <v>96.153148790000003</v>
      </c>
    </row>
    <row r="72" spans="1:3" x14ac:dyDescent="0.25">
      <c r="A72" s="248" t="s">
        <v>65</v>
      </c>
      <c r="B72" s="208" t="s">
        <v>378</v>
      </c>
      <c r="C72" s="330">
        <v>0.10444311000000001</v>
      </c>
    </row>
    <row r="73" spans="1:3" x14ac:dyDescent="0.25">
      <c r="A73" s="248" t="s">
        <v>65</v>
      </c>
      <c r="B73" s="208" t="s">
        <v>380</v>
      </c>
      <c r="C73" s="330">
        <v>5.9876289999999999E-2</v>
      </c>
    </row>
    <row r="74" spans="1:3" x14ac:dyDescent="0.25">
      <c r="A74" s="248" t="s">
        <v>67</v>
      </c>
      <c r="B74" s="313" t="s">
        <v>67</v>
      </c>
      <c r="C74" s="327">
        <v>0.46060000000000001</v>
      </c>
    </row>
    <row r="75" spans="1:3" x14ac:dyDescent="0.25">
      <c r="A75" s="248" t="s">
        <v>68</v>
      </c>
      <c r="B75" s="313" t="s">
        <v>68</v>
      </c>
      <c r="C75" s="327">
        <v>4.1652682099999998</v>
      </c>
    </row>
    <row r="76" spans="1:3" x14ac:dyDescent="0.25">
      <c r="A76" s="248" t="s">
        <v>69</v>
      </c>
      <c r="B76" s="318" t="s">
        <v>657</v>
      </c>
      <c r="C76" s="327">
        <v>10.94</v>
      </c>
    </row>
    <row r="77" spans="1:3" x14ac:dyDescent="0.25">
      <c r="A77" s="248" t="s">
        <v>69</v>
      </c>
      <c r="B77" s="313" t="s">
        <v>658</v>
      </c>
      <c r="C77" s="332">
        <v>0.26</v>
      </c>
    </row>
    <row r="78" spans="1:3" x14ac:dyDescent="0.25">
      <c r="A78" s="248" t="s">
        <v>69</v>
      </c>
      <c r="B78" s="313" t="s">
        <v>659</v>
      </c>
      <c r="C78" s="332">
        <v>0.04</v>
      </c>
    </row>
    <row r="79" spans="1:3" x14ac:dyDescent="0.25">
      <c r="A79" s="248" t="s">
        <v>69</v>
      </c>
      <c r="B79" s="318" t="s">
        <v>660</v>
      </c>
      <c r="C79" s="327">
        <v>1.27</v>
      </c>
    </row>
    <row r="80" spans="1:3" x14ac:dyDescent="0.25">
      <c r="A80" s="248" t="s">
        <v>70</v>
      </c>
      <c r="B80" s="313" t="s">
        <v>661</v>
      </c>
      <c r="C80" s="333">
        <v>144.87204473</v>
      </c>
    </row>
    <row r="81" spans="1:3" x14ac:dyDescent="0.25">
      <c r="A81" s="248" t="s">
        <v>70</v>
      </c>
      <c r="B81" s="313" t="s">
        <v>662</v>
      </c>
      <c r="C81" s="333">
        <v>7.3999999999999996E-2</v>
      </c>
    </row>
    <row r="82" spans="1:3" x14ac:dyDescent="0.25">
      <c r="A82" s="248" t="s">
        <v>70</v>
      </c>
      <c r="B82" s="313" t="s">
        <v>71</v>
      </c>
      <c r="C82" s="333">
        <v>1.9208223600000001</v>
      </c>
    </row>
    <row r="83" spans="1:3" x14ac:dyDescent="0.25">
      <c r="A83" s="248" t="s">
        <v>70</v>
      </c>
      <c r="B83" s="313" t="s">
        <v>72</v>
      </c>
      <c r="C83" s="333">
        <v>0.20654059999999999</v>
      </c>
    </row>
    <row r="84" spans="1:3" x14ac:dyDescent="0.25">
      <c r="A84" s="248" t="s">
        <v>73</v>
      </c>
      <c r="B84" s="313" t="s">
        <v>639</v>
      </c>
      <c r="C84" s="327">
        <v>0.16273757</v>
      </c>
    </row>
    <row r="85" spans="1:3" x14ac:dyDescent="0.25">
      <c r="A85" s="248" t="s">
        <v>73</v>
      </c>
      <c r="B85" s="313" t="s">
        <v>640</v>
      </c>
      <c r="C85" s="327">
        <v>1.1200000000000001</v>
      </c>
    </row>
    <row r="86" spans="1:3" x14ac:dyDescent="0.25">
      <c r="A86" s="248" t="s">
        <v>73</v>
      </c>
      <c r="B86" s="313" t="s">
        <v>663</v>
      </c>
      <c r="C86" s="327">
        <v>0.53415526000000002</v>
      </c>
    </row>
    <row r="87" spans="1:3" x14ac:dyDescent="0.25">
      <c r="A87" s="248" t="s">
        <v>79</v>
      </c>
      <c r="B87" s="313" t="s">
        <v>80</v>
      </c>
      <c r="C87" s="329">
        <v>116.64700000000001</v>
      </c>
    </row>
    <row r="88" spans="1:3" x14ac:dyDescent="0.25">
      <c r="A88" s="248" t="s">
        <v>79</v>
      </c>
      <c r="B88" s="313" t="s">
        <v>81</v>
      </c>
      <c r="C88" s="329">
        <v>32.031999999999996</v>
      </c>
    </row>
    <row r="89" spans="1:3" x14ac:dyDescent="0.25">
      <c r="A89" s="248" t="s">
        <v>109</v>
      </c>
      <c r="B89" s="313" t="s">
        <v>664</v>
      </c>
      <c r="C89" s="327">
        <v>19.149999999999999</v>
      </c>
    </row>
    <row r="90" spans="1:3" x14ac:dyDescent="0.25">
      <c r="A90" s="248" t="s">
        <v>82</v>
      </c>
      <c r="B90" s="316" t="s">
        <v>167</v>
      </c>
      <c r="C90" s="327">
        <v>8.0869999999999997E-2</v>
      </c>
    </row>
    <row r="91" spans="1:3" x14ac:dyDescent="0.25">
      <c r="A91" s="248" t="s">
        <v>82</v>
      </c>
      <c r="B91" s="316" t="s">
        <v>168</v>
      </c>
      <c r="C91" s="327">
        <v>29.676075050000001</v>
      </c>
    </row>
    <row r="92" spans="1:3" x14ac:dyDescent="0.25">
      <c r="A92" s="248" t="s">
        <v>82</v>
      </c>
      <c r="B92" s="319" t="s">
        <v>199</v>
      </c>
      <c r="C92" s="327">
        <v>1.0640000000000001</v>
      </c>
    </row>
    <row r="93" spans="1:3" x14ac:dyDescent="0.25">
      <c r="A93" s="248" t="s">
        <v>82</v>
      </c>
      <c r="B93" s="316" t="s">
        <v>665</v>
      </c>
      <c r="C93" s="327">
        <v>21.913893859999998</v>
      </c>
    </row>
    <row r="94" spans="1:3" x14ac:dyDescent="0.25">
      <c r="A94" s="248" t="s">
        <v>82</v>
      </c>
      <c r="B94" s="316" t="s">
        <v>666</v>
      </c>
      <c r="C94" s="327">
        <v>131.32424276</v>
      </c>
    </row>
    <row r="95" spans="1:3" x14ac:dyDescent="0.25">
      <c r="A95" s="248" t="s">
        <v>82</v>
      </c>
      <c r="B95" s="316" t="s">
        <v>667</v>
      </c>
      <c r="C95" s="327">
        <v>12.289729039999999</v>
      </c>
    </row>
    <row r="96" spans="1:3" x14ac:dyDescent="0.25">
      <c r="A96" s="248" t="s">
        <v>82</v>
      </c>
      <c r="B96" s="316" t="s">
        <v>169</v>
      </c>
      <c r="C96" s="327">
        <v>0.46225685</v>
      </c>
    </row>
    <row r="97" spans="1:3" x14ac:dyDescent="0.25">
      <c r="A97" s="248" t="s">
        <v>83</v>
      </c>
      <c r="B97" s="77" t="s">
        <v>668</v>
      </c>
      <c r="C97" s="327">
        <v>0.97</v>
      </c>
    </row>
    <row r="98" spans="1:3" x14ac:dyDescent="0.25">
      <c r="A98" s="248" t="s">
        <v>83</v>
      </c>
      <c r="B98" s="77" t="s">
        <v>669</v>
      </c>
      <c r="C98" s="327">
        <v>1.62</v>
      </c>
    </row>
    <row r="99" spans="1:3" x14ac:dyDescent="0.25">
      <c r="A99" s="248" t="s">
        <v>83</v>
      </c>
      <c r="B99" s="77" t="s">
        <v>670</v>
      </c>
      <c r="C99" s="327">
        <v>0.39</v>
      </c>
    </row>
    <row r="100" spans="1:3" x14ac:dyDescent="0.25">
      <c r="A100" s="248" t="s">
        <v>84</v>
      </c>
      <c r="B100" s="313" t="s">
        <v>554</v>
      </c>
      <c r="C100" s="327">
        <v>2.0912030000000001</v>
      </c>
    </row>
    <row r="101" spans="1:3" x14ac:dyDescent="0.25">
      <c r="A101" s="248" t="s">
        <v>84</v>
      </c>
      <c r="B101" s="313" t="s">
        <v>555</v>
      </c>
      <c r="C101" s="334">
        <v>0.1157</v>
      </c>
    </row>
    <row r="102" spans="1:3" x14ac:dyDescent="0.25">
      <c r="A102" s="248" t="s">
        <v>84</v>
      </c>
      <c r="B102" s="313" t="s">
        <v>557</v>
      </c>
      <c r="C102" s="335">
        <v>0.251</v>
      </c>
    </row>
    <row r="103" spans="1:3" x14ac:dyDescent="0.25">
      <c r="A103" s="248" t="s">
        <v>84</v>
      </c>
      <c r="B103" s="313" t="s">
        <v>454</v>
      </c>
      <c r="C103" s="334">
        <v>114.013994</v>
      </c>
    </row>
    <row r="104" spans="1:3" x14ac:dyDescent="0.25">
      <c r="A104" s="248" t="s">
        <v>84</v>
      </c>
      <c r="B104" s="313" t="s">
        <v>671</v>
      </c>
      <c r="C104" s="334">
        <v>2.2100999999999999E-2</v>
      </c>
    </row>
    <row r="105" spans="1:3" x14ac:dyDescent="0.25">
      <c r="A105" s="248" t="s">
        <v>84</v>
      </c>
      <c r="B105" s="313" t="s">
        <v>548</v>
      </c>
      <c r="C105" s="334">
        <v>23.282885</v>
      </c>
    </row>
    <row r="106" spans="1:3" x14ac:dyDescent="0.25">
      <c r="A106" s="248" t="s">
        <v>84</v>
      </c>
      <c r="B106" s="313" t="s">
        <v>560</v>
      </c>
      <c r="C106" s="334">
        <v>2.2428530000000002</v>
      </c>
    </row>
    <row r="107" spans="1:3" x14ac:dyDescent="0.25">
      <c r="A107" s="248" t="s">
        <v>84</v>
      </c>
      <c r="B107" s="313" t="s">
        <v>564</v>
      </c>
      <c r="C107" s="334">
        <v>1E-4</v>
      </c>
    </row>
    <row r="108" spans="1:3" x14ac:dyDescent="0.25">
      <c r="A108" s="248" t="s">
        <v>84</v>
      </c>
      <c r="B108" s="313" t="s">
        <v>568</v>
      </c>
      <c r="C108" s="334">
        <v>0.75</v>
      </c>
    </row>
    <row r="109" spans="1:3" x14ac:dyDescent="0.25">
      <c r="A109" s="248" t="s">
        <v>84</v>
      </c>
      <c r="B109" s="313" t="s">
        <v>672</v>
      </c>
      <c r="C109" s="334">
        <v>1.0714809999999999</v>
      </c>
    </row>
    <row r="110" spans="1:3" x14ac:dyDescent="0.25">
      <c r="A110" s="248" t="s">
        <v>84</v>
      </c>
      <c r="B110" s="313" t="s">
        <v>455</v>
      </c>
      <c r="C110" s="334">
        <v>7.4656500000000001</v>
      </c>
    </row>
    <row r="111" spans="1:3" x14ac:dyDescent="0.25">
      <c r="A111" s="248" t="s">
        <v>85</v>
      </c>
      <c r="B111" s="313" t="s">
        <v>309</v>
      </c>
      <c r="C111" s="327">
        <v>0.16417100000000001</v>
      </c>
    </row>
    <row r="112" spans="1:3" x14ac:dyDescent="0.25">
      <c r="A112" s="248" t="s">
        <v>85</v>
      </c>
      <c r="B112" s="313" t="s">
        <v>436</v>
      </c>
      <c r="C112" s="327">
        <v>6.5626600000000002</v>
      </c>
    </row>
    <row r="113" spans="1:3" x14ac:dyDescent="0.25">
      <c r="A113" s="248" t="s">
        <v>85</v>
      </c>
      <c r="B113" s="313" t="s">
        <v>98</v>
      </c>
      <c r="C113" s="327">
        <v>4.7579560000000001</v>
      </c>
    </row>
    <row r="114" spans="1:3" x14ac:dyDescent="0.25">
      <c r="A114" s="248" t="s">
        <v>85</v>
      </c>
      <c r="B114" s="313" t="s">
        <v>360</v>
      </c>
      <c r="C114" s="329">
        <v>299.47893699999997</v>
      </c>
    </row>
    <row r="115" spans="1:3" x14ac:dyDescent="0.25">
      <c r="A115" s="248" t="s">
        <v>85</v>
      </c>
      <c r="B115" s="313" t="s">
        <v>89</v>
      </c>
      <c r="C115" s="327">
        <v>1.9912620000000001</v>
      </c>
    </row>
    <row r="116" spans="1:3" x14ac:dyDescent="0.25">
      <c r="A116" s="248" t="s">
        <v>85</v>
      </c>
      <c r="B116" s="313" t="s">
        <v>673</v>
      </c>
      <c r="C116" s="327">
        <v>0.692716</v>
      </c>
    </row>
    <row r="117" spans="1:3" x14ac:dyDescent="0.25">
      <c r="A117" s="320"/>
      <c r="B117" s="321"/>
      <c r="C117" s="336"/>
    </row>
    <row r="118" spans="1:3" x14ac:dyDescent="0.25">
      <c r="A118" s="320"/>
      <c r="B118" s="321"/>
      <c r="C118" s="336"/>
    </row>
    <row r="119" spans="1:3" ht="15.75" thickBot="1" x14ac:dyDescent="0.3">
      <c r="A119" s="322"/>
      <c r="B119" s="323" t="s">
        <v>134</v>
      </c>
      <c r="C119" s="337">
        <v>8753.060263788002</v>
      </c>
    </row>
    <row r="120" spans="1:3" ht="15.75" thickTop="1" x14ac:dyDescent="0.25">
      <c r="A120" s="324"/>
      <c r="B120" s="324"/>
      <c r="C120" s="338"/>
    </row>
    <row r="121" spans="1:3" x14ac:dyDescent="0.25">
      <c r="A121" s="324"/>
      <c r="B121" s="27" t="s">
        <v>1161</v>
      </c>
      <c r="C121" s="338"/>
    </row>
    <row r="122" spans="1:3" x14ac:dyDescent="0.25">
      <c r="A122" s="324"/>
      <c r="B122" s="324" t="s">
        <v>674</v>
      </c>
      <c r="C122" s="338"/>
    </row>
    <row r="123" spans="1:3" x14ac:dyDescent="0.25">
      <c r="A123" s="324"/>
      <c r="B123" s="324" t="s">
        <v>675</v>
      </c>
      <c r="C123" s="338"/>
    </row>
    <row r="124" spans="1:3" x14ac:dyDescent="0.25">
      <c r="A124" s="324"/>
      <c r="B124" s="325" t="s">
        <v>676</v>
      </c>
      <c r="C124" s="338"/>
    </row>
    <row r="125" spans="1:3" x14ac:dyDescent="0.25">
      <c r="A125" s="324"/>
      <c r="B125" s="325" t="s">
        <v>677</v>
      </c>
      <c r="C125" s="338"/>
    </row>
    <row r="126" spans="1:3" x14ac:dyDescent="0.25">
      <c r="A126" s="324"/>
      <c r="B126" s="325" t="s">
        <v>678</v>
      </c>
      <c r="C126" s="338"/>
    </row>
    <row r="127" spans="1:3" x14ac:dyDescent="0.25">
      <c r="A127" s="324"/>
      <c r="B127" s="325" t="s">
        <v>679</v>
      </c>
      <c r="C127" s="338"/>
    </row>
    <row r="128" spans="1:3" x14ac:dyDescent="0.25">
      <c r="A128" s="324"/>
      <c r="B128" s="325" t="s">
        <v>680</v>
      </c>
      <c r="C128" s="338"/>
    </row>
    <row r="129" spans="1:3" x14ac:dyDescent="0.25">
      <c r="A129" s="324"/>
      <c r="B129" s="325" t="s">
        <v>681</v>
      </c>
      <c r="C129" s="338"/>
    </row>
    <row r="130" spans="1:3" x14ac:dyDescent="0.25">
      <c r="A130" s="324"/>
      <c r="B130" s="324" t="s">
        <v>682</v>
      </c>
      <c r="C130" s="338"/>
    </row>
    <row r="131" spans="1:3" x14ac:dyDescent="0.25">
      <c r="A131" s="324"/>
      <c r="B131" s="324"/>
      <c r="C131" s="338"/>
    </row>
  </sheetData>
  <autoFilter ref="A3:C116">
    <sortState ref="A4:C116">
      <sortCondition ref="A3:A116"/>
    </sortState>
  </autoFilter>
  <mergeCells count="2">
    <mergeCell ref="A1:C1"/>
    <mergeCell ref="A2:C2"/>
  </mergeCells>
  <pageMargins left="0.25" right="0.25" top="0.75" bottom="0.75" header="0.3" footer="0.3"/>
  <pageSetup orientation="portrait" horizontalDpi="1200" verticalDpi="1200" r:id="rId1"/>
  <headerFooter>
    <oddHeader>&amp;CConfirmed Fraud
($ in Millions)</oddHeader>
    <oddFooter>&amp;RAs of &amp;T &amp;D
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J36"/>
  <sheetViews>
    <sheetView zoomScaleNormal="100" workbookViewId="0">
      <pane xSplit="2" ySplit="3" topLeftCell="C4" activePane="bottomRight" state="frozen"/>
      <selection pane="topRight" activeCell="B1" sqref="B1"/>
      <selection pane="bottomLeft" activeCell="A4" sqref="A4"/>
      <selection pane="bottomRight" sqref="A1:H1"/>
    </sheetView>
  </sheetViews>
  <sheetFormatPr defaultColWidth="9.140625" defaultRowHeight="15" x14ac:dyDescent="0.25"/>
  <cols>
    <col min="1" max="1" width="16.85546875" style="1" customWidth="1"/>
    <col min="2" max="2" width="16.5703125" style="1" customWidth="1"/>
    <col min="3" max="3" width="15.5703125" style="17" customWidth="1"/>
    <col min="4" max="4" width="16.5703125" style="17" customWidth="1"/>
    <col min="5" max="5" width="14.85546875" style="17" customWidth="1"/>
    <col min="6" max="8" width="16.42578125" style="17" customWidth="1"/>
    <col min="9" max="9" width="9" style="1" customWidth="1"/>
    <col min="10" max="10" width="6.140625" style="1" customWidth="1"/>
    <col min="11" max="16384" width="9.140625" style="1"/>
  </cols>
  <sheetData>
    <row r="1" spans="1:10" s="465" customFormat="1" ht="15.75" x14ac:dyDescent="0.25">
      <c r="A1" s="516" t="s">
        <v>692</v>
      </c>
      <c r="B1" s="516"/>
      <c r="C1" s="516"/>
      <c r="D1" s="516"/>
      <c r="E1" s="516"/>
      <c r="F1" s="516"/>
      <c r="G1" s="516"/>
      <c r="H1" s="516"/>
    </row>
    <row r="3" spans="1:10" x14ac:dyDescent="0.25">
      <c r="A3" s="2" t="s">
        <v>4</v>
      </c>
      <c r="B3" s="3" t="s">
        <v>101</v>
      </c>
      <c r="C3" s="3" t="s">
        <v>102</v>
      </c>
      <c r="D3" s="3" t="s">
        <v>103</v>
      </c>
      <c r="E3" s="3" t="s">
        <v>104</v>
      </c>
      <c r="F3" s="3" t="s">
        <v>105</v>
      </c>
      <c r="G3" s="35" t="s">
        <v>339</v>
      </c>
      <c r="H3" s="35" t="s">
        <v>340</v>
      </c>
    </row>
    <row r="4" spans="1:10" x14ac:dyDescent="0.25">
      <c r="A4" s="4" t="s">
        <v>19</v>
      </c>
      <c r="B4" s="5" t="s">
        <v>106</v>
      </c>
      <c r="C4" s="5" t="s">
        <v>106</v>
      </c>
      <c r="D4" s="5" t="s">
        <v>106</v>
      </c>
      <c r="E4" s="5" t="s">
        <v>106</v>
      </c>
      <c r="F4" s="6" t="s">
        <v>106</v>
      </c>
      <c r="G4" s="11" t="s">
        <v>106</v>
      </c>
      <c r="H4" s="6"/>
    </row>
    <row r="5" spans="1:10" ht="15" customHeight="1" x14ac:dyDescent="0.25">
      <c r="A5" s="4" t="s">
        <v>20</v>
      </c>
      <c r="B5" s="6" t="s">
        <v>107</v>
      </c>
      <c r="C5" s="6" t="s">
        <v>107</v>
      </c>
      <c r="D5" s="6" t="s">
        <v>107</v>
      </c>
      <c r="E5" s="6" t="s">
        <v>107</v>
      </c>
      <c r="F5" s="6" t="s">
        <v>107</v>
      </c>
      <c r="G5" s="11" t="s">
        <v>107</v>
      </c>
      <c r="H5" s="6"/>
      <c r="J5" s="7"/>
    </row>
    <row r="6" spans="1:10" ht="18.75" customHeight="1" x14ac:dyDescent="0.25">
      <c r="A6" s="8" t="s">
        <v>21</v>
      </c>
      <c r="B6" s="6" t="s">
        <v>107</v>
      </c>
      <c r="C6" s="6" t="s">
        <v>106</v>
      </c>
      <c r="D6" s="6" t="s">
        <v>106</v>
      </c>
      <c r="E6" s="6" t="s">
        <v>106</v>
      </c>
      <c r="F6" s="6" t="s">
        <v>106</v>
      </c>
      <c r="G6" s="11" t="s">
        <v>106</v>
      </c>
      <c r="H6" s="6"/>
    </row>
    <row r="7" spans="1:10" ht="17.25" customHeight="1" x14ac:dyDescent="0.25">
      <c r="A7" s="8" t="s">
        <v>100</v>
      </c>
      <c r="B7" s="6" t="s">
        <v>106</v>
      </c>
      <c r="C7" s="6" t="s">
        <v>107</v>
      </c>
      <c r="D7" s="6" t="s">
        <v>107</v>
      </c>
      <c r="E7" s="6" t="s">
        <v>107</v>
      </c>
      <c r="F7" s="6" t="s">
        <v>107</v>
      </c>
      <c r="G7" s="11" t="s">
        <v>107</v>
      </c>
      <c r="H7" s="6"/>
    </row>
    <row r="8" spans="1:10" x14ac:dyDescent="0.25">
      <c r="A8" s="8" t="s">
        <v>24</v>
      </c>
      <c r="B8" s="6" t="s">
        <v>106</v>
      </c>
      <c r="C8" s="6" t="s">
        <v>107</v>
      </c>
      <c r="D8" s="6" t="s">
        <v>107</v>
      </c>
      <c r="E8" s="6" t="s">
        <v>106</v>
      </c>
      <c r="F8" s="6" t="s">
        <v>106</v>
      </c>
      <c r="G8" s="11" t="s">
        <v>107</v>
      </c>
      <c r="H8" s="6"/>
      <c r="I8" s="9"/>
    </row>
    <row r="9" spans="1:10" x14ac:dyDescent="0.25">
      <c r="A9" s="8" t="s">
        <v>26</v>
      </c>
      <c r="B9" s="6" t="s">
        <v>107</v>
      </c>
      <c r="C9" s="6" t="s">
        <v>107</v>
      </c>
      <c r="D9" s="6" t="s">
        <v>107</v>
      </c>
      <c r="E9" s="6" t="s">
        <v>107</v>
      </c>
      <c r="F9" s="6" t="s">
        <v>107</v>
      </c>
      <c r="G9" s="11" t="s">
        <v>107</v>
      </c>
      <c r="H9" s="6"/>
    </row>
    <row r="10" spans="1:10" x14ac:dyDescent="0.25">
      <c r="A10" s="8" t="s">
        <v>28</v>
      </c>
      <c r="B10" s="6" t="s">
        <v>106</v>
      </c>
      <c r="C10" s="6" t="s">
        <v>106</v>
      </c>
      <c r="D10" s="6" t="s">
        <v>106</v>
      </c>
      <c r="E10" s="6" t="s">
        <v>106</v>
      </c>
      <c r="F10" s="6" t="s">
        <v>106</v>
      </c>
      <c r="G10" s="11" t="s">
        <v>106</v>
      </c>
      <c r="H10" s="6"/>
    </row>
    <row r="11" spans="1:10" x14ac:dyDescent="0.25">
      <c r="A11" s="8" t="s">
        <v>30</v>
      </c>
      <c r="B11" s="5" t="s">
        <v>106</v>
      </c>
      <c r="C11" s="6" t="s">
        <v>106</v>
      </c>
      <c r="D11" s="6" t="s">
        <v>106</v>
      </c>
      <c r="E11" s="6" t="s">
        <v>106</v>
      </c>
      <c r="F11" s="6" t="s">
        <v>106</v>
      </c>
      <c r="G11" s="11" t="s">
        <v>106</v>
      </c>
      <c r="H11" s="6"/>
    </row>
    <row r="12" spans="1:10" x14ac:dyDescent="0.25">
      <c r="A12" s="10" t="s">
        <v>39</v>
      </c>
      <c r="B12" s="6" t="s">
        <v>107</v>
      </c>
      <c r="C12" s="6" t="s">
        <v>107</v>
      </c>
      <c r="D12" s="6" t="s">
        <v>107</v>
      </c>
      <c r="E12" s="6" t="s">
        <v>106</v>
      </c>
      <c r="F12" s="6" t="s">
        <v>106</v>
      </c>
      <c r="G12" s="11" t="s">
        <v>106</v>
      </c>
      <c r="H12" s="6"/>
    </row>
    <row r="13" spans="1:10" x14ac:dyDescent="0.25">
      <c r="A13" s="10" t="s">
        <v>42</v>
      </c>
      <c r="B13" s="6" t="s">
        <v>107</v>
      </c>
      <c r="C13" s="6" t="s">
        <v>106</v>
      </c>
      <c r="D13" s="6" t="s">
        <v>107</v>
      </c>
      <c r="E13" s="6" t="s">
        <v>107</v>
      </c>
      <c r="F13" s="6" t="s">
        <v>107</v>
      </c>
      <c r="G13" s="11" t="s">
        <v>107</v>
      </c>
      <c r="H13" s="6"/>
    </row>
    <row r="14" spans="1:10" x14ac:dyDescent="0.25">
      <c r="A14" s="10" t="s">
        <v>51</v>
      </c>
      <c r="B14" s="6" t="s">
        <v>107</v>
      </c>
      <c r="C14" s="6" t="s">
        <v>107</v>
      </c>
      <c r="D14" s="6" t="s">
        <v>107</v>
      </c>
      <c r="E14" s="6" t="s">
        <v>106</v>
      </c>
      <c r="F14" s="6" t="s">
        <v>106</v>
      </c>
      <c r="G14" s="11" t="s">
        <v>106</v>
      </c>
      <c r="H14" s="6"/>
    </row>
    <row r="15" spans="1:10" ht="16.5" customHeight="1" x14ac:dyDescent="0.25">
      <c r="A15" s="10" t="s">
        <v>54</v>
      </c>
      <c r="B15" s="6" t="s">
        <v>106</v>
      </c>
      <c r="C15" s="6" t="s">
        <v>106</v>
      </c>
      <c r="D15" s="6" t="s">
        <v>106</v>
      </c>
      <c r="E15" s="6" t="s">
        <v>106</v>
      </c>
      <c r="F15" s="6" t="s">
        <v>106</v>
      </c>
      <c r="G15" s="11" t="s">
        <v>106</v>
      </c>
      <c r="H15" s="6"/>
    </row>
    <row r="16" spans="1:10" x14ac:dyDescent="0.25">
      <c r="A16" s="10" t="s">
        <v>65</v>
      </c>
      <c r="B16" s="6" t="s">
        <v>107</v>
      </c>
      <c r="C16" s="6" t="s">
        <v>107</v>
      </c>
      <c r="D16" s="6" t="s">
        <v>106</v>
      </c>
      <c r="E16" s="6" t="s">
        <v>106</v>
      </c>
      <c r="F16" s="6" t="s">
        <v>106</v>
      </c>
      <c r="G16" s="11" t="s">
        <v>106</v>
      </c>
      <c r="H16" s="6"/>
    </row>
    <row r="17" spans="1:10" x14ac:dyDescent="0.25">
      <c r="A17" s="10" t="s">
        <v>67</v>
      </c>
      <c r="B17" s="6" t="s">
        <v>106</v>
      </c>
      <c r="C17" s="6" t="s">
        <v>107</v>
      </c>
      <c r="D17" s="6" t="s">
        <v>107</v>
      </c>
      <c r="E17" s="6" t="s">
        <v>107</v>
      </c>
      <c r="F17" s="6" t="s">
        <v>107</v>
      </c>
      <c r="G17" s="11" t="s">
        <v>107</v>
      </c>
      <c r="H17" s="6"/>
    </row>
    <row r="18" spans="1:10" x14ac:dyDescent="0.25">
      <c r="A18" s="10" t="s">
        <v>99</v>
      </c>
      <c r="B18" s="6" t="s">
        <v>107</v>
      </c>
      <c r="C18" s="6" t="s">
        <v>107</v>
      </c>
      <c r="D18" s="6" t="s">
        <v>107</v>
      </c>
      <c r="E18" s="6" t="s">
        <v>107</v>
      </c>
      <c r="F18" s="6" t="s">
        <v>107</v>
      </c>
      <c r="G18" s="11" t="s">
        <v>107</v>
      </c>
      <c r="H18" s="6"/>
    </row>
    <row r="19" spans="1:10" ht="13.5" customHeight="1" x14ac:dyDescent="0.25">
      <c r="A19" s="10" t="s">
        <v>68</v>
      </c>
      <c r="B19" s="6" t="s">
        <v>107</v>
      </c>
      <c r="C19" s="6" t="s">
        <v>106</v>
      </c>
      <c r="D19" s="6" t="s">
        <v>108</v>
      </c>
      <c r="E19" s="11" t="s">
        <v>106</v>
      </c>
      <c r="F19" s="11" t="s">
        <v>107</v>
      </c>
      <c r="G19" s="11" t="s">
        <v>107</v>
      </c>
      <c r="H19" s="11"/>
      <c r="I19" s="12"/>
    </row>
    <row r="20" spans="1:10" x14ac:dyDescent="0.25">
      <c r="A20" s="10" t="s">
        <v>69</v>
      </c>
      <c r="B20" s="6" t="s">
        <v>106</v>
      </c>
      <c r="C20" s="6" t="s">
        <v>107</v>
      </c>
      <c r="D20" s="6" t="s">
        <v>107</v>
      </c>
      <c r="E20" s="6" t="s">
        <v>107</v>
      </c>
      <c r="F20" s="6" t="s">
        <v>106</v>
      </c>
      <c r="G20" s="11" t="s">
        <v>107</v>
      </c>
      <c r="H20" s="6"/>
    </row>
    <row r="21" spans="1:10" x14ac:dyDescent="0.25">
      <c r="A21" s="10" t="s">
        <v>73</v>
      </c>
      <c r="B21" s="6" t="s">
        <v>106</v>
      </c>
      <c r="C21" s="6" t="s">
        <v>106</v>
      </c>
      <c r="D21" s="6" t="s">
        <v>106</v>
      </c>
      <c r="E21" s="6" t="s">
        <v>106</v>
      </c>
      <c r="F21" s="6" t="s">
        <v>106</v>
      </c>
      <c r="G21" s="11" t="s">
        <v>106</v>
      </c>
      <c r="H21" s="6"/>
    </row>
    <row r="22" spans="1:10" x14ac:dyDescent="0.25">
      <c r="A22" s="6" t="s">
        <v>79</v>
      </c>
      <c r="B22" s="5" t="s">
        <v>106</v>
      </c>
      <c r="C22" s="5" t="s">
        <v>106</v>
      </c>
      <c r="D22" s="6" t="s">
        <v>106</v>
      </c>
      <c r="E22" s="6" t="s">
        <v>106</v>
      </c>
      <c r="F22" s="6" t="s">
        <v>106</v>
      </c>
      <c r="G22" s="11" t="s">
        <v>106</v>
      </c>
      <c r="H22" s="6"/>
    </row>
    <row r="23" spans="1:10" s="16" customFormat="1" x14ac:dyDescent="0.25">
      <c r="A23" s="13" t="s">
        <v>109</v>
      </c>
      <c r="B23" s="14" t="s">
        <v>106</v>
      </c>
      <c r="C23" s="15" t="s">
        <v>107</v>
      </c>
      <c r="D23" s="14" t="s">
        <v>107</v>
      </c>
      <c r="E23" s="14" t="s">
        <v>107</v>
      </c>
      <c r="F23" s="14" t="s">
        <v>107</v>
      </c>
      <c r="G23" s="341" t="s">
        <v>107</v>
      </c>
      <c r="H23" s="14"/>
      <c r="J23" s="1"/>
    </row>
    <row r="24" spans="1:10" x14ac:dyDescent="0.25">
      <c r="A24" s="10" t="s">
        <v>82</v>
      </c>
      <c r="B24" s="6" t="s">
        <v>106</v>
      </c>
      <c r="C24" s="6" t="s">
        <v>106</v>
      </c>
      <c r="D24" s="6" t="s">
        <v>106</v>
      </c>
      <c r="E24" s="6" t="s">
        <v>106</v>
      </c>
      <c r="F24" s="6" t="s">
        <v>106</v>
      </c>
      <c r="G24" s="11" t="s">
        <v>106</v>
      </c>
      <c r="H24" s="6"/>
    </row>
    <row r="25" spans="1:10" x14ac:dyDescent="0.25">
      <c r="A25" s="10" t="s">
        <v>83</v>
      </c>
      <c r="B25" s="6" t="s">
        <v>107</v>
      </c>
      <c r="C25" s="6" t="s">
        <v>107</v>
      </c>
      <c r="D25" s="6" t="s">
        <v>107</v>
      </c>
      <c r="E25" s="6" t="s">
        <v>107</v>
      </c>
      <c r="F25" s="6" t="s">
        <v>107</v>
      </c>
      <c r="G25" s="11" t="s">
        <v>107</v>
      </c>
      <c r="H25" s="6"/>
    </row>
    <row r="26" spans="1:10" x14ac:dyDescent="0.25">
      <c r="A26" s="10" t="s">
        <v>84</v>
      </c>
      <c r="B26" s="6" t="s">
        <v>106</v>
      </c>
      <c r="C26" s="6" t="s">
        <v>106</v>
      </c>
      <c r="D26" s="6" t="s">
        <v>106</v>
      </c>
      <c r="E26" s="6" t="s">
        <v>106</v>
      </c>
      <c r="F26" s="6" t="s">
        <v>106</v>
      </c>
      <c r="G26" s="11" t="s">
        <v>106</v>
      </c>
      <c r="H26" s="6"/>
    </row>
    <row r="27" spans="1:10" x14ac:dyDescent="0.25">
      <c r="A27" s="10" t="s">
        <v>85</v>
      </c>
      <c r="B27" s="6" t="s">
        <v>106</v>
      </c>
      <c r="C27" s="6" t="s">
        <v>106</v>
      </c>
      <c r="D27" s="6" t="s">
        <v>106</v>
      </c>
      <c r="E27" s="6" t="s">
        <v>106</v>
      </c>
      <c r="F27" s="6" t="s">
        <v>106</v>
      </c>
      <c r="G27" s="11" t="s">
        <v>106</v>
      </c>
      <c r="H27" s="6"/>
    </row>
    <row r="28" spans="1:10" ht="8.25" customHeight="1" x14ac:dyDescent="0.25">
      <c r="C28" s="17" t="s">
        <v>110</v>
      </c>
      <c r="D28" s="17" t="s">
        <v>110</v>
      </c>
      <c r="E28" s="17" t="s">
        <v>110</v>
      </c>
      <c r="F28" s="17" t="s">
        <v>110</v>
      </c>
      <c r="G28" s="342" t="s">
        <v>110</v>
      </c>
      <c r="H28" s="17" t="s">
        <v>110</v>
      </c>
    </row>
    <row r="29" spans="1:10" x14ac:dyDescent="0.25">
      <c r="B29" s="3" t="s">
        <v>101</v>
      </c>
      <c r="C29" s="3" t="s">
        <v>102</v>
      </c>
      <c r="D29" s="3" t="s">
        <v>103</v>
      </c>
      <c r="E29" s="3" t="s">
        <v>104</v>
      </c>
      <c r="F29" s="3" t="s">
        <v>105</v>
      </c>
      <c r="G29" s="35" t="s">
        <v>339</v>
      </c>
      <c r="H29" s="35" t="s">
        <v>340</v>
      </c>
    </row>
    <row r="30" spans="1:10" x14ac:dyDescent="0.25">
      <c r="A30" s="10" t="s">
        <v>107</v>
      </c>
      <c r="B30" s="6">
        <v>10</v>
      </c>
      <c r="C30" s="6">
        <v>12</v>
      </c>
      <c r="D30" s="6">
        <v>12</v>
      </c>
      <c r="E30" s="6">
        <v>9</v>
      </c>
      <c r="F30" s="6">
        <v>9</v>
      </c>
      <c r="G30" s="11">
        <v>11</v>
      </c>
      <c r="H30" s="6"/>
    </row>
    <row r="31" spans="1:10" x14ac:dyDescent="0.25">
      <c r="A31" s="10" t="s">
        <v>111</v>
      </c>
      <c r="B31" s="6">
        <v>14</v>
      </c>
      <c r="C31" s="6">
        <v>12</v>
      </c>
      <c r="D31" s="6">
        <v>11</v>
      </c>
      <c r="E31" s="6">
        <v>15</v>
      </c>
      <c r="F31" s="6">
        <v>15</v>
      </c>
      <c r="G31" s="11">
        <v>13</v>
      </c>
      <c r="H31" s="6"/>
    </row>
    <row r="32" spans="1:10" x14ac:dyDescent="0.25">
      <c r="A32" s="6" t="s">
        <v>107</v>
      </c>
      <c r="B32" s="57">
        <f t="shared" ref="B32:B33" si="0">B30/24</f>
        <v>0.41666666666666669</v>
      </c>
      <c r="C32" s="18">
        <v>0.5</v>
      </c>
      <c r="D32" s="18">
        <v>0.5</v>
      </c>
      <c r="E32" s="18">
        <v>0.375</v>
      </c>
      <c r="F32" s="18">
        <v>0.375</v>
      </c>
      <c r="G32" s="343">
        <v>0.45833333333333331</v>
      </c>
      <c r="H32" s="18"/>
    </row>
    <row r="33" spans="1:8" x14ac:dyDescent="0.25">
      <c r="A33" s="6" t="s">
        <v>111</v>
      </c>
      <c r="B33" s="57">
        <f t="shared" si="0"/>
        <v>0.58333333333333337</v>
      </c>
      <c r="C33" s="18">
        <v>0.5</v>
      </c>
      <c r="D33" s="18">
        <v>0.45833333333333331</v>
      </c>
      <c r="E33" s="18">
        <v>0.625</v>
      </c>
      <c r="F33" s="18">
        <v>0.625</v>
      </c>
      <c r="G33" s="343">
        <v>0.54166666666666663</v>
      </c>
      <c r="H33" s="18"/>
    </row>
    <row r="34" spans="1:8" ht="30" x14ac:dyDescent="0.25">
      <c r="A34" s="6" t="s">
        <v>112</v>
      </c>
      <c r="B34" s="57">
        <v>0</v>
      </c>
      <c r="C34" s="18">
        <v>0</v>
      </c>
      <c r="D34" s="18">
        <v>4.1666666666666664E-2</v>
      </c>
      <c r="E34" s="18">
        <v>0</v>
      </c>
      <c r="F34" s="18">
        <v>0</v>
      </c>
      <c r="G34" s="343">
        <v>0</v>
      </c>
      <c r="H34" s="18"/>
    </row>
    <row r="36" spans="1:8" x14ac:dyDescent="0.25">
      <c r="A36" s="36" t="s">
        <v>341</v>
      </c>
    </row>
  </sheetData>
  <autoFilter ref="A3:H34"/>
  <mergeCells count="1">
    <mergeCell ref="A1:H1"/>
  </mergeCells>
  <dataValidations count="2">
    <dataValidation type="list" allowBlank="1" showInputMessage="1" showErrorMessage="1" sqref="C4:F27 H4:H27">
      <formula1>$J$4:$J$7</formula1>
    </dataValidation>
    <dataValidation type="list" allowBlank="1" showInputMessage="1" showErrorMessage="1" sqref="G4:G27">
      <formula1>$I$4:$I$7</formula1>
    </dataValidation>
  </dataValidations>
  <printOptions horizontalCentered="1"/>
  <pageMargins left="0.25" right="0.25" top="0.75" bottom="0.75" header="0.3" footer="0.3"/>
  <pageSetup scale="94" fitToWidth="0" fitToHeight="0" orientation="landscape" r:id="rId1"/>
  <headerFooter>
    <oddHeader>&amp;CCFO Act Agency IPERA Compliance Results</oddHeader>
    <oddFooter>&amp;RAs of &amp;T &amp;D
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I35"/>
  <sheetViews>
    <sheetView zoomScaleNormal="100" workbookViewId="0">
      <pane xSplit="1" ySplit="7" topLeftCell="B8" activePane="bottomRight" state="frozen"/>
      <selection pane="topRight" activeCell="B1" sqref="B1"/>
      <selection pane="bottomLeft" activeCell="A8" sqref="A8"/>
      <selection pane="bottomRight" sqref="A1:H1"/>
    </sheetView>
  </sheetViews>
  <sheetFormatPr defaultColWidth="9.140625" defaultRowHeight="15" x14ac:dyDescent="0.25"/>
  <cols>
    <col min="1" max="1" width="13.85546875" style="31" customWidth="1"/>
    <col min="2" max="2" width="47" style="31" bestFit="1" customWidth="1"/>
    <col min="3" max="3" width="16.140625" style="31" customWidth="1"/>
    <col min="4" max="4" width="13.85546875" style="31" bestFit="1" customWidth="1"/>
    <col min="5" max="5" width="2.5703125" style="31" customWidth="1"/>
    <col min="6" max="6" width="3.85546875" style="31" customWidth="1"/>
    <col min="7" max="7" width="15.140625" style="31" bestFit="1" customWidth="1"/>
    <col min="8" max="8" width="14.140625" style="31" bestFit="1" customWidth="1"/>
    <col min="9" max="16384" width="9.140625" style="31"/>
  </cols>
  <sheetData>
    <row r="1" spans="1:9" x14ac:dyDescent="0.25">
      <c r="A1" s="519" t="s">
        <v>342</v>
      </c>
      <c r="B1" s="519"/>
      <c r="C1" s="519"/>
      <c r="D1" s="519"/>
      <c r="E1" s="519"/>
      <c r="F1" s="519"/>
      <c r="G1" s="519"/>
      <c r="H1" s="519"/>
    </row>
    <row r="2" spans="1:9" x14ac:dyDescent="0.25">
      <c r="A2" s="520" t="s">
        <v>135</v>
      </c>
      <c r="B2" s="520"/>
      <c r="C2" s="520"/>
      <c r="D2" s="520"/>
      <c r="E2" s="520"/>
      <c r="F2" s="520"/>
      <c r="G2" s="520"/>
      <c r="H2" s="520"/>
    </row>
    <row r="3" spans="1:9" x14ac:dyDescent="0.25">
      <c r="A3" s="521" t="s">
        <v>113</v>
      </c>
      <c r="B3" s="521"/>
      <c r="C3" s="521"/>
      <c r="D3" s="521"/>
      <c r="E3" s="521"/>
      <c r="F3" s="521"/>
      <c r="G3" s="521"/>
      <c r="H3" s="521"/>
    </row>
    <row r="4" spans="1:9" x14ac:dyDescent="0.25">
      <c r="A4" s="68"/>
      <c r="B4" s="68"/>
      <c r="C4" s="68"/>
      <c r="D4" s="68"/>
      <c r="E4" s="68"/>
      <c r="F4" s="68"/>
      <c r="G4" s="68"/>
      <c r="H4" s="68"/>
      <c r="I4" s="177"/>
    </row>
    <row r="5" spans="1:9" ht="14.85" customHeight="1" x14ac:dyDescent="0.25">
      <c r="A5" s="67"/>
      <c r="B5" s="67"/>
      <c r="C5" s="517" t="s">
        <v>438</v>
      </c>
      <c r="D5" s="517"/>
      <c r="E5" s="102"/>
      <c r="F5" s="103"/>
      <c r="G5" s="517" t="s">
        <v>131</v>
      </c>
      <c r="H5" s="517"/>
      <c r="I5" s="177"/>
    </row>
    <row r="6" spans="1:9" ht="14.25" customHeight="1" x14ac:dyDescent="0.25">
      <c r="A6" s="67"/>
      <c r="B6" s="67"/>
      <c r="C6" s="518"/>
      <c r="D6" s="518"/>
      <c r="E6" s="102"/>
      <c r="F6" s="103"/>
      <c r="G6" s="517"/>
      <c r="H6" s="517"/>
      <c r="I6" s="177"/>
    </row>
    <row r="7" spans="1:9" ht="57.75" customHeight="1" x14ac:dyDescent="0.25">
      <c r="A7" s="312" t="s">
        <v>4</v>
      </c>
      <c r="B7" s="312" t="s">
        <v>160</v>
      </c>
      <c r="C7" s="312" t="s">
        <v>440</v>
      </c>
      <c r="D7" s="312" t="s">
        <v>441</v>
      </c>
      <c r="E7" s="37" t="s">
        <v>332</v>
      </c>
      <c r="F7" s="38" t="s">
        <v>332</v>
      </c>
      <c r="G7" s="312" t="s">
        <v>440</v>
      </c>
      <c r="H7" s="312" t="s">
        <v>441</v>
      </c>
    </row>
    <row r="8" spans="1:9" x14ac:dyDescent="0.25">
      <c r="A8" s="92" t="s">
        <v>28</v>
      </c>
      <c r="B8" s="93" t="s">
        <v>29</v>
      </c>
      <c r="C8" s="94">
        <v>913.49</v>
      </c>
      <c r="D8" s="94">
        <v>773.44</v>
      </c>
      <c r="E8" s="58"/>
      <c r="F8" s="59"/>
      <c r="G8" s="95"/>
      <c r="H8" s="100">
        <v>345.5</v>
      </c>
    </row>
    <row r="9" spans="1:9" x14ac:dyDescent="0.25">
      <c r="A9" s="92" t="s">
        <v>39</v>
      </c>
      <c r="B9" s="93" t="s">
        <v>442</v>
      </c>
      <c r="C9" s="95"/>
      <c r="D9" s="95"/>
      <c r="E9" s="58"/>
      <c r="F9" s="59"/>
      <c r="G9" s="94">
        <v>25.648</v>
      </c>
      <c r="H9" s="94">
        <v>5.702</v>
      </c>
    </row>
    <row r="10" spans="1:9" x14ac:dyDescent="0.25">
      <c r="A10" s="92" t="s">
        <v>39</v>
      </c>
      <c r="B10" s="93" t="s">
        <v>443</v>
      </c>
      <c r="C10" s="95"/>
      <c r="D10" s="95"/>
      <c r="E10" s="58"/>
      <c r="F10" s="59"/>
      <c r="G10" s="94">
        <v>43.515999999999998</v>
      </c>
      <c r="H10" s="94">
        <v>10.509</v>
      </c>
    </row>
    <row r="11" spans="1:9" x14ac:dyDescent="0.25">
      <c r="A11" s="92" t="s">
        <v>39</v>
      </c>
      <c r="B11" s="93" t="s">
        <v>444</v>
      </c>
      <c r="C11" s="95"/>
      <c r="D11" s="95"/>
      <c r="E11" s="58"/>
      <c r="F11" s="59"/>
      <c r="G11" s="95"/>
      <c r="H11" s="94">
        <v>9.0679999999999996</v>
      </c>
    </row>
    <row r="12" spans="1:9" x14ac:dyDescent="0.25">
      <c r="A12" s="92" t="s">
        <v>54</v>
      </c>
      <c r="B12" s="93" t="s">
        <v>445</v>
      </c>
      <c r="C12" s="95"/>
      <c r="D12" s="95"/>
      <c r="E12" s="60"/>
      <c r="F12" s="61"/>
      <c r="G12" s="101">
        <v>21.6</v>
      </c>
      <c r="H12" s="101">
        <v>10.69</v>
      </c>
    </row>
    <row r="13" spans="1:9" x14ac:dyDescent="0.25">
      <c r="A13" s="92" t="s">
        <v>54</v>
      </c>
      <c r="B13" s="93" t="s">
        <v>446</v>
      </c>
      <c r="C13" s="95"/>
      <c r="D13" s="95"/>
      <c r="E13" s="58"/>
      <c r="F13" s="59"/>
      <c r="G13" s="101">
        <v>14210.77</v>
      </c>
      <c r="H13" s="101">
        <v>11410.06</v>
      </c>
    </row>
    <row r="14" spans="1:9" x14ac:dyDescent="0.25">
      <c r="A14" s="92" t="s">
        <v>54</v>
      </c>
      <c r="B14" s="93" t="s">
        <v>173</v>
      </c>
      <c r="C14" s="94">
        <v>33.78</v>
      </c>
      <c r="D14" s="94">
        <v>24.33</v>
      </c>
      <c r="E14" s="58"/>
      <c r="F14" s="59"/>
      <c r="G14" s="95"/>
      <c r="H14" s="95"/>
    </row>
    <row r="15" spans="1:9" x14ac:dyDescent="0.25">
      <c r="A15" s="92" t="s">
        <v>54</v>
      </c>
      <c r="B15" s="93" t="s">
        <v>447</v>
      </c>
      <c r="C15" s="95"/>
      <c r="D15" s="95"/>
      <c r="E15" s="58"/>
      <c r="F15" s="59"/>
      <c r="G15" s="94">
        <v>81.539999999999992</v>
      </c>
      <c r="H15" s="94">
        <v>81.539999999999992</v>
      </c>
    </row>
    <row r="16" spans="1:9" x14ac:dyDescent="0.25">
      <c r="A16" s="92" t="s">
        <v>54</v>
      </c>
      <c r="B16" s="93" t="s">
        <v>174</v>
      </c>
      <c r="C16" s="94">
        <v>0</v>
      </c>
      <c r="D16" s="94">
        <v>0.3</v>
      </c>
      <c r="E16" s="58"/>
      <c r="F16" s="59"/>
      <c r="G16" s="95"/>
      <c r="H16" s="95"/>
    </row>
    <row r="17" spans="1:8" x14ac:dyDescent="0.25">
      <c r="A17" s="92" t="s">
        <v>54</v>
      </c>
      <c r="B17" s="93" t="s">
        <v>324</v>
      </c>
      <c r="C17" s="94">
        <v>560.05999999999995</v>
      </c>
      <c r="D17" s="94">
        <v>160.78</v>
      </c>
      <c r="E17" s="58"/>
      <c r="F17" s="59"/>
      <c r="G17" s="95"/>
      <c r="H17" s="95"/>
    </row>
    <row r="18" spans="1:8" x14ac:dyDescent="0.25">
      <c r="A18" s="92" t="s">
        <v>54</v>
      </c>
      <c r="B18" s="93" t="s">
        <v>448</v>
      </c>
      <c r="C18" s="94"/>
      <c r="D18" s="94">
        <v>32.520000000000003</v>
      </c>
      <c r="E18" s="58"/>
      <c r="F18" s="59"/>
      <c r="G18" s="95"/>
      <c r="H18" s="95"/>
    </row>
    <row r="19" spans="1:8" x14ac:dyDescent="0.25">
      <c r="A19" s="92" t="s">
        <v>65</v>
      </c>
      <c r="B19" s="96" t="s">
        <v>449</v>
      </c>
      <c r="C19" s="97">
        <v>12.15</v>
      </c>
      <c r="D19" s="97">
        <v>1.7332320000000001</v>
      </c>
      <c r="E19" s="58"/>
      <c r="F19" s="59"/>
      <c r="G19" s="97">
        <v>144.11443700000001</v>
      </c>
      <c r="H19" s="97">
        <v>0.43</v>
      </c>
    </row>
    <row r="20" spans="1:8" x14ac:dyDescent="0.25">
      <c r="A20" s="92" t="s">
        <v>65</v>
      </c>
      <c r="B20" s="96" t="s">
        <v>450</v>
      </c>
      <c r="C20" s="97">
        <v>0</v>
      </c>
      <c r="D20" s="97">
        <v>0</v>
      </c>
      <c r="E20" s="58"/>
      <c r="F20" s="59"/>
      <c r="G20" s="97">
        <v>392.77</v>
      </c>
      <c r="H20" s="97">
        <v>13.44</v>
      </c>
    </row>
    <row r="21" spans="1:8" x14ac:dyDescent="0.25">
      <c r="A21" s="92" t="s">
        <v>65</v>
      </c>
      <c r="B21" s="96" t="s">
        <v>451</v>
      </c>
      <c r="C21" s="97">
        <v>29.8</v>
      </c>
      <c r="D21" s="97">
        <v>25.1</v>
      </c>
      <c r="E21" s="58"/>
      <c r="F21" s="59"/>
      <c r="G21" s="97">
        <v>26.965484</v>
      </c>
      <c r="H21" s="97">
        <v>5.67</v>
      </c>
    </row>
    <row r="22" spans="1:8" x14ac:dyDescent="0.25">
      <c r="A22" s="92" t="s">
        <v>65</v>
      </c>
      <c r="B22" s="96" t="s">
        <v>452</v>
      </c>
      <c r="C22" s="97">
        <v>0</v>
      </c>
      <c r="D22" s="97">
        <v>0</v>
      </c>
      <c r="E22" s="58"/>
      <c r="F22" s="59"/>
      <c r="G22" s="97">
        <v>44.854182999999999</v>
      </c>
      <c r="H22" s="97">
        <v>5.16</v>
      </c>
    </row>
    <row r="23" spans="1:8" x14ac:dyDescent="0.25">
      <c r="A23" s="92" t="s">
        <v>73</v>
      </c>
      <c r="B23" s="93" t="s">
        <v>74</v>
      </c>
      <c r="C23" s="98"/>
      <c r="D23" s="98"/>
      <c r="E23" s="60"/>
      <c r="F23" s="62"/>
      <c r="G23" s="95"/>
      <c r="H23" s="95"/>
    </row>
    <row r="24" spans="1:8" x14ac:dyDescent="0.25">
      <c r="A24" s="92" t="s">
        <v>79</v>
      </c>
      <c r="B24" s="93" t="s">
        <v>80</v>
      </c>
      <c r="C24" s="99">
        <v>13173.15</v>
      </c>
      <c r="D24" s="99">
        <v>2567.13</v>
      </c>
      <c r="E24" s="60"/>
      <c r="F24" s="61"/>
      <c r="G24" s="95"/>
      <c r="H24" s="95"/>
    </row>
    <row r="25" spans="1:8" x14ac:dyDescent="0.25">
      <c r="A25" s="92" t="s">
        <v>79</v>
      </c>
      <c r="B25" s="93" t="s">
        <v>81</v>
      </c>
      <c r="C25" s="99">
        <v>13098.08</v>
      </c>
      <c r="D25" s="99">
        <v>1320.98</v>
      </c>
      <c r="E25" s="58"/>
      <c r="F25" s="59"/>
      <c r="G25" s="95"/>
      <c r="H25" s="95"/>
    </row>
    <row r="26" spans="1:8" x14ac:dyDescent="0.25">
      <c r="A26" s="92" t="s">
        <v>84</v>
      </c>
      <c r="B26" s="93" t="s">
        <v>164</v>
      </c>
      <c r="C26" s="94">
        <v>0.28000000000000003</v>
      </c>
      <c r="D26" s="94">
        <v>0.28000000000000003</v>
      </c>
      <c r="E26" s="58"/>
      <c r="F26" s="59"/>
      <c r="G26" s="95"/>
      <c r="H26" s="95"/>
    </row>
    <row r="27" spans="1:8" x14ac:dyDescent="0.25">
      <c r="A27" s="92" t="s">
        <v>84</v>
      </c>
      <c r="B27" s="93" t="s">
        <v>453</v>
      </c>
      <c r="C27" s="94">
        <v>4.59</v>
      </c>
      <c r="D27" s="94">
        <v>10.16</v>
      </c>
      <c r="E27" s="58"/>
      <c r="F27" s="59"/>
      <c r="G27" s="95"/>
      <c r="H27" s="95"/>
    </row>
    <row r="28" spans="1:8" x14ac:dyDescent="0.25">
      <c r="A28" s="92" t="s">
        <v>84</v>
      </c>
      <c r="B28" s="93" t="s">
        <v>454</v>
      </c>
      <c r="C28" s="95"/>
      <c r="D28" s="95"/>
      <c r="E28" s="60"/>
      <c r="F28" s="61"/>
      <c r="G28" s="94">
        <v>558.79999999999995</v>
      </c>
      <c r="H28" s="94">
        <v>558.79999999999995</v>
      </c>
    </row>
    <row r="29" spans="1:8" x14ac:dyDescent="0.25">
      <c r="A29" s="92" t="s">
        <v>84</v>
      </c>
      <c r="B29" s="93" t="s">
        <v>455</v>
      </c>
      <c r="C29" s="95"/>
      <c r="D29" s="95"/>
      <c r="G29" s="95"/>
      <c r="H29" s="95"/>
    </row>
    <row r="30" spans="1:8" x14ac:dyDescent="0.25">
      <c r="A30" s="92" t="s">
        <v>85</v>
      </c>
      <c r="B30" s="93" t="s">
        <v>456</v>
      </c>
      <c r="C30" s="95"/>
      <c r="D30" s="95"/>
      <c r="G30" s="94">
        <v>1.05736487</v>
      </c>
      <c r="H30" s="94">
        <v>0.92718526999999995</v>
      </c>
    </row>
    <row r="31" spans="1:8" x14ac:dyDescent="0.25">
      <c r="A31" s="92" t="s">
        <v>85</v>
      </c>
      <c r="B31" s="93" t="s">
        <v>1164</v>
      </c>
      <c r="C31" s="94">
        <v>8.2558270000000003E-2</v>
      </c>
      <c r="D31" s="94">
        <v>2.2602170000000001E-2</v>
      </c>
      <c r="G31" s="94">
        <v>1183.4705737300001</v>
      </c>
      <c r="H31" s="94">
        <v>824.29739783000002</v>
      </c>
    </row>
    <row r="33" spans="1:8" ht="15.75" thickBot="1" x14ac:dyDescent="0.3">
      <c r="A33" s="105" t="s">
        <v>114</v>
      </c>
      <c r="B33" s="106"/>
      <c r="C33" s="107">
        <v>27825.462558270003</v>
      </c>
      <c r="D33" s="107">
        <v>4916.7758341700001</v>
      </c>
      <c r="E33" s="106"/>
      <c r="F33" s="106"/>
      <c r="G33" s="107">
        <v>16735.1060426</v>
      </c>
      <c r="H33" s="107">
        <v>13281.7935831</v>
      </c>
    </row>
    <row r="35" spans="1:8" s="177" customFormat="1" x14ac:dyDescent="0.25"/>
  </sheetData>
  <autoFilter ref="A7:H27">
    <sortState ref="A8:H28">
      <sortCondition ref="A7:A27"/>
    </sortState>
  </autoFilter>
  <mergeCells count="5">
    <mergeCell ref="G5:H6"/>
    <mergeCell ref="C5:D6"/>
    <mergeCell ref="A1:H1"/>
    <mergeCell ref="A2:H2"/>
    <mergeCell ref="A3:H3"/>
  </mergeCells>
  <pageMargins left="0.25" right="0.25" top="0.75" bottom="0.75" header="0.3" footer="0.3"/>
  <pageSetup scale="80" orientation="landscape" r:id="rId1"/>
  <headerFooter>
    <oddHeader>&amp;COverpayment Identification and Recapture for High-Priority Programs
($ in Millions)</oddHeader>
    <oddFooter>&amp;RAs of &amp;T &amp;D
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G244"/>
  <sheetViews>
    <sheetView zoomScale="103" zoomScaleNormal="103" workbookViewId="0">
      <pane xSplit="1" ySplit="7" topLeftCell="B8" activePane="bottomRight" state="frozen"/>
      <selection activeCell="B1" sqref="B1:G1"/>
      <selection pane="topRight" activeCell="B1" sqref="B1:G1"/>
      <selection pane="bottomLeft" activeCell="B1" sqref="B1:G1"/>
      <selection pane="bottomRight" sqref="A1:G1"/>
    </sheetView>
  </sheetViews>
  <sheetFormatPr defaultColWidth="9.140625" defaultRowHeight="15" x14ac:dyDescent="0.25"/>
  <cols>
    <col min="1" max="1" width="10.85546875" style="22" customWidth="1"/>
    <col min="2" max="2" width="30.140625" style="22" customWidth="1"/>
    <col min="3" max="3" width="13.42578125" style="22" bestFit="1" customWidth="1"/>
    <col min="4" max="4" width="12.140625" style="22" bestFit="1" customWidth="1"/>
    <col min="5" max="5" width="5.42578125" style="25" customWidth="1"/>
    <col min="6" max="7" width="14.140625" style="22" bestFit="1" customWidth="1"/>
    <col min="8" max="16384" width="9.140625" style="22"/>
  </cols>
  <sheetData>
    <row r="1" spans="1:7" ht="18" customHeight="1" x14ac:dyDescent="0.25">
      <c r="A1" s="522" t="s">
        <v>589</v>
      </c>
      <c r="B1" s="522"/>
      <c r="C1" s="522"/>
      <c r="D1" s="522"/>
      <c r="E1" s="522"/>
      <c r="F1" s="522"/>
      <c r="G1" s="522"/>
    </row>
    <row r="2" spans="1:7" ht="15.75" x14ac:dyDescent="0.25">
      <c r="A2" s="523" t="s">
        <v>113</v>
      </c>
      <c r="B2" s="523"/>
      <c r="C2" s="523"/>
      <c r="D2" s="523"/>
      <c r="E2" s="523"/>
      <c r="F2" s="523"/>
      <c r="G2" s="523"/>
    </row>
    <row r="3" spans="1:7" ht="15.75" x14ac:dyDescent="0.25">
      <c r="A3" s="69"/>
      <c r="B3" s="69"/>
      <c r="C3" s="69"/>
      <c r="D3" s="69"/>
      <c r="E3" s="69"/>
      <c r="F3" s="69"/>
      <c r="G3" s="69"/>
    </row>
    <row r="4" spans="1:7" ht="15.75" customHeight="1" x14ac:dyDescent="0.25">
      <c r="A4" s="23"/>
      <c r="B4" s="70"/>
      <c r="C4" s="526" t="s">
        <v>438</v>
      </c>
      <c r="D4" s="527"/>
      <c r="E4" s="24"/>
      <c r="F4" s="524" t="s">
        <v>131</v>
      </c>
      <c r="G4" s="524"/>
    </row>
    <row r="5" spans="1:7" ht="15.75" x14ac:dyDescent="0.25">
      <c r="A5" s="23"/>
      <c r="B5" s="70"/>
      <c r="C5" s="528"/>
      <c r="D5" s="529"/>
      <c r="E5" s="525"/>
      <c r="F5" s="524"/>
      <c r="G5" s="524"/>
    </row>
    <row r="6" spans="1:7" ht="29.25" customHeight="1" x14ac:dyDescent="0.25">
      <c r="A6" s="23"/>
      <c r="B6" s="70"/>
      <c r="C6" s="530"/>
      <c r="D6" s="531"/>
      <c r="E6" s="525"/>
      <c r="F6" s="524"/>
      <c r="G6" s="524"/>
    </row>
    <row r="7" spans="1:7" ht="42.75" x14ac:dyDescent="0.25">
      <c r="A7" s="312" t="s">
        <v>4</v>
      </c>
      <c r="B7" s="312" t="s">
        <v>691</v>
      </c>
      <c r="C7" s="312" t="s">
        <v>440</v>
      </c>
      <c r="D7" s="312" t="s">
        <v>441</v>
      </c>
      <c r="E7" s="30" t="s">
        <v>332</v>
      </c>
      <c r="F7" s="312" t="s">
        <v>440</v>
      </c>
      <c r="G7" s="312" t="s">
        <v>441</v>
      </c>
    </row>
    <row r="8" spans="1:7" x14ac:dyDescent="0.25">
      <c r="A8" s="92" t="s">
        <v>208</v>
      </c>
      <c r="B8" s="93" t="s">
        <v>303</v>
      </c>
      <c r="C8" s="95"/>
      <c r="D8" s="95"/>
      <c r="E8" s="59"/>
      <c r="F8" s="99">
        <v>2.2690000000000002E-3</v>
      </c>
      <c r="G8" s="99">
        <v>2E-3</v>
      </c>
    </row>
    <row r="9" spans="1:7" x14ac:dyDescent="0.25">
      <c r="A9" s="92" t="s">
        <v>208</v>
      </c>
      <c r="B9" s="93" t="s">
        <v>457</v>
      </c>
      <c r="C9" s="95"/>
      <c r="D9" s="95"/>
      <c r="E9" s="59"/>
      <c r="F9" s="99">
        <v>2.5446389999999999E-2</v>
      </c>
      <c r="G9" s="99">
        <v>2.5000000000000001E-2</v>
      </c>
    </row>
    <row r="10" spans="1:7" x14ac:dyDescent="0.25">
      <c r="A10" s="92" t="s">
        <v>208</v>
      </c>
      <c r="B10" s="93" t="s">
        <v>458</v>
      </c>
      <c r="C10" s="95"/>
      <c r="D10" s="95"/>
      <c r="E10" s="63"/>
      <c r="F10" s="99">
        <v>2.8921300000000001E-3</v>
      </c>
      <c r="G10" s="99">
        <v>3.0000000000000001E-3</v>
      </c>
    </row>
    <row r="11" spans="1:7" x14ac:dyDescent="0.25">
      <c r="A11" s="92" t="s">
        <v>208</v>
      </c>
      <c r="B11" s="93" t="s">
        <v>459</v>
      </c>
      <c r="C11" s="95"/>
      <c r="D11" s="95"/>
      <c r="E11" s="59"/>
      <c r="F11" s="99">
        <v>8.0000000000000002E-3</v>
      </c>
      <c r="G11" s="99">
        <v>8.0000000000000002E-3</v>
      </c>
    </row>
    <row r="12" spans="1:7" x14ac:dyDescent="0.25">
      <c r="A12" s="92" t="s">
        <v>208</v>
      </c>
      <c r="B12" s="93" t="s">
        <v>460</v>
      </c>
      <c r="C12" s="95"/>
      <c r="D12" s="95"/>
      <c r="E12" s="59"/>
      <c r="F12" s="99">
        <v>0.30576805000000001</v>
      </c>
      <c r="G12" s="99">
        <v>0.29559704999999997</v>
      </c>
    </row>
    <row r="13" spans="1:7" x14ac:dyDescent="0.25">
      <c r="A13" s="92" t="s">
        <v>19</v>
      </c>
      <c r="B13" s="93" t="s">
        <v>461</v>
      </c>
      <c r="C13" s="98"/>
      <c r="D13" s="98"/>
      <c r="E13" s="59"/>
      <c r="F13" s="98"/>
      <c r="G13" s="98"/>
    </row>
    <row r="14" spans="1:7" x14ac:dyDescent="0.25">
      <c r="A14" s="92" t="s">
        <v>19</v>
      </c>
      <c r="B14" s="93" t="s">
        <v>462</v>
      </c>
      <c r="C14" s="98"/>
      <c r="D14" s="98"/>
      <c r="E14" s="64"/>
      <c r="F14" s="98"/>
      <c r="G14" s="98"/>
    </row>
    <row r="15" spans="1:7" x14ac:dyDescent="0.25">
      <c r="A15" s="92" t="s">
        <v>19</v>
      </c>
      <c r="B15" s="93" t="s">
        <v>463</v>
      </c>
      <c r="C15" s="98"/>
      <c r="D15" s="98"/>
      <c r="E15" s="59"/>
      <c r="F15" s="116">
        <v>28.55</v>
      </c>
      <c r="G15" s="116">
        <v>27.95</v>
      </c>
    </row>
    <row r="16" spans="1:7" x14ac:dyDescent="0.25">
      <c r="A16" s="92" t="s">
        <v>19</v>
      </c>
      <c r="B16" s="93" t="s">
        <v>464</v>
      </c>
      <c r="C16" s="98"/>
      <c r="D16" s="98"/>
      <c r="E16" s="59"/>
      <c r="F16" s="98"/>
      <c r="G16" s="98"/>
    </row>
    <row r="17" spans="1:7" x14ac:dyDescent="0.25">
      <c r="A17" s="92" t="s">
        <v>19</v>
      </c>
      <c r="B17" s="93" t="s">
        <v>465</v>
      </c>
      <c r="C17" s="98"/>
      <c r="D17" s="98"/>
      <c r="E17" s="59"/>
      <c r="F17" s="122">
        <v>1.1399999999999999</v>
      </c>
      <c r="G17" s="122">
        <v>1.1399999999999999</v>
      </c>
    </row>
    <row r="18" spans="1:7" x14ac:dyDescent="0.25">
      <c r="A18" s="92" t="s">
        <v>19</v>
      </c>
      <c r="B18" s="93" t="s">
        <v>466</v>
      </c>
      <c r="C18" s="98"/>
      <c r="D18" s="98"/>
      <c r="E18" s="59"/>
      <c r="F18" s="98"/>
      <c r="G18" s="98"/>
    </row>
    <row r="19" spans="1:7" x14ac:dyDescent="0.25">
      <c r="A19" s="92" t="s">
        <v>19</v>
      </c>
      <c r="B19" s="93" t="s">
        <v>467</v>
      </c>
      <c r="C19" s="98"/>
      <c r="D19" s="98"/>
      <c r="E19" s="59"/>
      <c r="F19" s="98"/>
      <c r="G19" s="98"/>
    </row>
    <row r="20" spans="1:7" x14ac:dyDescent="0.25">
      <c r="A20" s="92" t="s">
        <v>19</v>
      </c>
      <c r="B20" s="93" t="s">
        <v>468</v>
      </c>
      <c r="C20" s="98"/>
      <c r="D20" s="98"/>
      <c r="E20" s="59"/>
      <c r="F20" s="98"/>
      <c r="G20" s="98"/>
    </row>
    <row r="21" spans="1:7" x14ac:dyDescent="0.25">
      <c r="A21" s="92" t="s">
        <v>19</v>
      </c>
      <c r="B21" s="93" t="s">
        <v>469</v>
      </c>
      <c r="C21" s="98"/>
      <c r="D21" s="98"/>
      <c r="E21" s="59"/>
      <c r="F21" s="98"/>
      <c r="G21" s="98"/>
    </row>
    <row r="22" spans="1:7" x14ac:dyDescent="0.25">
      <c r="A22" s="92" t="s">
        <v>19</v>
      </c>
      <c r="B22" s="93" t="s">
        <v>470</v>
      </c>
      <c r="C22" s="98"/>
      <c r="D22" s="98"/>
      <c r="E22" s="59"/>
      <c r="F22" s="98"/>
      <c r="G22" s="98"/>
    </row>
    <row r="23" spans="1:7" x14ac:dyDescent="0.25">
      <c r="A23" s="92" t="s">
        <v>19</v>
      </c>
      <c r="B23" s="93" t="s">
        <v>471</v>
      </c>
      <c r="C23" s="98"/>
      <c r="D23" s="98"/>
      <c r="E23" s="59"/>
      <c r="F23" s="116">
        <v>0.63</v>
      </c>
      <c r="G23" s="116">
        <v>0.63</v>
      </c>
    </row>
    <row r="24" spans="1:7" x14ac:dyDescent="0.25">
      <c r="A24" s="92" t="s">
        <v>19</v>
      </c>
      <c r="B24" s="93" t="s">
        <v>472</v>
      </c>
      <c r="C24" s="98"/>
      <c r="D24" s="98"/>
      <c r="E24" s="59"/>
      <c r="F24" s="98"/>
      <c r="G24" s="98"/>
    </row>
    <row r="25" spans="1:7" x14ac:dyDescent="0.25">
      <c r="A25" s="92" t="s">
        <v>19</v>
      </c>
      <c r="B25" s="93" t="s">
        <v>473</v>
      </c>
      <c r="C25" s="98"/>
      <c r="D25" s="98"/>
      <c r="E25" s="59"/>
      <c r="F25" s="98"/>
      <c r="G25" s="98"/>
    </row>
    <row r="26" spans="1:7" x14ac:dyDescent="0.25">
      <c r="A26" s="92" t="s">
        <v>20</v>
      </c>
      <c r="B26" s="108" t="s">
        <v>310</v>
      </c>
      <c r="C26" s="95"/>
      <c r="D26" s="95"/>
      <c r="E26" s="59"/>
      <c r="F26" s="95"/>
      <c r="G26" s="94">
        <v>1.2999999999999999E-2</v>
      </c>
    </row>
    <row r="27" spans="1:7" x14ac:dyDescent="0.25">
      <c r="A27" s="92" t="s">
        <v>20</v>
      </c>
      <c r="B27" s="108" t="s">
        <v>311</v>
      </c>
      <c r="C27" s="95"/>
      <c r="D27" s="95"/>
      <c r="E27" s="65"/>
      <c r="F27" s="94">
        <v>0.34200000000000003</v>
      </c>
      <c r="G27" s="94">
        <v>0.249</v>
      </c>
    </row>
    <row r="28" spans="1:7" x14ac:dyDescent="0.25">
      <c r="A28" s="92" t="s">
        <v>20</v>
      </c>
      <c r="B28" s="108" t="s">
        <v>312</v>
      </c>
      <c r="C28" s="95"/>
      <c r="D28" s="95"/>
      <c r="E28" s="59"/>
      <c r="F28" s="94">
        <v>3.0000000000000001E-3</v>
      </c>
      <c r="G28" s="95"/>
    </row>
    <row r="29" spans="1:7" x14ac:dyDescent="0.25">
      <c r="A29" s="92" t="s">
        <v>20</v>
      </c>
      <c r="B29" s="108" t="s">
        <v>313</v>
      </c>
      <c r="C29" s="95"/>
      <c r="D29" s="95"/>
      <c r="E29" s="59"/>
      <c r="F29" s="94">
        <v>3.3000000000000002E-2</v>
      </c>
      <c r="G29" s="94">
        <v>1.2E-2</v>
      </c>
    </row>
    <row r="30" spans="1:7" x14ac:dyDescent="0.25">
      <c r="A30" s="92" t="s">
        <v>20</v>
      </c>
      <c r="B30" s="108" t="s">
        <v>314</v>
      </c>
      <c r="C30" s="94">
        <v>0</v>
      </c>
      <c r="D30" s="94">
        <v>0</v>
      </c>
      <c r="E30" s="59"/>
      <c r="F30" s="94">
        <v>6.7000000000000004E-2</v>
      </c>
      <c r="G30" s="94">
        <v>7.2999999999999995E-2</v>
      </c>
    </row>
    <row r="31" spans="1:7" x14ac:dyDescent="0.25">
      <c r="A31" s="92" t="s">
        <v>20</v>
      </c>
      <c r="B31" s="108" t="s">
        <v>315</v>
      </c>
      <c r="C31" s="95"/>
      <c r="D31" s="95"/>
      <c r="E31" s="59"/>
      <c r="F31" s="94">
        <v>5.0000000000000001E-3</v>
      </c>
      <c r="G31" s="95"/>
    </row>
    <row r="32" spans="1:7" x14ac:dyDescent="0.25">
      <c r="A32" s="92" t="s">
        <v>20</v>
      </c>
      <c r="B32" s="108" t="s">
        <v>316</v>
      </c>
      <c r="C32" s="94">
        <v>0</v>
      </c>
      <c r="D32" s="94">
        <v>0</v>
      </c>
      <c r="E32" s="59"/>
      <c r="F32" s="94">
        <v>8.9999999999999993E-3</v>
      </c>
      <c r="G32" s="95"/>
    </row>
    <row r="33" spans="1:7" x14ac:dyDescent="0.25">
      <c r="A33" s="92" t="s">
        <v>20</v>
      </c>
      <c r="B33" s="108" t="s">
        <v>317</v>
      </c>
      <c r="C33" s="94">
        <v>0</v>
      </c>
      <c r="D33" s="94">
        <v>0</v>
      </c>
      <c r="F33" s="94">
        <v>1E-3</v>
      </c>
      <c r="G33" s="95"/>
    </row>
    <row r="34" spans="1:7" x14ac:dyDescent="0.25">
      <c r="A34" s="92" t="s">
        <v>20</v>
      </c>
      <c r="B34" s="108" t="s">
        <v>318</v>
      </c>
      <c r="C34" s="94">
        <v>0</v>
      </c>
      <c r="D34" s="94">
        <v>0</v>
      </c>
      <c r="E34" s="34"/>
      <c r="F34" s="94">
        <v>0.89500000000000002</v>
      </c>
      <c r="G34" s="94">
        <v>1.1240000000000001</v>
      </c>
    </row>
    <row r="35" spans="1:7" x14ac:dyDescent="0.25">
      <c r="A35" s="92" t="s">
        <v>20</v>
      </c>
      <c r="B35" s="108" t="s">
        <v>319</v>
      </c>
      <c r="C35" s="94">
        <v>0</v>
      </c>
      <c r="D35" s="94">
        <v>0</v>
      </c>
      <c r="F35" s="94">
        <v>0.26500000000000001</v>
      </c>
      <c r="G35" s="94">
        <v>0.161</v>
      </c>
    </row>
    <row r="36" spans="1:7" x14ac:dyDescent="0.25">
      <c r="A36" s="480" t="s">
        <v>20</v>
      </c>
      <c r="B36" s="138" t="s">
        <v>237</v>
      </c>
      <c r="C36" s="94">
        <v>0</v>
      </c>
      <c r="D36" s="94">
        <v>1.2999999999999999E-2</v>
      </c>
      <c r="F36" s="95"/>
      <c r="G36" s="95"/>
    </row>
    <row r="37" spans="1:7" x14ac:dyDescent="0.25">
      <c r="A37" s="92" t="s">
        <v>20</v>
      </c>
      <c r="B37" s="108" t="s">
        <v>320</v>
      </c>
      <c r="C37" s="95"/>
      <c r="D37" s="95"/>
      <c r="F37" s="94">
        <v>0.112</v>
      </c>
      <c r="G37" s="94">
        <v>0.107</v>
      </c>
    </row>
    <row r="38" spans="1:7" x14ac:dyDescent="0.25">
      <c r="A38" s="92" t="s">
        <v>20</v>
      </c>
      <c r="B38" s="108" t="s">
        <v>321</v>
      </c>
      <c r="C38" s="94">
        <v>0</v>
      </c>
      <c r="D38" s="94">
        <v>0</v>
      </c>
      <c r="F38" s="94">
        <v>0.193</v>
      </c>
      <c r="G38" s="94">
        <v>0.192</v>
      </c>
    </row>
    <row r="39" spans="1:7" x14ac:dyDescent="0.25">
      <c r="A39" s="92" t="s">
        <v>20</v>
      </c>
      <c r="B39" s="108" t="s">
        <v>322</v>
      </c>
      <c r="C39" s="95"/>
      <c r="D39" s="95"/>
      <c r="F39" s="94">
        <v>0.29199999999999998</v>
      </c>
      <c r="G39" s="94">
        <v>0.19500000000000001</v>
      </c>
    </row>
    <row r="40" spans="1:7" x14ac:dyDescent="0.25">
      <c r="A40" s="92" t="s">
        <v>396</v>
      </c>
      <c r="B40" s="109" t="s">
        <v>476</v>
      </c>
      <c r="C40" s="114"/>
      <c r="D40" s="114"/>
      <c r="F40" s="123"/>
      <c r="G40" s="123"/>
    </row>
    <row r="41" spans="1:7" x14ac:dyDescent="0.25">
      <c r="A41" s="92" t="s">
        <v>396</v>
      </c>
      <c r="B41" s="109" t="s">
        <v>477</v>
      </c>
      <c r="C41" s="114"/>
      <c r="D41" s="114"/>
      <c r="F41" s="115">
        <v>1.0999999999999999E-2</v>
      </c>
      <c r="G41" s="115">
        <v>1.0999999999999999E-2</v>
      </c>
    </row>
    <row r="42" spans="1:7" x14ac:dyDescent="0.25">
      <c r="A42" s="92" t="s">
        <v>396</v>
      </c>
      <c r="B42" s="109" t="s">
        <v>22</v>
      </c>
      <c r="C42" s="114"/>
      <c r="D42" s="114"/>
      <c r="F42" s="115">
        <v>57.2</v>
      </c>
      <c r="G42" s="115">
        <v>57.2</v>
      </c>
    </row>
    <row r="43" spans="1:7" x14ac:dyDescent="0.25">
      <c r="A43" s="92" t="s">
        <v>396</v>
      </c>
      <c r="B43" s="109" t="s">
        <v>238</v>
      </c>
      <c r="C43" s="114"/>
      <c r="D43" s="114"/>
      <c r="F43" s="115">
        <v>64.36</v>
      </c>
      <c r="G43" s="115">
        <v>59.95</v>
      </c>
    </row>
    <row r="44" spans="1:7" x14ac:dyDescent="0.25">
      <c r="A44" s="92" t="s">
        <v>396</v>
      </c>
      <c r="B44" s="109" t="s">
        <v>240</v>
      </c>
      <c r="C44" s="114"/>
      <c r="D44" s="114"/>
      <c r="F44" s="115">
        <v>127.99689124767346</v>
      </c>
      <c r="G44" s="115">
        <v>285.58600522</v>
      </c>
    </row>
    <row r="45" spans="1:7" x14ac:dyDescent="0.25">
      <c r="A45" s="92" t="s">
        <v>396</v>
      </c>
      <c r="B45" s="109" t="s">
        <v>23</v>
      </c>
      <c r="C45" s="114"/>
      <c r="D45" s="114"/>
      <c r="F45" s="115">
        <v>212.4</v>
      </c>
      <c r="G45" s="115">
        <v>173.6</v>
      </c>
    </row>
    <row r="46" spans="1:7" x14ac:dyDescent="0.25">
      <c r="A46" s="92" t="s">
        <v>396</v>
      </c>
      <c r="B46" s="109" t="s">
        <v>478</v>
      </c>
      <c r="C46" s="114"/>
      <c r="D46" s="114"/>
      <c r="F46" s="115">
        <v>8.52</v>
      </c>
      <c r="G46" s="115">
        <v>8.09</v>
      </c>
    </row>
    <row r="47" spans="1:7" x14ac:dyDescent="0.25">
      <c r="A47" s="92" t="s">
        <v>396</v>
      </c>
      <c r="B47" s="109" t="s">
        <v>307</v>
      </c>
      <c r="C47" s="115">
        <v>4.1399999999999997</v>
      </c>
      <c r="D47" s="115">
        <v>2.08</v>
      </c>
      <c r="F47" s="115">
        <v>0.10162800000000001</v>
      </c>
      <c r="G47" s="115">
        <v>1.6280000000000001E-3</v>
      </c>
    </row>
    <row r="48" spans="1:7" x14ac:dyDescent="0.25">
      <c r="A48" s="92" t="s">
        <v>396</v>
      </c>
      <c r="B48" s="109" t="s">
        <v>479</v>
      </c>
      <c r="C48" s="114"/>
      <c r="D48" s="114"/>
      <c r="F48" s="115">
        <v>2.9757642099999999</v>
      </c>
      <c r="G48" s="115">
        <v>2.80449153</v>
      </c>
    </row>
    <row r="49" spans="1:7" x14ac:dyDescent="0.25">
      <c r="A49" s="92" t="s">
        <v>396</v>
      </c>
      <c r="B49" s="109" t="s">
        <v>244</v>
      </c>
      <c r="C49" s="114"/>
      <c r="D49" s="114"/>
      <c r="F49" s="115">
        <v>0.94003334000000005</v>
      </c>
      <c r="G49" s="115">
        <v>1.07640259</v>
      </c>
    </row>
    <row r="50" spans="1:7" x14ac:dyDescent="0.25">
      <c r="A50" s="92" t="s">
        <v>100</v>
      </c>
      <c r="B50" s="93" t="s">
        <v>480</v>
      </c>
      <c r="C50" s="95"/>
      <c r="D50" s="95"/>
      <c r="F50" s="124">
        <v>3.4351630000000002</v>
      </c>
      <c r="G50" s="124">
        <v>2.9385089999999998</v>
      </c>
    </row>
    <row r="51" spans="1:7" x14ac:dyDescent="0.25">
      <c r="A51" s="92" t="s">
        <v>100</v>
      </c>
      <c r="B51" s="93" t="s">
        <v>481</v>
      </c>
      <c r="C51" s="95"/>
      <c r="D51" s="95"/>
      <c r="F51" s="124">
        <v>0.83063299999999995</v>
      </c>
      <c r="G51" s="124">
        <v>0.699318</v>
      </c>
    </row>
    <row r="52" spans="1:7" x14ac:dyDescent="0.25">
      <c r="A52" s="92" t="s">
        <v>100</v>
      </c>
      <c r="B52" s="93" t="s">
        <v>133</v>
      </c>
      <c r="C52" s="95"/>
      <c r="D52" s="95"/>
      <c r="F52" s="124">
        <v>7.1652170000000002</v>
      </c>
      <c r="G52" s="124">
        <v>7.1417729999999997</v>
      </c>
    </row>
    <row r="53" spans="1:7" x14ac:dyDescent="0.25">
      <c r="A53" s="92" t="s">
        <v>100</v>
      </c>
      <c r="B53" s="93" t="s">
        <v>482</v>
      </c>
      <c r="C53" s="95"/>
      <c r="D53" s="95"/>
      <c r="F53" s="125"/>
      <c r="G53" s="125"/>
    </row>
    <row r="54" spans="1:7" x14ac:dyDescent="0.25">
      <c r="A54" s="92" t="s">
        <v>100</v>
      </c>
      <c r="B54" s="93" t="s">
        <v>360</v>
      </c>
      <c r="C54" s="95"/>
      <c r="D54" s="95"/>
      <c r="F54" s="124">
        <v>0.72439900000000002</v>
      </c>
      <c r="G54" s="124">
        <v>0.69151700000000005</v>
      </c>
    </row>
    <row r="55" spans="1:7" x14ac:dyDescent="0.25">
      <c r="A55" s="92" t="s">
        <v>100</v>
      </c>
      <c r="B55" s="93" t="s">
        <v>483</v>
      </c>
      <c r="C55" s="95"/>
      <c r="D55" s="95"/>
      <c r="F55" s="124">
        <v>17.653365999999998</v>
      </c>
      <c r="G55" s="124">
        <v>16.308626</v>
      </c>
    </row>
    <row r="56" spans="1:7" x14ac:dyDescent="0.25">
      <c r="A56" s="92" t="s">
        <v>24</v>
      </c>
      <c r="B56" s="93" t="s">
        <v>484</v>
      </c>
      <c r="C56" s="95"/>
      <c r="D56" s="95"/>
      <c r="F56" s="94">
        <v>4.2571751799999999</v>
      </c>
      <c r="G56" s="94">
        <v>3.3065553699999999</v>
      </c>
    </row>
    <row r="57" spans="1:7" x14ac:dyDescent="0.25">
      <c r="A57" s="92" t="s">
        <v>24</v>
      </c>
      <c r="B57" s="93" t="s">
        <v>485</v>
      </c>
      <c r="C57" s="95"/>
      <c r="D57" s="95"/>
      <c r="F57" s="95"/>
      <c r="G57" s="94">
        <v>0.38788899999999998</v>
      </c>
    </row>
    <row r="58" spans="1:7" x14ac:dyDescent="0.25">
      <c r="A58" s="92" t="s">
        <v>24</v>
      </c>
      <c r="B58" s="93" t="s">
        <v>486</v>
      </c>
      <c r="C58" s="95"/>
      <c r="D58" s="95"/>
      <c r="F58" s="94">
        <v>0.58136823999999998</v>
      </c>
      <c r="G58" s="94">
        <v>4.356024E-2</v>
      </c>
    </row>
    <row r="59" spans="1:7" x14ac:dyDescent="0.25">
      <c r="A59" s="92" t="s">
        <v>26</v>
      </c>
      <c r="B59" s="110" t="s">
        <v>487</v>
      </c>
      <c r="C59" s="97">
        <v>2.1168840200000001</v>
      </c>
      <c r="D59" s="97">
        <v>2.2632486899999997</v>
      </c>
      <c r="F59" s="126"/>
      <c r="G59" s="126"/>
    </row>
    <row r="60" spans="1:7" x14ac:dyDescent="0.25">
      <c r="A60" s="92" t="s">
        <v>26</v>
      </c>
      <c r="B60" s="110" t="s">
        <v>27</v>
      </c>
      <c r="C60" s="97">
        <v>1.4922376799999997</v>
      </c>
      <c r="D60" s="97">
        <v>0.87848224000000019</v>
      </c>
      <c r="F60" s="97">
        <v>7.8449999999999995E-3</v>
      </c>
      <c r="G60" s="97">
        <v>7.8449999999999995E-3</v>
      </c>
    </row>
    <row r="61" spans="1:7" x14ac:dyDescent="0.25">
      <c r="A61" s="92" t="s">
        <v>26</v>
      </c>
      <c r="B61" s="110" t="s">
        <v>177</v>
      </c>
      <c r="C61" s="97">
        <v>1.5978216099999993</v>
      </c>
      <c r="D61" s="97">
        <v>1.2257499499999989</v>
      </c>
      <c r="F61" s="97">
        <v>5.1382999999999998E-2</v>
      </c>
      <c r="G61" s="97">
        <v>0.50727599999999995</v>
      </c>
    </row>
    <row r="62" spans="1:7" x14ac:dyDescent="0.25">
      <c r="A62" s="92" t="s">
        <v>26</v>
      </c>
      <c r="B62" s="110" t="s">
        <v>245</v>
      </c>
      <c r="C62" s="97">
        <v>2.3433917599999994</v>
      </c>
      <c r="D62" s="97">
        <v>2.5012609999999995</v>
      </c>
      <c r="F62" s="97">
        <v>8.0647999999999997E-2</v>
      </c>
      <c r="G62" s="97">
        <v>0.30295643999999999</v>
      </c>
    </row>
    <row r="63" spans="1:7" x14ac:dyDescent="0.25">
      <c r="A63" s="92" t="s">
        <v>26</v>
      </c>
      <c r="B63" s="110" t="s">
        <v>488</v>
      </c>
      <c r="C63" s="97">
        <v>2.4336901700000002</v>
      </c>
      <c r="D63" s="97">
        <v>1.6607021500000001</v>
      </c>
      <c r="F63" s="97">
        <v>1.8108397199999999</v>
      </c>
      <c r="G63" s="97">
        <v>1.63337172</v>
      </c>
    </row>
    <row r="64" spans="1:7" x14ac:dyDescent="0.25">
      <c r="A64" s="92" t="s">
        <v>28</v>
      </c>
      <c r="B64" s="93" t="s">
        <v>489</v>
      </c>
      <c r="C64" s="95"/>
      <c r="D64" s="95"/>
      <c r="F64" s="94">
        <v>23.97</v>
      </c>
      <c r="G64" s="94">
        <v>34.880000000000003</v>
      </c>
    </row>
    <row r="65" spans="1:7" x14ac:dyDescent="0.25">
      <c r="A65" s="92" t="s">
        <v>28</v>
      </c>
      <c r="B65" s="93" t="s">
        <v>29</v>
      </c>
      <c r="C65" s="94">
        <v>913.49</v>
      </c>
      <c r="D65" s="94">
        <v>773.44</v>
      </c>
      <c r="F65" s="95"/>
      <c r="G65" s="100">
        <v>345.5</v>
      </c>
    </row>
    <row r="66" spans="1:7" x14ac:dyDescent="0.25">
      <c r="A66" s="92" t="s">
        <v>30</v>
      </c>
      <c r="B66" s="93" t="s">
        <v>161</v>
      </c>
      <c r="C66" s="94">
        <v>0.98135218999999996</v>
      </c>
      <c r="D66" s="94">
        <v>0.93373881999999997</v>
      </c>
      <c r="F66" s="94">
        <v>2.1358822799999997</v>
      </c>
      <c r="G66" s="94">
        <v>1.22694704</v>
      </c>
    </row>
    <row r="67" spans="1:7" x14ac:dyDescent="0.25">
      <c r="A67" s="92" t="s">
        <v>30</v>
      </c>
      <c r="B67" s="93" t="s">
        <v>490</v>
      </c>
      <c r="C67" s="95"/>
      <c r="D67" s="95"/>
      <c r="F67" s="94">
        <v>9.5339939999999999</v>
      </c>
      <c r="G67" s="94">
        <v>11.539626</v>
      </c>
    </row>
    <row r="68" spans="1:7" x14ac:dyDescent="0.25">
      <c r="A68" s="92" t="s">
        <v>39</v>
      </c>
      <c r="B68" s="93" t="s">
        <v>491</v>
      </c>
      <c r="C68" s="95"/>
      <c r="D68" s="95"/>
      <c r="F68" s="95"/>
      <c r="G68" s="94">
        <v>1E-3</v>
      </c>
    </row>
    <row r="69" spans="1:7" x14ac:dyDescent="0.25">
      <c r="A69" s="92" t="s">
        <v>39</v>
      </c>
      <c r="B69" s="93" t="s">
        <v>492</v>
      </c>
      <c r="C69" s="95"/>
      <c r="D69" s="95"/>
      <c r="F69" s="94">
        <v>3.0000000000000001E-3</v>
      </c>
      <c r="G69" s="94">
        <v>3.0000000000000001E-3</v>
      </c>
    </row>
    <row r="70" spans="1:7" x14ac:dyDescent="0.25">
      <c r="A70" s="92" t="s">
        <v>39</v>
      </c>
      <c r="B70" s="93" t="s">
        <v>493</v>
      </c>
      <c r="C70" s="95"/>
      <c r="D70" s="95"/>
      <c r="F70" s="95"/>
      <c r="G70" s="94">
        <v>3.6999999999999998E-2</v>
      </c>
    </row>
    <row r="71" spans="1:7" x14ac:dyDescent="0.25">
      <c r="A71" s="92" t="s">
        <v>39</v>
      </c>
      <c r="B71" s="93" t="s">
        <v>494</v>
      </c>
      <c r="C71" s="95"/>
      <c r="D71" s="95"/>
      <c r="F71" s="94">
        <v>4.8000000000000001E-2</v>
      </c>
      <c r="G71" s="94">
        <v>4.8000000000000001E-2</v>
      </c>
    </row>
    <row r="72" spans="1:7" x14ac:dyDescent="0.25">
      <c r="A72" s="92" t="s">
        <v>39</v>
      </c>
      <c r="B72" s="93" t="s">
        <v>495</v>
      </c>
      <c r="C72" s="95"/>
      <c r="D72" s="95"/>
      <c r="F72" s="94">
        <v>13.086</v>
      </c>
      <c r="G72" s="94">
        <v>13.086</v>
      </c>
    </row>
    <row r="73" spans="1:7" x14ac:dyDescent="0.25">
      <c r="A73" s="92" t="s">
        <v>39</v>
      </c>
      <c r="B73" s="93" t="s">
        <v>444</v>
      </c>
      <c r="C73" s="95"/>
      <c r="D73" s="95"/>
      <c r="F73" s="95"/>
      <c r="G73" s="94">
        <v>9.0679999999999996</v>
      </c>
    </row>
    <row r="74" spans="1:7" x14ac:dyDescent="0.25">
      <c r="A74" s="92" t="s">
        <v>39</v>
      </c>
      <c r="B74" s="93" t="s">
        <v>496</v>
      </c>
      <c r="C74" s="95"/>
      <c r="D74" s="95"/>
      <c r="F74" s="95"/>
      <c r="G74" s="94">
        <v>7.0000000000000001E-3</v>
      </c>
    </row>
    <row r="75" spans="1:7" x14ac:dyDescent="0.25">
      <c r="A75" s="92" t="s">
        <v>39</v>
      </c>
      <c r="B75" s="93" t="s">
        <v>497</v>
      </c>
      <c r="C75" s="95"/>
      <c r="D75" s="95"/>
      <c r="F75" s="95"/>
      <c r="G75" s="94">
        <v>2.9750000000000001</v>
      </c>
    </row>
    <row r="76" spans="1:7" x14ac:dyDescent="0.25">
      <c r="A76" s="92" t="s">
        <v>39</v>
      </c>
      <c r="B76" s="93" t="s">
        <v>442</v>
      </c>
      <c r="C76" s="95"/>
      <c r="D76" s="95"/>
      <c r="F76" s="94">
        <v>25.648</v>
      </c>
      <c r="G76" s="94">
        <v>5.702</v>
      </c>
    </row>
    <row r="77" spans="1:7" x14ac:dyDescent="0.25">
      <c r="A77" s="92" t="s">
        <v>39</v>
      </c>
      <c r="B77" s="93" t="s">
        <v>498</v>
      </c>
      <c r="C77" s="95"/>
      <c r="D77" s="95"/>
      <c r="F77" s="94">
        <v>9.6880000000000006</v>
      </c>
      <c r="G77" s="94">
        <v>0.30499999999999999</v>
      </c>
    </row>
    <row r="78" spans="1:7" x14ac:dyDescent="0.25">
      <c r="A78" s="92" t="s">
        <v>39</v>
      </c>
      <c r="B78" s="93" t="s">
        <v>443</v>
      </c>
      <c r="C78" s="95"/>
      <c r="D78" s="95"/>
      <c r="F78" s="94">
        <v>43.515999999999998</v>
      </c>
      <c r="G78" s="94">
        <v>10.509</v>
      </c>
    </row>
    <row r="79" spans="1:7" x14ac:dyDescent="0.25">
      <c r="A79" s="92" t="s">
        <v>39</v>
      </c>
      <c r="B79" s="93" t="s">
        <v>499</v>
      </c>
      <c r="C79" s="95"/>
      <c r="D79" s="95"/>
      <c r="F79" s="94">
        <v>8.0000000000000002E-3</v>
      </c>
      <c r="G79" s="95"/>
    </row>
    <row r="80" spans="1:7" x14ac:dyDescent="0.25">
      <c r="A80" s="92" t="s">
        <v>39</v>
      </c>
      <c r="B80" s="93" t="s">
        <v>500</v>
      </c>
      <c r="C80" s="95"/>
      <c r="D80" s="95"/>
      <c r="F80" s="94">
        <v>0.83499999999999996</v>
      </c>
      <c r="G80" s="94">
        <v>6.9000000000000006E-2</v>
      </c>
    </row>
    <row r="81" spans="1:7" x14ac:dyDescent="0.25">
      <c r="A81" s="92" t="s">
        <v>39</v>
      </c>
      <c r="B81" s="93" t="s">
        <v>501</v>
      </c>
      <c r="C81" s="95"/>
      <c r="D81" s="95"/>
      <c r="F81" s="94">
        <v>0.48499999999999999</v>
      </c>
      <c r="G81" s="94">
        <v>3.3000000000000002E-2</v>
      </c>
    </row>
    <row r="82" spans="1:7" x14ac:dyDescent="0.25">
      <c r="A82" s="92" t="s">
        <v>39</v>
      </c>
      <c r="B82" s="93" t="s">
        <v>502</v>
      </c>
      <c r="C82" s="95"/>
      <c r="D82" s="95"/>
      <c r="F82" s="94">
        <v>0.01</v>
      </c>
      <c r="G82" s="94">
        <v>0.01</v>
      </c>
    </row>
    <row r="83" spans="1:7" x14ac:dyDescent="0.25">
      <c r="A83" s="92" t="s">
        <v>39</v>
      </c>
      <c r="B83" s="93" t="s">
        <v>503</v>
      </c>
      <c r="C83" s="95"/>
      <c r="D83" s="95"/>
      <c r="F83" s="94">
        <v>1.7000000000000001E-2</v>
      </c>
      <c r="G83" s="94">
        <v>1.7000000000000001E-2</v>
      </c>
    </row>
    <row r="84" spans="1:7" x14ac:dyDescent="0.25">
      <c r="A84" s="92" t="s">
        <v>39</v>
      </c>
      <c r="B84" s="93" t="s">
        <v>504</v>
      </c>
      <c r="C84" s="95"/>
      <c r="D84" s="95"/>
      <c r="F84" s="94">
        <v>1.7999999999999999E-2</v>
      </c>
      <c r="G84" s="94">
        <v>1E-3</v>
      </c>
    </row>
    <row r="85" spans="1:7" x14ac:dyDescent="0.25">
      <c r="A85" s="92" t="s">
        <v>39</v>
      </c>
      <c r="B85" s="93" t="s">
        <v>505</v>
      </c>
      <c r="C85" s="95"/>
      <c r="D85" s="95"/>
      <c r="F85" s="94">
        <v>8.7999999999999995E-2</v>
      </c>
      <c r="G85" s="94">
        <v>8.7999999999999995E-2</v>
      </c>
    </row>
    <row r="86" spans="1:7" x14ac:dyDescent="0.25">
      <c r="A86" s="92" t="s">
        <v>39</v>
      </c>
      <c r="B86" s="93" t="s">
        <v>506</v>
      </c>
      <c r="C86" s="95"/>
      <c r="D86" s="95"/>
      <c r="F86" s="94">
        <v>2.8000000000000001E-2</v>
      </c>
      <c r="G86" s="94">
        <v>1.9E-2</v>
      </c>
    </row>
    <row r="87" spans="1:7" x14ac:dyDescent="0.25">
      <c r="A87" s="92" t="s">
        <v>39</v>
      </c>
      <c r="B87" s="93" t="s">
        <v>507</v>
      </c>
      <c r="C87" s="95"/>
      <c r="D87" s="95"/>
      <c r="F87" s="94">
        <v>8.0000000000000002E-3</v>
      </c>
      <c r="G87" s="94">
        <v>8.0000000000000002E-3</v>
      </c>
    </row>
    <row r="88" spans="1:7" x14ac:dyDescent="0.25">
      <c r="A88" s="92" t="s">
        <v>39</v>
      </c>
      <c r="B88" s="93" t="s">
        <v>508</v>
      </c>
      <c r="C88" s="95"/>
      <c r="D88" s="95"/>
      <c r="F88" s="94">
        <v>4.0000000000000001E-3</v>
      </c>
      <c r="G88" s="94">
        <v>2.4E-2</v>
      </c>
    </row>
    <row r="89" spans="1:7" x14ac:dyDescent="0.25">
      <c r="A89" s="92" t="s">
        <v>39</v>
      </c>
      <c r="B89" s="93" t="s">
        <v>509</v>
      </c>
      <c r="C89" s="95"/>
      <c r="D89" s="95"/>
      <c r="F89" s="95"/>
      <c r="G89" s="94">
        <v>2.5000000000000001E-2</v>
      </c>
    </row>
    <row r="90" spans="1:7" x14ac:dyDescent="0.25">
      <c r="A90" s="92" t="s">
        <v>39</v>
      </c>
      <c r="B90" s="93" t="s">
        <v>510</v>
      </c>
      <c r="C90" s="95"/>
      <c r="D90" s="95"/>
      <c r="F90" s="95"/>
      <c r="G90" s="94">
        <v>1E-3</v>
      </c>
    </row>
    <row r="91" spans="1:7" x14ac:dyDescent="0.25">
      <c r="A91" s="92" t="s">
        <v>39</v>
      </c>
      <c r="B91" s="93" t="s">
        <v>511</v>
      </c>
      <c r="C91" s="95"/>
      <c r="D91" s="95"/>
      <c r="F91" s="94">
        <v>2E-3</v>
      </c>
      <c r="G91" s="95"/>
    </row>
    <row r="92" spans="1:7" x14ac:dyDescent="0.25">
      <c r="A92" s="92" t="s">
        <v>39</v>
      </c>
      <c r="B92" s="93" t="s">
        <v>512</v>
      </c>
      <c r="C92" s="95"/>
      <c r="D92" s="95"/>
      <c r="F92" s="94">
        <v>8.2000000000000003E-2</v>
      </c>
      <c r="G92" s="94">
        <v>0.104</v>
      </c>
    </row>
    <row r="93" spans="1:7" x14ac:dyDescent="0.25">
      <c r="A93" s="92" t="s">
        <v>39</v>
      </c>
      <c r="B93" s="93" t="s">
        <v>513</v>
      </c>
      <c r="C93" s="95"/>
      <c r="D93" s="95"/>
      <c r="F93" s="94">
        <v>1E-3</v>
      </c>
      <c r="G93" s="94">
        <v>1E-3</v>
      </c>
    </row>
    <row r="94" spans="1:7" x14ac:dyDescent="0.25">
      <c r="A94" s="92" t="s">
        <v>39</v>
      </c>
      <c r="B94" s="93" t="s">
        <v>514</v>
      </c>
      <c r="C94" s="95"/>
      <c r="D94" s="95"/>
      <c r="F94" s="94">
        <v>0.05</v>
      </c>
      <c r="G94" s="94">
        <v>0.05</v>
      </c>
    </row>
    <row r="95" spans="1:7" x14ac:dyDescent="0.25">
      <c r="A95" s="92" t="s">
        <v>39</v>
      </c>
      <c r="B95" s="93" t="s">
        <v>515</v>
      </c>
      <c r="C95" s="95"/>
      <c r="D95" s="95"/>
      <c r="F95" s="94">
        <v>0.27</v>
      </c>
      <c r="G95" s="94">
        <v>0.27</v>
      </c>
    </row>
    <row r="96" spans="1:7" x14ac:dyDescent="0.25">
      <c r="A96" s="92" t="s">
        <v>39</v>
      </c>
      <c r="B96" s="93" t="s">
        <v>516</v>
      </c>
      <c r="C96" s="95"/>
      <c r="D96" s="95"/>
      <c r="F96" s="95"/>
      <c r="G96" s="94">
        <v>1E-3</v>
      </c>
    </row>
    <row r="97" spans="1:7" x14ac:dyDescent="0.25">
      <c r="A97" s="92" t="s">
        <v>42</v>
      </c>
      <c r="B97" s="93" t="s">
        <v>44</v>
      </c>
      <c r="C97" s="116">
        <v>0.13</v>
      </c>
      <c r="D97" s="116">
        <v>0.13</v>
      </c>
      <c r="F97" s="116">
        <v>3.78</v>
      </c>
      <c r="G97" s="116">
        <v>1.56</v>
      </c>
    </row>
    <row r="98" spans="1:7" x14ac:dyDescent="0.25">
      <c r="A98" s="92" t="s">
        <v>42</v>
      </c>
      <c r="B98" s="93" t="s">
        <v>175</v>
      </c>
      <c r="C98" s="116">
        <v>0.40899999999999997</v>
      </c>
      <c r="D98" s="116">
        <v>0.35620000000000002</v>
      </c>
      <c r="F98" s="98"/>
      <c r="G98" s="98"/>
    </row>
    <row r="99" spans="1:7" x14ac:dyDescent="0.25">
      <c r="A99" s="92" t="s">
        <v>42</v>
      </c>
      <c r="B99" s="93" t="s">
        <v>132</v>
      </c>
      <c r="C99" s="116">
        <v>0.54500000000000004</v>
      </c>
      <c r="D99" s="116">
        <v>0.49</v>
      </c>
      <c r="F99" s="98"/>
      <c r="G99" s="98"/>
    </row>
    <row r="100" spans="1:7" x14ac:dyDescent="0.25">
      <c r="A100" s="92" t="s">
        <v>42</v>
      </c>
      <c r="B100" s="93" t="s">
        <v>43</v>
      </c>
      <c r="C100" s="116">
        <v>0.09</v>
      </c>
      <c r="D100" s="116">
        <v>0.09</v>
      </c>
      <c r="F100" s="116">
        <v>1.2</v>
      </c>
      <c r="G100" s="116">
        <v>1.2</v>
      </c>
    </row>
    <row r="101" spans="1:7" x14ac:dyDescent="0.25">
      <c r="A101" s="92" t="s">
        <v>42</v>
      </c>
      <c r="B101" s="93" t="s">
        <v>133</v>
      </c>
      <c r="C101" s="116">
        <v>0.02</v>
      </c>
      <c r="D101" s="116">
        <v>0</v>
      </c>
      <c r="F101" s="116">
        <v>9.48</v>
      </c>
      <c r="G101" s="127">
        <v>9.35</v>
      </c>
    </row>
    <row r="102" spans="1:7" x14ac:dyDescent="0.25">
      <c r="A102" s="92" t="s">
        <v>42</v>
      </c>
      <c r="B102" s="93" t="s">
        <v>45</v>
      </c>
      <c r="C102" s="116">
        <v>0.02</v>
      </c>
      <c r="D102" s="116">
        <v>0.02</v>
      </c>
      <c r="F102" s="116">
        <v>0.03</v>
      </c>
      <c r="G102" s="116">
        <v>0.03</v>
      </c>
    </row>
    <row r="103" spans="1:7" x14ac:dyDescent="0.25">
      <c r="A103" s="92" t="s">
        <v>42</v>
      </c>
      <c r="B103" s="93" t="s">
        <v>360</v>
      </c>
      <c r="C103" s="98"/>
      <c r="D103" s="98"/>
      <c r="F103" s="116">
        <v>1.66</v>
      </c>
      <c r="G103" s="116">
        <v>1.07</v>
      </c>
    </row>
    <row r="104" spans="1:7" x14ac:dyDescent="0.25">
      <c r="A104" s="92" t="s">
        <v>42</v>
      </c>
      <c r="B104" s="93" t="s">
        <v>517</v>
      </c>
      <c r="C104" s="98"/>
      <c r="D104" s="98"/>
      <c r="F104" s="116">
        <v>0.84</v>
      </c>
      <c r="G104" s="116">
        <v>0.68</v>
      </c>
    </row>
    <row r="105" spans="1:7" x14ac:dyDescent="0.25">
      <c r="A105" s="92" t="s">
        <v>42</v>
      </c>
      <c r="B105" s="93" t="s">
        <v>53</v>
      </c>
      <c r="C105" s="98"/>
      <c r="D105" s="98"/>
      <c r="F105" s="98"/>
      <c r="G105" s="98"/>
    </row>
    <row r="106" spans="1:7" x14ac:dyDescent="0.25">
      <c r="A106" s="92" t="s">
        <v>42</v>
      </c>
      <c r="B106" s="93" t="s">
        <v>518</v>
      </c>
      <c r="C106" s="98"/>
      <c r="D106" s="98"/>
      <c r="F106" s="98"/>
      <c r="G106" s="116">
        <v>0.01</v>
      </c>
    </row>
    <row r="107" spans="1:7" x14ac:dyDescent="0.25">
      <c r="A107" s="92" t="s">
        <v>46</v>
      </c>
      <c r="B107" s="93" t="s">
        <v>519</v>
      </c>
      <c r="C107" s="117">
        <v>0</v>
      </c>
      <c r="D107" s="117">
        <v>0</v>
      </c>
      <c r="F107" s="98"/>
      <c r="G107" s="95"/>
    </row>
    <row r="108" spans="1:7" x14ac:dyDescent="0.25">
      <c r="A108" s="92" t="s">
        <v>46</v>
      </c>
      <c r="B108" s="93" t="s">
        <v>520</v>
      </c>
      <c r="C108" s="117">
        <v>0</v>
      </c>
      <c r="D108" s="117">
        <v>0</v>
      </c>
      <c r="F108" s="98"/>
      <c r="G108" s="95"/>
    </row>
    <row r="109" spans="1:7" x14ac:dyDescent="0.25">
      <c r="A109" s="92" t="s">
        <v>46</v>
      </c>
      <c r="B109" s="93" t="s">
        <v>323</v>
      </c>
      <c r="C109" s="117">
        <v>0</v>
      </c>
      <c r="D109" s="117">
        <v>0</v>
      </c>
      <c r="F109" s="116">
        <v>5.12</v>
      </c>
      <c r="G109" s="94">
        <v>5.12</v>
      </c>
    </row>
    <row r="110" spans="1:7" x14ac:dyDescent="0.25">
      <c r="A110" s="92" t="s">
        <v>46</v>
      </c>
      <c r="B110" s="93" t="s">
        <v>521</v>
      </c>
      <c r="C110" s="98"/>
      <c r="D110" s="98"/>
      <c r="F110" s="117">
        <v>3.1E-2</v>
      </c>
      <c r="G110" s="94">
        <v>3.1E-2</v>
      </c>
    </row>
    <row r="111" spans="1:7" x14ac:dyDescent="0.25">
      <c r="A111" s="92" t="s">
        <v>46</v>
      </c>
      <c r="B111" s="93" t="s">
        <v>522</v>
      </c>
      <c r="C111" s="117">
        <v>2.1000000000000001E-2</v>
      </c>
      <c r="D111" s="117">
        <v>1.0999999999999999E-2</v>
      </c>
      <c r="F111" s="117">
        <v>2.702</v>
      </c>
      <c r="G111" s="94">
        <v>0.77600000000000002</v>
      </c>
    </row>
    <row r="112" spans="1:7" x14ac:dyDescent="0.25">
      <c r="A112" s="92" t="s">
        <v>46</v>
      </c>
      <c r="B112" s="93" t="s">
        <v>523</v>
      </c>
      <c r="C112" s="117">
        <v>0.113</v>
      </c>
      <c r="D112" s="117">
        <v>0</v>
      </c>
      <c r="F112" s="98"/>
      <c r="G112" s="95"/>
    </row>
    <row r="113" spans="1:7" x14ac:dyDescent="0.25">
      <c r="A113" s="92" t="s">
        <v>46</v>
      </c>
      <c r="B113" s="93" t="s">
        <v>524</v>
      </c>
      <c r="C113" s="117">
        <v>4.5860000000000003</v>
      </c>
      <c r="D113" s="117">
        <v>1.2390000000000001</v>
      </c>
      <c r="F113" s="116">
        <v>33.17</v>
      </c>
      <c r="G113" s="94">
        <v>1.54</v>
      </c>
    </row>
    <row r="114" spans="1:7" x14ac:dyDescent="0.25">
      <c r="A114" s="92" t="s">
        <v>46</v>
      </c>
      <c r="B114" s="93" t="s">
        <v>525</v>
      </c>
      <c r="C114" s="117">
        <v>2.64</v>
      </c>
      <c r="D114" s="117">
        <v>2.08</v>
      </c>
      <c r="F114" s="117">
        <v>0.49099999999999999</v>
      </c>
      <c r="G114" s="94">
        <v>0.41199999999999998</v>
      </c>
    </row>
    <row r="115" spans="1:7" x14ac:dyDescent="0.25">
      <c r="A115" s="92" t="s">
        <v>51</v>
      </c>
      <c r="B115" s="93" t="s">
        <v>360</v>
      </c>
      <c r="C115" s="118"/>
      <c r="D115" s="118"/>
      <c r="F115" s="119">
        <v>3.55</v>
      </c>
      <c r="G115" s="128">
        <v>3.66</v>
      </c>
    </row>
    <row r="116" spans="1:7" x14ac:dyDescent="0.25">
      <c r="A116" s="92" t="s">
        <v>51</v>
      </c>
      <c r="B116" s="93" t="s">
        <v>52</v>
      </c>
      <c r="C116" s="119">
        <f>15.55</f>
        <v>15.55</v>
      </c>
      <c r="D116" s="119">
        <v>11.54</v>
      </c>
      <c r="F116" s="119">
        <v>21.42</v>
      </c>
      <c r="G116" s="128">
        <v>23.5</v>
      </c>
    </row>
    <row r="117" spans="1:7" x14ac:dyDescent="0.25">
      <c r="A117" s="92" t="s">
        <v>54</v>
      </c>
      <c r="B117" s="173" t="s">
        <v>1169</v>
      </c>
      <c r="C117" s="95"/>
      <c r="D117" s="95"/>
      <c r="F117" s="101">
        <v>1.1599999999999999</v>
      </c>
      <c r="G117" s="101">
        <v>1.26</v>
      </c>
    </row>
    <row r="118" spans="1:7" x14ac:dyDescent="0.25">
      <c r="A118" s="92" t="s">
        <v>54</v>
      </c>
      <c r="B118" s="93" t="s">
        <v>526</v>
      </c>
      <c r="C118" s="95"/>
      <c r="D118" s="95"/>
      <c r="F118" s="101">
        <v>0.31</v>
      </c>
      <c r="G118" s="101">
        <v>17.059999999999999</v>
      </c>
    </row>
    <row r="119" spans="1:7" x14ac:dyDescent="0.25">
      <c r="A119" s="92" t="s">
        <v>54</v>
      </c>
      <c r="B119" s="93" t="s">
        <v>527</v>
      </c>
      <c r="C119" s="95"/>
      <c r="D119" s="95"/>
      <c r="F119" s="101">
        <v>59.29</v>
      </c>
      <c r="G119" s="101">
        <v>13.99</v>
      </c>
    </row>
    <row r="120" spans="1:7" x14ac:dyDescent="0.25">
      <c r="A120" s="92" t="s">
        <v>54</v>
      </c>
      <c r="B120" s="93" t="s">
        <v>528</v>
      </c>
      <c r="C120" s="95"/>
      <c r="D120" s="95"/>
      <c r="F120" s="101">
        <v>5.19</v>
      </c>
      <c r="G120" s="101">
        <v>12.24</v>
      </c>
    </row>
    <row r="121" spans="1:7" x14ac:dyDescent="0.25">
      <c r="A121" s="92" t="s">
        <v>54</v>
      </c>
      <c r="B121" s="93" t="s">
        <v>445</v>
      </c>
      <c r="C121" s="95"/>
      <c r="D121" s="95"/>
      <c r="F121" s="101">
        <v>21.6</v>
      </c>
      <c r="G121" s="101">
        <v>10.69</v>
      </c>
    </row>
    <row r="122" spans="1:7" x14ac:dyDescent="0.25">
      <c r="A122" s="92" t="s">
        <v>54</v>
      </c>
      <c r="B122" s="93" t="s">
        <v>446</v>
      </c>
      <c r="C122" s="95"/>
      <c r="D122" s="95"/>
      <c r="F122" s="101">
        <v>14210.77</v>
      </c>
      <c r="G122" s="101">
        <v>11410.06</v>
      </c>
    </row>
    <row r="123" spans="1:7" x14ac:dyDescent="0.25">
      <c r="A123" s="92" t="s">
        <v>54</v>
      </c>
      <c r="B123" s="93" t="s">
        <v>173</v>
      </c>
      <c r="C123" s="94">
        <v>33.78</v>
      </c>
      <c r="D123" s="94">
        <v>24.33</v>
      </c>
      <c r="F123" s="95"/>
      <c r="G123" s="95"/>
    </row>
    <row r="124" spans="1:7" x14ac:dyDescent="0.25">
      <c r="A124" s="92" t="s">
        <v>54</v>
      </c>
      <c r="B124" s="93" t="s">
        <v>447</v>
      </c>
      <c r="C124" s="95"/>
      <c r="D124" s="95"/>
      <c r="F124" s="94">
        <v>81.539999999999992</v>
      </c>
      <c r="G124" s="94">
        <v>81.539999999999992</v>
      </c>
    </row>
    <row r="125" spans="1:7" x14ac:dyDescent="0.25">
      <c r="A125" s="92" t="s">
        <v>54</v>
      </c>
      <c r="B125" s="93" t="s">
        <v>174</v>
      </c>
      <c r="C125" s="94">
        <v>0</v>
      </c>
      <c r="D125" s="94">
        <v>0.3</v>
      </c>
      <c r="F125" s="95"/>
      <c r="G125" s="95"/>
    </row>
    <row r="126" spans="1:7" x14ac:dyDescent="0.25">
      <c r="A126" s="92" t="s">
        <v>54</v>
      </c>
      <c r="B126" s="93" t="s">
        <v>324</v>
      </c>
      <c r="C126" s="94">
        <v>560.05999999999995</v>
      </c>
      <c r="D126" s="94">
        <v>160.78</v>
      </c>
      <c r="F126" s="95"/>
      <c r="G126" s="95"/>
    </row>
    <row r="127" spans="1:7" x14ac:dyDescent="0.25">
      <c r="A127" s="92" t="s">
        <v>54</v>
      </c>
      <c r="B127" s="93" t="s">
        <v>448</v>
      </c>
      <c r="C127" s="94"/>
      <c r="D127" s="94">
        <v>32.520000000000003</v>
      </c>
      <c r="F127" s="95"/>
      <c r="G127" s="95"/>
    </row>
    <row r="128" spans="1:7" x14ac:dyDescent="0.25">
      <c r="A128" s="92" t="s">
        <v>65</v>
      </c>
      <c r="B128" s="96" t="s">
        <v>529</v>
      </c>
      <c r="C128" s="97">
        <v>0</v>
      </c>
      <c r="D128" s="97">
        <v>0</v>
      </c>
      <c r="F128" s="97">
        <v>0.52814700000000003</v>
      </c>
      <c r="G128" s="126"/>
    </row>
    <row r="129" spans="1:7" x14ac:dyDescent="0.25">
      <c r="A129" s="92" t="s">
        <v>65</v>
      </c>
      <c r="B129" s="96" t="s">
        <v>449</v>
      </c>
      <c r="C129" s="97">
        <v>12.15</v>
      </c>
      <c r="D129" s="97">
        <v>1.7332320000000001</v>
      </c>
      <c r="F129" s="97">
        <v>144.11443700000001</v>
      </c>
      <c r="G129" s="97">
        <v>0.43</v>
      </c>
    </row>
    <row r="130" spans="1:7" x14ac:dyDescent="0.25">
      <c r="A130" s="92" t="s">
        <v>65</v>
      </c>
      <c r="B130" s="96" t="s">
        <v>451</v>
      </c>
      <c r="C130" s="97">
        <v>29.8</v>
      </c>
      <c r="D130" s="97">
        <v>25.1</v>
      </c>
      <c r="F130" s="97">
        <v>26.965484</v>
      </c>
      <c r="G130" s="97">
        <v>5.67</v>
      </c>
    </row>
    <row r="131" spans="1:7" x14ac:dyDescent="0.25">
      <c r="A131" s="92" t="s">
        <v>65</v>
      </c>
      <c r="B131" s="96" t="s">
        <v>530</v>
      </c>
      <c r="C131" s="97">
        <v>0</v>
      </c>
      <c r="D131" s="97">
        <v>0</v>
      </c>
      <c r="F131" s="97">
        <v>908.09413400000005</v>
      </c>
      <c r="G131" s="97">
        <v>884.73490700000002</v>
      </c>
    </row>
    <row r="132" spans="1:7" x14ac:dyDescent="0.25">
      <c r="A132" s="92" t="s">
        <v>65</v>
      </c>
      <c r="B132" s="96" t="s">
        <v>450</v>
      </c>
      <c r="C132" s="97">
        <v>0</v>
      </c>
      <c r="D132" s="97">
        <v>0</v>
      </c>
      <c r="F132" s="97">
        <v>392.77</v>
      </c>
      <c r="G132" s="97">
        <v>13.44</v>
      </c>
    </row>
    <row r="133" spans="1:7" x14ac:dyDescent="0.25">
      <c r="A133" s="92" t="s">
        <v>65</v>
      </c>
      <c r="B133" s="96" t="s">
        <v>531</v>
      </c>
      <c r="C133" s="97">
        <v>0.1</v>
      </c>
      <c r="D133" s="97">
        <v>0.1</v>
      </c>
      <c r="F133" s="126"/>
      <c r="G133" s="126"/>
    </row>
    <row r="134" spans="1:7" x14ac:dyDescent="0.25">
      <c r="A134" s="92" t="s">
        <v>65</v>
      </c>
      <c r="B134" s="96" t="s">
        <v>452</v>
      </c>
      <c r="C134" s="97">
        <v>0</v>
      </c>
      <c r="D134" s="97">
        <v>0</v>
      </c>
      <c r="F134" s="97">
        <v>44.854182999999999</v>
      </c>
      <c r="G134" s="97">
        <v>5.16</v>
      </c>
    </row>
    <row r="135" spans="1:7" x14ac:dyDescent="0.25">
      <c r="A135" s="92" t="s">
        <v>355</v>
      </c>
      <c r="B135" s="111" t="s">
        <v>532</v>
      </c>
      <c r="C135" s="95"/>
      <c r="D135" s="95"/>
      <c r="F135" s="94">
        <f>SUM(38054.07/1000000)</f>
        <v>3.8054070000000002E-2</v>
      </c>
      <c r="G135" s="95"/>
    </row>
    <row r="136" spans="1:7" x14ac:dyDescent="0.25">
      <c r="A136" s="92" t="s">
        <v>355</v>
      </c>
      <c r="B136" s="111" t="s">
        <v>389</v>
      </c>
      <c r="C136" s="95"/>
      <c r="D136" s="95"/>
      <c r="F136" s="94">
        <f>SUM(299291.84/1000000)</f>
        <v>0.29929184000000003</v>
      </c>
      <c r="G136" s="95"/>
    </row>
    <row r="137" spans="1:7" x14ac:dyDescent="0.25">
      <c r="A137" s="92" t="s">
        <v>355</v>
      </c>
      <c r="B137" s="111" t="s">
        <v>533</v>
      </c>
      <c r="C137" s="95"/>
      <c r="D137" s="95"/>
      <c r="F137" s="94">
        <f>SUM(22002.45/1000000)</f>
        <v>2.200245E-2</v>
      </c>
      <c r="G137" s="95"/>
    </row>
    <row r="138" spans="1:7" x14ac:dyDescent="0.25">
      <c r="A138" s="92" t="s">
        <v>355</v>
      </c>
      <c r="B138" s="112" t="s">
        <v>906</v>
      </c>
      <c r="C138" s="120"/>
      <c r="D138" s="120"/>
      <c r="F138" s="120"/>
      <c r="G138" s="120"/>
    </row>
    <row r="139" spans="1:7" x14ac:dyDescent="0.25">
      <c r="A139" s="92" t="s">
        <v>355</v>
      </c>
      <c r="B139" s="112" t="s">
        <v>347</v>
      </c>
      <c r="C139" s="120"/>
      <c r="D139" s="120"/>
      <c r="F139" s="129">
        <f>SUM(149/1000000)</f>
        <v>1.4899999999999999E-4</v>
      </c>
      <c r="G139" s="120"/>
    </row>
    <row r="140" spans="1:7" x14ac:dyDescent="0.25">
      <c r="A140" s="92" t="s">
        <v>355</v>
      </c>
      <c r="B140" s="112" t="s">
        <v>534</v>
      </c>
      <c r="C140" s="120"/>
      <c r="D140" s="120"/>
      <c r="F140" s="120"/>
      <c r="G140" s="120"/>
    </row>
    <row r="141" spans="1:7" x14ac:dyDescent="0.25">
      <c r="A141" s="92" t="s">
        <v>355</v>
      </c>
      <c r="B141" s="112" t="s">
        <v>535</v>
      </c>
      <c r="C141" s="120"/>
      <c r="D141" s="120"/>
      <c r="F141" s="129">
        <f>SUM(4539.06/1000000)</f>
        <v>4.5390600000000001E-3</v>
      </c>
      <c r="G141" s="120"/>
    </row>
    <row r="142" spans="1:7" x14ac:dyDescent="0.25">
      <c r="A142" s="92" t="s">
        <v>67</v>
      </c>
      <c r="B142" s="93" t="s">
        <v>536</v>
      </c>
      <c r="C142" s="95"/>
      <c r="D142" s="95"/>
      <c r="F142" s="94">
        <v>5.6280000000000001</v>
      </c>
      <c r="G142" s="94">
        <v>5.2469999999999999</v>
      </c>
    </row>
    <row r="143" spans="1:7" x14ac:dyDescent="0.25">
      <c r="A143" s="92" t="s">
        <v>68</v>
      </c>
      <c r="B143" s="93" t="s">
        <v>132</v>
      </c>
      <c r="C143" s="95"/>
      <c r="D143" s="95"/>
      <c r="F143" s="94">
        <v>9.6000000000000002E-2</v>
      </c>
      <c r="G143" s="94">
        <v>9.7000000000000003E-2</v>
      </c>
    </row>
    <row r="144" spans="1:7" x14ac:dyDescent="0.25">
      <c r="A144" s="92" t="s">
        <v>68</v>
      </c>
      <c r="B144" s="93" t="s">
        <v>133</v>
      </c>
      <c r="C144" s="95"/>
      <c r="D144" s="95"/>
      <c r="F144" s="94">
        <v>8.5180000000000007</v>
      </c>
      <c r="G144" s="94">
        <v>7.9429999999999996</v>
      </c>
    </row>
    <row r="145" spans="1:7" x14ac:dyDescent="0.25">
      <c r="A145" s="92" t="s">
        <v>68</v>
      </c>
      <c r="B145" s="93" t="s">
        <v>537</v>
      </c>
      <c r="C145" s="95"/>
      <c r="D145" s="95"/>
      <c r="F145" s="94">
        <v>0.121</v>
      </c>
      <c r="G145" s="94">
        <v>8.2000000000000003E-2</v>
      </c>
    </row>
    <row r="146" spans="1:7" x14ac:dyDescent="0.25">
      <c r="A146" s="92" t="s">
        <v>68</v>
      </c>
      <c r="B146" s="93" t="s">
        <v>53</v>
      </c>
      <c r="C146" s="95"/>
      <c r="D146" s="95"/>
      <c r="F146" s="95"/>
      <c r="G146" s="95"/>
    </row>
    <row r="147" spans="1:7" x14ac:dyDescent="0.25">
      <c r="A147" s="92" t="s">
        <v>68</v>
      </c>
      <c r="B147" s="93" t="s">
        <v>518</v>
      </c>
      <c r="C147" s="95"/>
      <c r="D147" s="95"/>
      <c r="F147" s="94">
        <v>4.0000000000000001E-3</v>
      </c>
      <c r="G147" s="94">
        <v>4.0000000000000001E-3</v>
      </c>
    </row>
    <row r="148" spans="1:7" x14ac:dyDescent="0.25">
      <c r="A148" s="92" t="s">
        <v>69</v>
      </c>
      <c r="B148" s="93" t="s">
        <v>538</v>
      </c>
      <c r="C148" s="95"/>
      <c r="D148" s="95"/>
      <c r="F148" s="99">
        <v>27.61</v>
      </c>
      <c r="G148" s="99">
        <v>70.040000000000006</v>
      </c>
    </row>
    <row r="149" spans="1:7" x14ac:dyDescent="0.25">
      <c r="A149" s="92" t="s">
        <v>69</v>
      </c>
      <c r="B149" s="93" t="s">
        <v>539</v>
      </c>
      <c r="C149" s="95"/>
      <c r="D149" s="95"/>
      <c r="F149" s="99">
        <v>230.67</v>
      </c>
      <c r="G149" s="99">
        <v>224.41</v>
      </c>
    </row>
    <row r="150" spans="1:7" x14ac:dyDescent="0.25">
      <c r="A150" s="92" t="s">
        <v>70</v>
      </c>
      <c r="B150" s="93" t="s">
        <v>71</v>
      </c>
      <c r="C150" s="95"/>
      <c r="D150" s="95"/>
      <c r="F150" s="94">
        <v>48.68</v>
      </c>
      <c r="G150" s="94">
        <v>64.42</v>
      </c>
    </row>
    <row r="151" spans="1:7" x14ac:dyDescent="0.25">
      <c r="A151" s="92" t="s">
        <v>70</v>
      </c>
      <c r="B151" s="93" t="s">
        <v>72</v>
      </c>
      <c r="C151" s="95"/>
      <c r="D151" s="95"/>
      <c r="F151" s="94">
        <v>22.82</v>
      </c>
      <c r="G151" s="94">
        <v>23.19</v>
      </c>
    </row>
    <row r="152" spans="1:7" x14ac:dyDescent="0.25">
      <c r="A152" s="92" t="s">
        <v>73</v>
      </c>
      <c r="B152" s="93" t="s">
        <v>75</v>
      </c>
      <c r="C152" s="98"/>
      <c r="D152" s="98"/>
      <c r="F152" s="95"/>
      <c r="G152" s="95"/>
    </row>
    <row r="153" spans="1:7" x14ac:dyDescent="0.25">
      <c r="A153" s="92" t="s">
        <v>73</v>
      </c>
      <c r="B153" s="93" t="s">
        <v>74</v>
      </c>
      <c r="C153" s="98"/>
      <c r="D153" s="98"/>
      <c r="F153" s="95"/>
      <c r="G153" s="95"/>
    </row>
    <row r="154" spans="1:7" x14ac:dyDescent="0.25">
      <c r="A154" s="92" t="s">
        <v>73</v>
      </c>
      <c r="B154" s="93" t="s">
        <v>78</v>
      </c>
      <c r="C154" s="98"/>
      <c r="D154" s="98"/>
      <c r="F154" s="94">
        <v>3.5395300000000001</v>
      </c>
      <c r="G154" s="94">
        <v>3.5395300000000001</v>
      </c>
    </row>
    <row r="155" spans="1:7" x14ac:dyDescent="0.25">
      <c r="A155" s="92" t="s">
        <v>73</v>
      </c>
      <c r="B155" s="93" t="s">
        <v>76</v>
      </c>
      <c r="C155" s="98"/>
      <c r="D155" s="98"/>
      <c r="F155" s="94">
        <v>1.95E-2</v>
      </c>
      <c r="G155" s="94">
        <v>1.3639999999999999E-2</v>
      </c>
    </row>
    <row r="156" spans="1:7" x14ac:dyDescent="0.25">
      <c r="A156" s="92" t="s">
        <v>73</v>
      </c>
      <c r="B156" s="93" t="s">
        <v>77</v>
      </c>
      <c r="C156" s="98"/>
      <c r="D156" s="98"/>
      <c r="F156" s="94">
        <v>5.4191600000000001E-3</v>
      </c>
      <c r="G156" s="94">
        <v>2.1915400000000001E-3</v>
      </c>
    </row>
    <row r="157" spans="1:7" x14ac:dyDescent="0.25">
      <c r="A157" s="467" t="s">
        <v>79</v>
      </c>
      <c r="B157" s="113" t="s">
        <v>80</v>
      </c>
      <c r="C157" s="99">
        <v>13173.15</v>
      </c>
      <c r="D157" s="99">
        <v>2567.13</v>
      </c>
      <c r="E157" s="468"/>
      <c r="F157" s="98"/>
      <c r="G157" s="98"/>
    </row>
    <row r="158" spans="1:7" x14ac:dyDescent="0.25">
      <c r="A158" s="467" t="s">
        <v>79</v>
      </c>
      <c r="B158" s="113" t="s">
        <v>181</v>
      </c>
      <c r="C158" s="99">
        <v>4.0199999999999996</v>
      </c>
      <c r="D158" s="99">
        <v>2.16</v>
      </c>
      <c r="E158" s="468"/>
      <c r="F158" s="98"/>
      <c r="G158" s="98"/>
    </row>
    <row r="159" spans="1:7" s="469" customFormat="1" x14ac:dyDescent="0.25">
      <c r="A159" s="92" t="s">
        <v>1166</v>
      </c>
      <c r="B159" s="113" t="s">
        <v>1167</v>
      </c>
      <c r="C159" s="466"/>
      <c r="D159" s="466"/>
      <c r="E159" s="468"/>
      <c r="F159" s="99">
        <v>2.4</v>
      </c>
      <c r="G159" s="99">
        <v>1.29</v>
      </c>
    </row>
    <row r="160" spans="1:7" x14ac:dyDescent="0.25">
      <c r="A160" s="467" t="s">
        <v>79</v>
      </c>
      <c r="B160" s="113" t="s">
        <v>81</v>
      </c>
      <c r="C160" s="99">
        <v>13098.08</v>
      </c>
      <c r="D160" s="99">
        <v>1320.98</v>
      </c>
      <c r="E160" s="468"/>
      <c r="F160" s="98"/>
      <c r="G160" s="98"/>
    </row>
    <row r="161" spans="1:7" x14ac:dyDescent="0.25">
      <c r="A161" s="467" t="s">
        <v>79</v>
      </c>
      <c r="B161" s="113" t="s">
        <v>182</v>
      </c>
      <c r="C161" s="99">
        <v>0.44500000000000001</v>
      </c>
      <c r="D161" s="99">
        <v>0.41399999999999998</v>
      </c>
      <c r="E161" s="468"/>
      <c r="F161" s="98"/>
      <c r="G161" s="98"/>
    </row>
    <row r="162" spans="1:7" x14ac:dyDescent="0.25">
      <c r="A162" s="92" t="s">
        <v>109</v>
      </c>
      <c r="B162" s="93" t="s">
        <v>540</v>
      </c>
      <c r="C162" s="95"/>
      <c r="D162" s="95"/>
      <c r="F162" s="94">
        <v>7.13</v>
      </c>
      <c r="G162" s="94">
        <v>5.9690000000000003</v>
      </c>
    </row>
    <row r="163" spans="1:7" x14ac:dyDescent="0.25">
      <c r="A163" s="92" t="s">
        <v>109</v>
      </c>
      <c r="B163" s="93" t="s">
        <v>325</v>
      </c>
      <c r="C163" s="95"/>
      <c r="D163" s="95"/>
      <c r="F163" s="94">
        <v>1.637</v>
      </c>
      <c r="G163" s="94">
        <v>1.9450000000000001</v>
      </c>
    </row>
    <row r="164" spans="1:7" x14ac:dyDescent="0.25">
      <c r="A164" s="92" t="s">
        <v>109</v>
      </c>
      <c r="B164" s="93" t="s">
        <v>541</v>
      </c>
      <c r="C164" s="95"/>
      <c r="D164" s="95"/>
      <c r="F164" s="94">
        <v>1.9E-2</v>
      </c>
      <c r="G164" s="95"/>
    </row>
    <row r="165" spans="1:7" x14ac:dyDescent="0.25">
      <c r="A165" s="92" t="s">
        <v>109</v>
      </c>
      <c r="B165" s="93" t="s">
        <v>163</v>
      </c>
      <c r="C165" s="95"/>
      <c r="D165" s="95"/>
      <c r="F165" s="94">
        <v>0.22600000000000001</v>
      </c>
      <c r="G165" s="94">
        <v>0.34300000000000003</v>
      </c>
    </row>
    <row r="166" spans="1:7" x14ac:dyDescent="0.25">
      <c r="A166" s="92" t="s">
        <v>109</v>
      </c>
      <c r="B166" s="93" t="s">
        <v>542</v>
      </c>
      <c r="C166" s="95"/>
      <c r="D166" s="95"/>
      <c r="F166" s="94">
        <v>6.0999999999999999E-2</v>
      </c>
      <c r="G166" s="94">
        <v>1.2999999999999999E-2</v>
      </c>
    </row>
    <row r="167" spans="1:7" x14ac:dyDescent="0.25">
      <c r="A167" s="92" t="s">
        <v>109</v>
      </c>
      <c r="B167" s="93" t="s">
        <v>543</v>
      </c>
      <c r="C167" s="95"/>
      <c r="D167" s="95"/>
      <c r="F167" s="94">
        <v>1.2999999999999999E-2</v>
      </c>
      <c r="G167" s="94">
        <v>1.2999999999999999E-2</v>
      </c>
    </row>
    <row r="168" spans="1:7" x14ac:dyDescent="0.25">
      <c r="A168" s="92" t="s">
        <v>109</v>
      </c>
      <c r="B168" s="93" t="s">
        <v>326</v>
      </c>
      <c r="C168" s="94">
        <v>1.6698000000000001E-2</v>
      </c>
      <c r="D168" s="94">
        <v>0.13090199999999999</v>
      </c>
      <c r="F168" s="94">
        <v>5.7000000000000002E-2</v>
      </c>
      <c r="G168" s="94">
        <v>5.7000000000000002E-2</v>
      </c>
    </row>
    <row r="169" spans="1:7" x14ac:dyDescent="0.25">
      <c r="A169" s="92" t="s">
        <v>109</v>
      </c>
      <c r="B169" s="93" t="s">
        <v>544</v>
      </c>
      <c r="C169" s="95"/>
      <c r="D169" s="95"/>
      <c r="F169" s="94">
        <v>9.0999999999999998E-2</v>
      </c>
      <c r="G169" s="94">
        <v>4.1000000000000002E-2</v>
      </c>
    </row>
    <row r="170" spans="1:7" x14ac:dyDescent="0.25">
      <c r="A170" s="92" t="s">
        <v>109</v>
      </c>
      <c r="B170" s="93" t="s">
        <v>545</v>
      </c>
      <c r="C170" s="95"/>
      <c r="D170" s="95"/>
      <c r="F170" s="94">
        <v>0.3</v>
      </c>
      <c r="G170" s="94">
        <v>0.3</v>
      </c>
    </row>
    <row r="171" spans="1:7" x14ac:dyDescent="0.25">
      <c r="A171" s="92" t="s">
        <v>109</v>
      </c>
      <c r="B171" s="93" t="s">
        <v>162</v>
      </c>
      <c r="C171" s="94">
        <v>5.2254000000000002E-2</v>
      </c>
      <c r="D171" s="94">
        <v>1.3428000000000001E-2</v>
      </c>
      <c r="F171" s="94">
        <v>2.5999999999999999E-2</v>
      </c>
      <c r="G171" s="94">
        <v>1.0999999999999999E-2</v>
      </c>
    </row>
    <row r="172" spans="1:7" x14ac:dyDescent="0.25">
      <c r="A172" s="92" t="s">
        <v>109</v>
      </c>
      <c r="B172" s="93" t="s">
        <v>327</v>
      </c>
      <c r="C172" s="95"/>
      <c r="D172" s="95"/>
      <c r="F172" s="94">
        <v>0.11</v>
      </c>
      <c r="G172" s="94">
        <v>2.2839999999999998</v>
      </c>
    </row>
    <row r="173" spans="1:7" x14ac:dyDescent="0.25">
      <c r="A173" s="92" t="s">
        <v>82</v>
      </c>
      <c r="B173" s="93" t="s">
        <v>165</v>
      </c>
      <c r="C173" s="94">
        <v>0</v>
      </c>
      <c r="D173" s="94">
        <v>0</v>
      </c>
      <c r="F173" s="95"/>
      <c r="G173" s="95"/>
    </row>
    <row r="174" spans="1:7" x14ac:dyDescent="0.25">
      <c r="A174" s="92" t="s">
        <v>82</v>
      </c>
      <c r="B174" s="93" t="s">
        <v>166</v>
      </c>
      <c r="C174" s="94">
        <v>2.0000000000000001E-4</v>
      </c>
      <c r="D174" s="94">
        <v>2.0000000000000001E-4</v>
      </c>
      <c r="F174" s="95"/>
      <c r="G174" s="95"/>
    </row>
    <row r="175" spans="1:7" x14ac:dyDescent="0.25">
      <c r="A175" s="92" t="s">
        <v>82</v>
      </c>
      <c r="B175" s="93" t="s">
        <v>167</v>
      </c>
      <c r="C175" s="94">
        <v>1.3318000000000001</v>
      </c>
      <c r="D175" s="94">
        <v>1.1552</v>
      </c>
      <c r="F175" s="95"/>
      <c r="G175" s="95"/>
    </row>
    <row r="176" spans="1:7" x14ac:dyDescent="0.25">
      <c r="A176" s="92" t="s">
        <v>82</v>
      </c>
      <c r="B176" s="93" t="s">
        <v>546</v>
      </c>
      <c r="C176" s="94">
        <v>0.1</v>
      </c>
      <c r="D176" s="94">
        <v>9.9400000000000002E-2</v>
      </c>
      <c r="F176" s="95"/>
      <c r="G176" s="95"/>
    </row>
    <row r="177" spans="1:7" x14ac:dyDescent="0.25">
      <c r="A177" s="92" t="s">
        <v>82</v>
      </c>
      <c r="B177" s="93" t="s">
        <v>168</v>
      </c>
      <c r="C177" s="94">
        <v>0.29420000000000002</v>
      </c>
      <c r="D177" s="94">
        <v>0.33310000000000001</v>
      </c>
      <c r="F177" s="95"/>
      <c r="G177" s="95"/>
    </row>
    <row r="178" spans="1:7" x14ac:dyDescent="0.25">
      <c r="A178" s="92" t="s">
        <v>82</v>
      </c>
      <c r="B178" s="93" t="s">
        <v>547</v>
      </c>
      <c r="C178" s="94">
        <v>3.5999999999999999E-3</v>
      </c>
      <c r="D178" s="94">
        <v>3.3999999999999998E-3</v>
      </c>
      <c r="F178" s="95"/>
      <c r="G178" s="95"/>
    </row>
    <row r="179" spans="1:7" x14ac:dyDescent="0.25">
      <c r="A179" s="92" t="s">
        <v>82</v>
      </c>
      <c r="B179" s="93" t="s">
        <v>548</v>
      </c>
      <c r="C179" s="94">
        <v>0.1227</v>
      </c>
      <c r="D179" s="94">
        <v>0.1908</v>
      </c>
      <c r="F179" s="95"/>
      <c r="G179" s="95"/>
    </row>
    <row r="180" spans="1:7" x14ac:dyDescent="0.25">
      <c r="A180" s="92" t="s">
        <v>82</v>
      </c>
      <c r="B180" s="93" t="s">
        <v>549</v>
      </c>
      <c r="C180" s="94">
        <v>6.0900000000000003E-2</v>
      </c>
      <c r="D180" s="94">
        <v>7.5800000000000006E-2</v>
      </c>
      <c r="F180" s="95"/>
      <c r="G180" s="95"/>
    </row>
    <row r="181" spans="1:7" x14ac:dyDescent="0.25">
      <c r="A181" s="92" t="s">
        <v>82</v>
      </c>
      <c r="B181" s="93" t="s">
        <v>550</v>
      </c>
      <c r="C181" s="94">
        <v>5.11E-2</v>
      </c>
      <c r="D181" s="94">
        <v>5.0900000000000001E-2</v>
      </c>
      <c r="F181" s="95"/>
      <c r="G181" s="95"/>
    </row>
    <row r="182" spans="1:7" x14ac:dyDescent="0.25">
      <c r="A182" s="92" t="s">
        <v>82</v>
      </c>
      <c r="B182" s="93" t="s">
        <v>170</v>
      </c>
      <c r="C182" s="94">
        <v>0.36330000000000001</v>
      </c>
      <c r="D182" s="94">
        <v>0.26989999999999997</v>
      </c>
      <c r="F182" s="95"/>
      <c r="G182" s="95"/>
    </row>
    <row r="183" spans="1:7" x14ac:dyDescent="0.25">
      <c r="A183" s="92" t="s">
        <v>82</v>
      </c>
      <c r="B183" s="93" t="s">
        <v>328</v>
      </c>
      <c r="C183" s="94">
        <v>3.0999999999999999E-3</v>
      </c>
      <c r="D183" s="94">
        <v>4.4000000000000003E-3</v>
      </c>
      <c r="F183" s="95"/>
      <c r="G183" s="95"/>
    </row>
    <row r="184" spans="1:7" x14ac:dyDescent="0.25">
      <c r="A184" s="92" t="s">
        <v>82</v>
      </c>
      <c r="B184" s="93" t="s">
        <v>551</v>
      </c>
      <c r="C184" s="94">
        <v>2.5999999999999999E-3</v>
      </c>
      <c r="D184" s="94">
        <v>2.3999999999999998E-3</v>
      </c>
      <c r="F184" s="95"/>
      <c r="G184" s="95"/>
    </row>
    <row r="185" spans="1:7" x14ac:dyDescent="0.25">
      <c r="A185" s="92" t="s">
        <v>82</v>
      </c>
      <c r="B185" s="93" t="s">
        <v>171</v>
      </c>
      <c r="C185" s="94">
        <v>1.9199999999999998E-2</v>
      </c>
      <c r="D185" s="94">
        <v>7.1000000000000004E-3</v>
      </c>
      <c r="F185" s="95"/>
      <c r="G185" s="95"/>
    </row>
    <row r="186" spans="1:7" x14ac:dyDescent="0.25">
      <c r="A186" s="92" t="s">
        <v>82</v>
      </c>
      <c r="B186" s="93" t="s">
        <v>172</v>
      </c>
      <c r="C186" s="94">
        <v>2E-3</v>
      </c>
      <c r="D186" s="94">
        <v>2.5999999999999999E-3</v>
      </c>
      <c r="F186" s="95"/>
      <c r="G186" s="95"/>
    </row>
    <row r="187" spans="1:7" x14ac:dyDescent="0.25">
      <c r="A187" s="92" t="s">
        <v>83</v>
      </c>
      <c r="B187" s="93" t="s">
        <v>552</v>
      </c>
      <c r="C187" s="95"/>
      <c r="D187" s="95"/>
      <c r="F187" s="94">
        <v>0.15</v>
      </c>
      <c r="G187" s="94">
        <v>0.06</v>
      </c>
    </row>
    <row r="188" spans="1:7" x14ac:dyDescent="0.25">
      <c r="A188" s="92" t="s">
        <v>83</v>
      </c>
      <c r="B188" s="93" t="s">
        <v>553</v>
      </c>
      <c r="C188" s="95"/>
      <c r="D188" s="95"/>
      <c r="F188" s="94">
        <v>15.58</v>
      </c>
      <c r="G188" s="94">
        <v>4.97</v>
      </c>
    </row>
    <row r="189" spans="1:7" x14ac:dyDescent="0.25">
      <c r="A189" s="92" t="s">
        <v>84</v>
      </c>
      <c r="B189" s="93" t="s">
        <v>554</v>
      </c>
      <c r="C189" s="95"/>
      <c r="D189" s="95"/>
      <c r="F189" s="94">
        <v>0.05</v>
      </c>
      <c r="G189" s="94">
        <v>0.05</v>
      </c>
    </row>
    <row r="190" spans="1:7" x14ac:dyDescent="0.25">
      <c r="A190" s="92" t="s">
        <v>84</v>
      </c>
      <c r="B190" s="93" t="s">
        <v>555</v>
      </c>
      <c r="C190" s="95"/>
      <c r="D190" s="95"/>
      <c r="F190" s="94">
        <v>0.2</v>
      </c>
      <c r="G190" s="94">
        <v>0.2</v>
      </c>
    </row>
    <row r="191" spans="1:7" x14ac:dyDescent="0.25">
      <c r="A191" s="92" t="s">
        <v>84</v>
      </c>
      <c r="B191" s="93" t="s">
        <v>329</v>
      </c>
      <c r="C191" s="94">
        <v>0.18</v>
      </c>
      <c r="D191" s="94">
        <v>0.18</v>
      </c>
      <c r="F191" s="95"/>
      <c r="G191" s="95"/>
    </row>
    <row r="192" spans="1:7" x14ac:dyDescent="0.25">
      <c r="A192" s="92" t="s">
        <v>84</v>
      </c>
      <c r="B192" s="93" t="s">
        <v>556</v>
      </c>
      <c r="C192" s="95"/>
      <c r="D192" s="95"/>
      <c r="F192" s="95"/>
      <c r="G192" s="95"/>
    </row>
    <row r="193" spans="1:7" x14ac:dyDescent="0.25">
      <c r="A193" s="92" t="s">
        <v>84</v>
      </c>
      <c r="B193" s="93" t="s">
        <v>557</v>
      </c>
      <c r="C193" s="95"/>
      <c r="D193" s="95"/>
      <c r="F193" s="94">
        <v>0.01</v>
      </c>
      <c r="G193" s="94">
        <v>0.01</v>
      </c>
    </row>
    <row r="194" spans="1:7" x14ac:dyDescent="0.25">
      <c r="A194" s="92" t="s">
        <v>84</v>
      </c>
      <c r="B194" s="93" t="s">
        <v>454</v>
      </c>
      <c r="C194" s="95"/>
      <c r="D194" s="95"/>
      <c r="F194" s="94">
        <v>558.79999999999995</v>
      </c>
      <c r="G194" s="94">
        <v>558.79999999999995</v>
      </c>
    </row>
    <row r="195" spans="1:7" x14ac:dyDescent="0.25">
      <c r="A195" s="92" t="s">
        <v>84</v>
      </c>
      <c r="B195" s="93" t="s">
        <v>558</v>
      </c>
      <c r="C195" s="95"/>
      <c r="D195" s="95"/>
      <c r="F195" s="94">
        <v>2.27</v>
      </c>
      <c r="G195" s="94">
        <v>2.15</v>
      </c>
    </row>
    <row r="196" spans="1:7" x14ac:dyDescent="0.25">
      <c r="A196" s="92" t="s">
        <v>84</v>
      </c>
      <c r="B196" s="93" t="s">
        <v>548</v>
      </c>
      <c r="C196" s="95"/>
      <c r="D196" s="95"/>
      <c r="F196" s="94">
        <v>45.09</v>
      </c>
      <c r="G196" s="94">
        <v>47.28</v>
      </c>
    </row>
    <row r="197" spans="1:7" x14ac:dyDescent="0.25">
      <c r="A197" s="92" t="s">
        <v>84</v>
      </c>
      <c r="B197" s="93" t="s">
        <v>559</v>
      </c>
      <c r="C197" s="94">
        <v>220.23</v>
      </c>
      <c r="D197" s="94">
        <v>218.08</v>
      </c>
      <c r="F197" s="95"/>
      <c r="G197" s="95"/>
    </row>
    <row r="198" spans="1:7" x14ac:dyDescent="0.25">
      <c r="A198" s="92" t="s">
        <v>84</v>
      </c>
      <c r="B198" s="93" t="s">
        <v>560</v>
      </c>
      <c r="C198" s="95"/>
      <c r="D198" s="95"/>
      <c r="F198" s="95"/>
      <c r="G198" s="95"/>
    </row>
    <row r="199" spans="1:7" x14ac:dyDescent="0.25">
      <c r="A199" s="92" t="s">
        <v>84</v>
      </c>
      <c r="B199" s="93" t="s">
        <v>561</v>
      </c>
      <c r="C199" s="95"/>
      <c r="D199" s="95"/>
      <c r="F199" s="95"/>
      <c r="G199" s="95"/>
    </row>
    <row r="200" spans="1:7" x14ac:dyDescent="0.25">
      <c r="A200" s="92" t="s">
        <v>84</v>
      </c>
      <c r="B200" s="93" t="s">
        <v>562</v>
      </c>
      <c r="C200" s="95"/>
      <c r="D200" s="95"/>
      <c r="F200" s="95"/>
      <c r="G200" s="95"/>
    </row>
    <row r="201" spans="1:7" x14ac:dyDescent="0.25">
      <c r="A201" s="92" t="s">
        <v>84</v>
      </c>
      <c r="B201" s="93" t="s">
        <v>563</v>
      </c>
      <c r="C201" s="94">
        <v>19.690000000000001</v>
      </c>
      <c r="D201" s="94">
        <v>11.1</v>
      </c>
      <c r="F201" s="95"/>
      <c r="G201" s="95"/>
    </row>
    <row r="202" spans="1:7" x14ac:dyDescent="0.25">
      <c r="A202" s="92" t="s">
        <v>84</v>
      </c>
      <c r="B202" s="93" t="s">
        <v>564</v>
      </c>
      <c r="C202" s="95"/>
      <c r="D202" s="95"/>
      <c r="F202" s="94">
        <v>3.81</v>
      </c>
      <c r="G202" s="94">
        <v>0.78</v>
      </c>
    </row>
    <row r="203" spans="1:7" x14ac:dyDescent="0.25">
      <c r="A203" s="92" t="s">
        <v>84</v>
      </c>
      <c r="B203" s="93" t="s">
        <v>565</v>
      </c>
      <c r="C203" s="95"/>
      <c r="D203" s="95"/>
      <c r="F203" s="95"/>
      <c r="G203" s="95"/>
    </row>
    <row r="204" spans="1:7" x14ac:dyDescent="0.25">
      <c r="A204" s="92" t="s">
        <v>84</v>
      </c>
      <c r="B204" s="93" t="s">
        <v>566</v>
      </c>
      <c r="C204" s="95"/>
      <c r="D204" s="95"/>
      <c r="F204" s="95"/>
      <c r="G204" s="95"/>
    </row>
    <row r="205" spans="1:7" x14ac:dyDescent="0.25">
      <c r="A205" s="92" t="s">
        <v>84</v>
      </c>
      <c r="B205" s="93" t="s">
        <v>328</v>
      </c>
      <c r="C205" s="95"/>
      <c r="D205" s="95"/>
      <c r="F205" s="94">
        <v>0.6</v>
      </c>
      <c r="G205" s="95"/>
    </row>
    <row r="206" spans="1:7" x14ac:dyDescent="0.25">
      <c r="A206" s="92" t="s">
        <v>84</v>
      </c>
      <c r="B206" s="93" t="s">
        <v>567</v>
      </c>
      <c r="C206" s="95"/>
      <c r="D206" s="95"/>
      <c r="F206" s="95"/>
      <c r="G206" s="95"/>
    </row>
    <row r="207" spans="1:7" x14ac:dyDescent="0.25">
      <c r="A207" s="92" t="s">
        <v>84</v>
      </c>
      <c r="B207" s="93" t="s">
        <v>568</v>
      </c>
      <c r="C207" s="95"/>
      <c r="D207" s="95"/>
      <c r="F207" s="95"/>
      <c r="G207" s="94">
        <v>0.11</v>
      </c>
    </row>
    <row r="208" spans="1:7" x14ac:dyDescent="0.25">
      <c r="A208" s="92" t="s">
        <v>84</v>
      </c>
      <c r="B208" s="93" t="s">
        <v>569</v>
      </c>
      <c r="C208" s="94">
        <v>6.33</v>
      </c>
      <c r="D208" s="94">
        <v>5.73</v>
      </c>
      <c r="F208" s="95"/>
      <c r="G208" s="95"/>
    </row>
    <row r="209" spans="1:7" x14ac:dyDescent="0.25">
      <c r="A209" s="92" t="s">
        <v>84</v>
      </c>
      <c r="B209" s="93" t="s">
        <v>570</v>
      </c>
      <c r="C209" s="95"/>
      <c r="D209" s="95"/>
      <c r="F209" s="94">
        <v>4.55</v>
      </c>
      <c r="G209" s="94">
        <v>4.71</v>
      </c>
    </row>
    <row r="210" spans="1:7" x14ac:dyDescent="0.25">
      <c r="A210" s="92" t="s">
        <v>84</v>
      </c>
      <c r="B210" s="93" t="s">
        <v>571</v>
      </c>
      <c r="C210" s="95"/>
      <c r="D210" s="95"/>
      <c r="F210" s="94">
        <v>1.2</v>
      </c>
      <c r="G210" s="94">
        <v>0.46</v>
      </c>
    </row>
    <row r="211" spans="1:7" x14ac:dyDescent="0.25">
      <c r="A211" s="92" t="s">
        <v>84</v>
      </c>
      <c r="B211" s="93" t="s">
        <v>455</v>
      </c>
      <c r="C211" s="95"/>
      <c r="D211" s="95"/>
      <c r="F211" s="95"/>
      <c r="G211" s="95"/>
    </row>
    <row r="212" spans="1:7" x14ac:dyDescent="0.25">
      <c r="A212" s="92" t="s">
        <v>84</v>
      </c>
      <c r="B212" s="93" t="s">
        <v>453</v>
      </c>
      <c r="C212" s="94">
        <v>4.59</v>
      </c>
      <c r="D212" s="94">
        <v>10.16</v>
      </c>
      <c r="F212" s="95"/>
      <c r="G212" s="95"/>
    </row>
    <row r="213" spans="1:7" x14ac:dyDescent="0.25">
      <c r="A213" s="92" t="s">
        <v>84</v>
      </c>
      <c r="B213" s="93" t="s">
        <v>572</v>
      </c>
      <c r="C213" s="95"/>
      <c r="D213" s="95"/>
      <c r="F213" s="95"/>
      <c r="G213" s="95"/>
    </row>
    <row r="214" spans="1:7" x14ac:dyDescent="0.25">
      <c r="A214" s="92" t="s">
        <v>84</v>
      </c>
      <c r="B214" s="93" t="s">
        <v>164</v>
      </c>
      <c r="C214" s="94">
        <v>0.28000000000000003</v>
      </c>
      <c r="D214" s="94">
        <v>0.28000000000000003</v>
      </c>
      <c r="F214" s="95"/>
      <c r="G214" s="95"/>
    </row>
    <row r="215" spans="1:7" x14ac:dyDescent="0.25">
      <c r="A215" s="92" t="s">
        <v>85</v>
      </c>
      <c r="B215" s="93" t="s">
        <v>309</v>
      </c>
      <c r="C215" s="95"/>
      <c r="D215" s="95"/>
      <c r="F215" s="94">
        <v>0.77039837</v>
      </c>
      <c r="G215" s="94">
        <v>0.77039837</v>
      </c>
    </row>
    <row r="216" spans="1:7" x14ac:dyDescent="0.25">
      <c r="A216" s="92" t="s">
        <v>85</v>
      </c>
      <c r="B216" s="93" t="s">
        <v>573</v>
      </c>
      <c r="C216" s="121">
        <v>8.7515216500000008</v>
      </c>
      <c r="D216" s="121">
        <v>39.404329750000002</v>
      </c>
      <c r="F216" s="95"/>
      <c r="G216" s="94">
        <v>16.553502819999999</v>
      </c>
    </row>
    <row r="217" spans="1:7" x14ac:dyDescent="0.25">
      <c r="A217" s="92" t="s">
        <v>85</v>
      </c>
      <c r="B217" s="93" t="s">
        <v>399</v>
      </c>
      <c r="C217" s="95"/>
      <c r="D217" s="95"/>
      <c r="F217" s="94">
        <v>0.53332073000000002</v>
      </c>
      <c r="G217" s="94">
        <v>0.40957588</v>
      </c>
    </row>
    <row r="218" spans="1:7" x14ac:dyDescent="0.25">
      <c r="A218" s="92" t="s">
        <v>85</v>
      </c>
      <c r="B218" s="93" t="s">
        <v>1164</v>
      </c>
      <c r="C218" s="94">
        <v>8.2558270000000003E-2</v>
      </c>
      <c r="D218" s="94">
        <v>2.2602170000000001E-2</v>
      </c>
      <c r="F218" s="94">
        <v>1183.4705737300001</v>
      </c>
      <c r="G218" s="94">
        <v>824.29739783000002</v>
      </c>
    </row>
    <row r="219" spans="1:7" x14ac:dyDescent="0.25">
      <c r="A219" s="92" t="s">
        <v>85</v>
      </c>
      <c r="B219" s="93" t="s">
        <v>98</v>
      </c>
      <c r="C219" s="95"/>
      <c r="D219" s="95"/>
      <c r="F219" s="94">
        <v>500.08255700000001</v>
      </c>
      <c r="G219" s="94">
        <v>623.43799999999999</v>
      </c>
    </row>
    <row r="220" spans="1:7" x14ac:dyDescent="0.25">
      <c r="A220" s="92" t="s">
        <v>85</v>
      </c>
      <c r="B220" s="93" t="s">
        <v>574</v>
      </c>
      <c r="C220" s="94">
        <v>0.51680844999999997</v>
      </c>
      <c r="D220" s="94">
        <v>0.19369012999999999</v>
      </c>
      <c r="F220" s="94">
        <v>155.59967555</v>
      </c>
      <c r="G220" s="94">
        <f>7.89030987</f>
        <v>7.8903098700000003</v>
      </c>
    </row>
    <row r="221" spans="1:7" x14ac:dyDescent="0.25">
      <c r="A221" s="92" t="s">
        <v>85</v>
      </c>
      <c r="B221" s="93" t="s">
        <v>400</v>
      </c>
      <c r="C221" s="95"/>
      <c r="D221" s="95"/>
      <c r="F221" s="94">
        <v>0.32533959000000001</v>
      </c>
      <c r="G221" s="94">
        <v>0.23517602000000001</v>
      </c>
    </row>
    <row r="222" spans="1:7" x14ac:dyDescent="0.25">
      <c r="A222" s="92" t="s">
        <v>85</v>
      </c>
      <c r="B222" s="93" t="s">
        <v>575</v>
      </c>
      <c r="C222" s="95"/>
      <c r="D222" s="95"/>
      <c r="F222" s="94">
        <v>4.3399689999999998E-2</v>
      </c>
      <c r="G222" s="94">
        <v>4.3399689999999998E-2</v>
      </c>
    </row>
    <row r="223" spans="1:7" x14ac:dyDescent="0.25">
      <c r="A223" s="92" t="s">
        <v>85</v>
      </c>
      <c r="B223" s="93" t="s">
        <v>576</v>
      </c>
      <c r="C223" s="95"/>
      <c r="D223" s="95"/>
      <c r="F223" s="94">
        <v>39.943078999999997</v>
      </c>
      <c r="G223" s="94">
        <v>40.744586939999998</v>
      </c>
    </row>
    <row r="224" spans="1:7" x14ac:dyDescent="0.25">
      <c r="A224" s="92" t="s">
        <v>85</v>
      </c>
      <c r="B224" s="93" t="s">
        <v>577</v>
      </c>
      <c r="C224" s="95"/>
      <c r="D224" s="95"/>
      <c r="F224" s="94">
        <v>4.2941660700000002</v>
      </c>
      <c r="G224" s="94">
        <v>181.24494887</v>
      </c>
    </row>
    <row r="225" spans="1:7" x14ac:dyDescent="0.25">
      <c r="A225" s="92" t="s">
        <v>85</v>
      </c>
      <c r="B225" s="93" t="s">
        <v>578</v>
      </c>
      <c r="C225" s="95"/>
      <c r="D225" s="95"/>
      <c r="F225" s="94">
        <v>55.888497999999998</v>
      </c>
      <c r="G225" s="94">
        <v>33.501289829999997</v>
      </c>
    </row>
    <row r="226" spans="1:7" x14ac:dyDescent="0.25">
      <c r="A226" s="92" t="s">
        <v>85</v>
      </c>
      <c r="B226" s="93" t="s">
        <v>401</v>
      </c>
      <c r="C226" s="95"/>
      <c r="D226" s="95"/>
      <c r="F226" s="94">
        <v>2.882266E-2</v>
      </c>
      <c r="G226" s="94">
        <v>5.4001600000000002E-3</v>
      </c>
    </row>
    <row r="227" spans="1:7" x14ac:dyDescent="0.25">
      <c r="A227" s="92" t="s">
        <v>85</v>
      </c>
      <c r="B227" s="93" t="s">
        <v>93</v>
      </c>
      <c r="C227" s="95"/>
      <c r="D227" s="95"/>
      <c r="F227" s="94">
        <v>1.7199510000000001E-2</v>
      </c>
      <c r="G227" s="94">
        <v>1.7199510000000001E-2</v>
      </c>
    </row>
    <row r="228" spans="1:7" x14ac:dyDescent="0.25">
      <c r="A228" s="92" t="s">
        <v>85</v>
      </c>
      <c r="B228" s="93" t="s">
        <v>92</v>
      </c>
      <c r="C228" s="95"/>
      <c r="D228" s="95"/>
      <c r="F228" s="94">
        <v>0.24650654999999999</v>
      </c>
      <c r="G228" s="94">
        <v>0.14482323</v>
      </c>
    </row>
    <row r="229" spans="1:7" x14ac:dyDescent="0.25">
      <c r="A229" s="92" t="s">
        <v>85</v>
      </c>
      <c r="B229" s="93" t="s">
        <v>456</v>
      </c>
      <c r="C229" s="95"/>
      <c r="D229" s="95"/>
      <c r="F229" s="94">
        <v>1.05736487</v>
      </c>
      <c r="G229" s="94">
        <v>0.92718526999999995</v>
      </c>
    </row>
    <row r="230" spans="1:7" x14ac:dyDescent="0.25">
      <c r="A230" s="92" t="s">
        <v>85</v>
      </c>
      <c r="B230" s="93" t="s">
        <v>1184</v>
      </c>
      <c r="C230" s="95"/>
      <c r="D230" s="95"/>
      <c r="F230" s="94">
        <v>2.1546837000000001</v>
      </c>
      <c r="G230" s="94">
        <v>1.6343634899999999</v>
      </c>
    </row>
    <row r="231" spans="1:7" x14ac:dyDescent="0.25">
      <c r="A231" s="92" t="s">
        <v>85</v>
      </c>
      <c r="B231" s="93" t="s">
        <v>579</v>
      </c>
      <c r="C231" s="95"/>
      <c r="D231" s="95"/>
      <c r="F231" s="94">
        <v>4.4006346199999999</v>
      </c>
      <c r="G231" s="94">
        <v>4.3898501999999997</v>
      </c>
    </row>
    <row r="233" spans="1:7" ht="15.75" thickBot="1" x14ac:dyDescent="0.3">
      <c r="B233" s="206" t="s">
        <v>134</v>
      </c>
      <c r="C233" s="207">
        <v>28127.378917800001</v>
      </c>
      <c r="D233" s="207">
        <v>5223.9767668999993</v>
      </c>
      <c r="E233" s="207"/>
      <c r="F233" s="207">
        <v>19595.491696007673</v>
      </c>
      <c r="G233" s="207">
        <v>16362.372570719997</v>
      </c>
    </row>
    <row r="234" spans="1:7" ht="15.75" thickTop="1" x14ac:dyDescent="0.25"/>
    <row r="235" spans="1:7" x14ac:dyDescent="0.25">
      <c r="B235" s="27" t="s">
        <v>588</v>
      </c>
    </row>
    <row r="236" spans="1:7" x14ac:dyDescent="0.25">
      <c r="B236" s="26" t="s">
        <v>1185</v>
      </c>
    </row>
    <row r="237" spans="1:7" x14ac:dyDescent="0.25">
      <c r="B237" s="26" t="s">
        <v>580</v>
      </c>
    </row>
    <row r="238" spans="1:7" x14ac:dyDescent="0.25">
      <c r="B238" s="26" t="s">
        <v>581</v>
      </c>
    </row>
    <row r="239" spans="1:7" x14ac:dyDescent="0.25">
      <c r="B239" s="26" t="s">
        <v>581</v>
      </c>
    </row>
    <row r="240" spans="1:7" x14ac:dyDescent="0.25">
      <c r="B240" s="26" t="s">
        <v>582</v>
      </c>
    </row>
    <row r="241" spans="2:2" x14ac:dyDescent="0.25">
      <c r="B241" s="26" t="s">
        <v>583</v>
      </c>
    </row>
    <row r="242" spans="2:2" x14ac:dyDescent="0.25">
      <c r="B242" s="26" t="s">
        <v>584</v>
      </c>
    </row>
    <row r="243" spans="2:2" x14ac:dyDescent="0.25">
      <c r="B243" s="26" t="s">
        <v>585</v>
      </c>
    </row>
    <row r="244" spans="2:2" x14ac:dyDescent="0.25">
      <c r="B244" s="26" t="s">
        <v>586</v>
      </c>
    </row>
  </sheetData>
  <autoFilter ref="A7:G231"/>
  <mergeCells count="5">
    <mergeCell ref="A1:G1"/>
    <mergeCell ref="A2:G2"/>
    <mergeCell ref="F4:G6"/>
    <mergeCell ref="E5:E6"/>
    <mergeCell ref="C4:D6"/>
  </mergeCells>
  <pageMargins left="0.25" right="0.25" top="0.75" bottom="0.75" header="0.3" footer="0.3"/>
  <pageSetup orientation="portrait" r:id="rId1"/>
  <headerFooter>
    <oddHeader>&amp;COverpayments Identified and Recaptured by Program
($ in Millions)</oddHeader>
    <oddFooter>&amp;RAs of &amp;D &amp;T
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D65"/>
  <sheetViews>
    <sheetView zoomScaleNormal="100" workbookViewId="0">
      <pane xSplit="2" ySplit="3" topLeftCell="C4" activePane="bottomRight" state="frozen"/>
      <selection activeCell="V15" sqref="V15"/>
      <selection pane="topRight" activeCell="V15" sqref="V15"/>
      <selection pane="bottomLeft" activeCell="V15" sqref="V15"/>
      <selection pane="bottomRight" sqref="A1:D1"/>
    </sheetView>
  </sheetViews>
  <sheetFormatPr defaultColWidth="9.140625" defaultRowHeight="15" x14ac:dyDescent="0.25"/>
  <cols>
    <col min="1" max="1" width="13.140625" style="26" bestFit="1" customWidth="1"/>
    <col min="2" max="2" width="53.5703125" style="26" bestFit="1" customWidth="1"/>
    <col min="3" max="4" width="12.85546875" style="26" bestFit="1" customWidth="1"/>
    <col min="5" max="16384" width="9.140625" style="26"/>
  </cols>
  <sheetData>
    <row r="1" spans="1:4" ht="15.75" x14ac:dyDescent="0.25">
      <c r="A1" s="533" t="s">
        <v>590</v>
      </c>
      <c r="B1" s="533"/>
      <c r="C1" s="533"/>
      <c r="D1" s="533"/>
    </row>
    <row r="2" spans="1:4" ht="15.75" x14ac:dyDescent="0.25">
      <c r="B2" s="532"/>
      <c r="C2" s="532"/>
      <c r="D2" s="532"/>
    </row>
    <row r="3" spans="1:4" ht="42.75" x14ac:dyDescent="0.25">
      <c r="A3" s="312" t="s">
        <v>4</v>
      </c>
      <c r="B3" s="312" t="s">
        <v>160</v>
      </c>
      <c r="C3" s="312" t="s">
        <v>343</v>
      </c>
      <c r="D3" s="312" t="s">
        <v>305</v>
      </c>
    </row>
    <row r="4" spans="1:4" s="40" customFormat="1" x14ac:dyDescent="0.25">
      <c r="A4" s="92" t="s">
        <v>20</v>
      </c>
      <c r="B4" s="108" t="s">
        <v>474</v>
      </c>
      <c r="C4" s="131"/>
      <c r="D4" s="133">
        <v>1</v>
      </c>
    </row>
    <row r="5" spans="1:4" s="40" customFormat="1" x14ac:dyDescent="0.25">
      <c r="A5" s="92" t="s">
        <v>20</v>
      </c>
      <c r="B5" s="108" t="s">
        <v>475</v>
      </c>
      <c r="C5" s="131"/>
      <c r="D5" s="133">
        <v>1</v>
      </c>
    </row>
    <row r="6" spans="1:4" s="40" customFormat="1" x14ac:dyDescent="0.25">
      <c r="A6" s="92" t="s">
        <v>396</v>
      </c>
      <c r="B6" s="109" t="s">
        <v>307</v>
      </c>
      <c r="C6" s="132">
        <v>0.50241545893719808</v>
      </c>
      <c r="D6" s="132">
        <v>0.55000000000000004</v>
      </c>
    </row>
    <row r="7" spans="1:4" s="40" customFormat="1" x14ac:dyDescent="0.25">
      <c r="A7" s="92" t="s">
        <v>26</v>
      </c>
      <c r="B7" s="110" t="s">
        <v>487</v>
      </c>
      <c r="C7" s="133">
        <v>1.0691415630791146</v>
      </c>
      <c r="D7" s="137">
        <v>0.89</v>
      </c>
    </row>
    <row r="8" spans="1:4" s="40" customFormat="1" x14ac:dyDescent="0.25">
      <c r="A8" s="92" t="s">
        <v>26</v>
      </c>
      <c r="B8" s="110" t="s">
        <v>27</v>
      </c>
      <c r="C8" s="133">
        <v>0.58870128517328446</v>
      </c>
      <c r="D8" s="137">
        <v>0.89</v>
      </c>
    </row>
    <row r="9" spans="1:4" s="40" customFormat="1" x14ac:dyDescent="0.25">
      <c r="A9" s="92" t="s">
        <v>26</v>
      </c>
      <c r="B9" s="110" t="s">
        <v>177</v>
      </c>
      <c r="C9" s="133">
        <v>0.76713817257735006</v>
      </c>
      <c r="D9" s="137">
        <v>0.89</v>
      </c>
    </row>
    <row r="10" spans="1:4" s="40" customFormat="1" x14ac:dyDescent="0.25">
      <c r="A10" s="92" t="s">
        <v>26</v>
      </c>
      <c r="B10" s="110" t="s">
        <v>245</v>
      </c>
      <c r="C10" s="133">
        <v>1.0673678395113928</v>
      </c>
      <c r="D10" s="137">
        <v>0.89</v>
      </c>
    </row>
    <row r="11" spans="1:4" s="40" customFormat="1" x14ac:dyDescent="0.25">
      <c r="A11" s="92" t="s">
        <v>26</v>
      </c>
      <c r="B11" s="110" t="s">
        <v>488</v>
      </c>
      <c r="C11" s="133">
        <v>0.68238026782184846</v>
      </c>
      <c r="D11" s="137">
        <v>0.89</v>
      </c>
    </row>
    <row r="12" spans="1:4" s="40" customFormat="1" x14ac:dyDescent="0.25">
      <c r="A12" s="92" t="s">
        <v>28</v>
      </c>
      <c r="B12" s="93" t="s">
        <v>29</v>
      </c>
      <c r="C12" s="133">
        <v>0.84668688217714483</v>
      </c>
      <c r="D12" s="133">
        <v>0.71</v>
      </c>
    </row>
    <row r="13" spans="1:4" s="40" customFormat="1" x14ac:dyDescent="0.25">
      <c r="A13" s="92" t="s">
        <v>30</v>
      </c>
      <c r="B13" s="93" t="s">
        <v>161</v>
      </c>
      <c r="C13" s="133">
        <v>0.95148187318968536</v>
      </c>
      <c r="D13" s="133">
        <v>0.9</v>
      </c>
    </row>
    <row r="14" spans="1:4" s="40" customFormat="1" x14ac:dyDescent="0.25">
      <c r="A14" s="92" t="s">
        <v>42</v>
      </c>
      <c r="B14" s="93" t="s">
        <v>44</v>
      </c>
      <c r="C14" s="133">
        <v>1</v>
      </c>
      <c r="D14" s="133">
        <v>0.90600000000000003</v>
      </c>
    </row>
    <row r="15" spans="1:4" s="40" customFormat="1" x14ac:dyDescent="0.25">
      <c r="A15" s="92" t="s">
        <v>42</v>
      </c>
      <c r="B15" s="93" t="s">
        <v>175</v>
      </c>
      <c r="C15" s="133">
        <v>0.87090464547677271</v>
      </c>
      <c r="D15" s="133">
        <v>0.9</v>
      </c>
    </row>
    <row r="16" spans="1:4" s="40" customFormat="1" x14ac:dyDescent="0.25">
      <c r="A16" s="92" t="s">
        <v>42</v>
      </c>
      <c r="B16" s="93" t="s">
        <v>132</v>
      </c>
      <c r="C16" s="133">
        <v>0.89908256880733939</v>
      </c>
      <c r="D16" s="133">
        <v>0.9</v>
      </c>
    </row>
    <row r="17" spans="1:4" s="40" customFormat="1" x14ac:dyDescent="0.25">
      <c r="A17" s="92" t="s">
        <v>42</v>
      </c>
      <c r="B17" s="93" t="s">
        <v>43</v>
      </c>
      <c r="C17" s="133">
        <v>1</v>
      </c>
      <c r="D17" s="133">
        <v>0.90600000000000003</v>
      </c>
    </row>
    <row r="18" spans="1:4" s="40" customFormat="1" x14ac:dyDescent="0.25">
      <c r="A18" s="92" t="s">
        <v>42</v>
      </c>
      <c r="B18" s="93" t="s">
        <v>133</v>
      </c>
      <c r="C18" s="133">
        <v>0</v>
      </c>
      <c r="D18" s="133">
        <v>0.89</v>
      </c>
    </row>
    <row r="19" spans="1:4" s="40" customFormat="1" x14ac:dyDescent="0.25">
      <c r="A19" s="92" t="s">
        <v>42</v>
      </c>
      <c r="B19" s="93" t="s">
        <v>45</v>
      </c>
      <c r="C19" s="133">
        <v>1</v>
      </c>
      <c r="D19" s="133">
        <v>0.90600000000000003</v>
      </c>
    </row>
    <row r="20" spans="1:4" s="40" customFormat="1" x14ac:dyDescent="0.25">
      <c r="A20" s="92" t="s">
        <v>46</v>
      </c>
      <c r="B20" s="93" t="s">
        <v>519</v>
      </c>
      <c r="C20" s="134">
        <v>0</v>
      </c>
      <c r="D20" s="134">
        <v>0</v>
      </c>
    </row>
    <row r="21" spans="1:4" s="40" customFormat="1" x14ac:dyDescent="0.25">
      <c r="A21" s="92" t="s">
        <v>46</v>
      </c>
      <c r="B21" s="93" t="s">
        <v>520</v>
      </c>
      <c r="C21" s="134">
        <v>0</v>
      </c>
      <c r="D21" s="134">
        <v>0</v>
      </c>
    </row>
    <row r="22" spans="1:4" s="40" customFormat="1" x14ac:dyDescent="0.25">
      <c r="A22" s="92" t="s">
        <v>46</v>
      </c>
      <c r="B22" s="93" t="s">
        <v>323</v>
      </c>
      <c r="C22" s="134">
        <v>0</v>
      </c>
      <c r="D22" s="134">
        <v>0</v>
      </c>
    </row>
    <row r="23" spans="1:4" s="40" customFormat="1" x14ac:dyDescent="0.25">
      <c r="A23" s="92" t="s">
        <v>46</v>
      </c>
      <c r="B23" s="93" t="s">
        <v>522</v>
      </c>
      <c r="C23" s="133">
        <v>0.52380952380952372</v>
      </c>
      <c r="D23" s="133">
        <v>0.55000000000000004</v>
      </c>
    </row>
    <row r="24" spans="1:4" s="40" customFormat="1" x14ac:dyDescent="0.25">
      <c r="A24" s="92" t="s">
        <v>46</v>
      </c>
      <c r="B24" s="93" t="s">
        <v>523</v>
      </c>
      <c r="C24" s="133">
        <v>0</v>
      </c>
      <c r="D24" s="133">
        <v>0.65</v>
      </c>
    </row>
    <row r="25" spans="1:4" s="40" customFormat="1" x14ac:dyDescent="0.25">
      <c r="A25" s="92" t="s">
        <v>46</v>
      </c>
      <c r="B25" s="93" t="s">
        <v>524</v>
      </c>
      <c r="C25" s="133">
        <v>0.27017008286088096</v>
      </c>
      <c r="D25" s="133">
        <v>0.4</v>
      </c>
    </row>
    <row r="26" spans="1:4" s="40" customFormat="1" x14ac:dyDescent="0.25">
      <c r="A26" s="92" t="s">
        <v>46</v>
      </c>
      <c r="B26" s="93" t="s">
        <v>525</v>
      </c>
      <c r="C26" s="133">
        <v>0.78787878787878785</v>
      </c>
      <c r="D26" s="133">
        <v>0.85</v>
      </c>
    </row>
    <row r="27" spans="1:4" s="40" customFormat="1" x14ac:dyDescent="0.25">
      <c r="A27" s="92" t="s">
        <v>51</v>
      </c>
      <c r="B27" s="93" t="s">
        <v>52</v>
      </c>
      <c r="C27" s="135">
        <v>0.74212218649517681</v>
      </c>
      <c r="D27" s="135">
        <v>0.79</v>
      </c>
    </row>
    <row r="28" spans="1:4" s="40" customFormat="1" x14ac:dyDescent="0.25">
      <c r="A28" s="92" t="s">
        <v>54</v>
      </c>
      <c r="B28" s="93" t="s">
        <v>173</v>
      </c>
      <c r="C28" s="133">
        <v>0.7200355134655223</v>
      </c>
      <c r="D28" s="133">
        <v>0.85</v>
      </c>
    </row>
    <row r="29" spans="1:4" s="40" customFormat="1" x14ac:dyDescent="0.25">
      <c r="A29" s="92" t="s">
        <v>54</v>
      </c>
      <c r="B29" s="93" t="s">
        <v>324</v>
      </c>
      <c r="C29" s="133">
        <v>0.28707638467307078</v>
      </c>
      <c r="D29" s="133">
        <v>0.85</v>
      </c>
    </row>
    <row r="30" spans="1:4" s="40" customFormat="1" x14ac:dyDescent="0.25">
      <c r="A30" s="92" t="s">
        <v>65</v>
      </c>
      <c r="B30" s="96" t="s">
        <v>529</v>
      </c>
      <c r="C30" s="130">
        <v>0</v>
      </c>
      <c r="D30" s="130">
        <v>0</v>
      </c>
    </row>
    <row r="31" spans="1:4" s="40" customFormat="1" x14ac:dyDescent="0.25">
      <c r="A31" s="92" t="s">
        <v>65</v>
      </c>
      <c r="B31" s="96" t="s">
        <v>449</v>
      </c>
      <c r="C31" s="130">
        <v>0.14265283950617286</v>
      </c>
      <c r="D31" s="130">
        <v>0.1</v>
      </c>
    </row>
    <row r="32" spans="1:4" s="40" customFormat="1" x14ac:dyDescent="0.25">
      <c r="A32" s="92" t="s">
        <v>65</v>
      </c>
      <c r="B32" s="96" t="s">
        <v>451</v>
      </c>
      <c r="C32" s="130">
        <v>0.84228187919463093</v>
      </c>
      <c r="D32" s="130">
        <v>0.8</v>
      </c>
    </row>
    <row r="33" spans="1:4" s="40" customFormat="1" x14ac:dyDescent="0.25">
      <c r="A33" s="92" t="s">
        <v>65</v>
      </c>
      <c r="B33" s="96" t="s">
        <v>530</v>
      </c>
      <c r="C33" s="130">
        <v>0</v>
      </c>
      <c r="D33" s="130">
        <v>0</v>
      </c>
    </row>
    <row r="34" spans="1:4" s="40" customFormat="1" x14ac:dyDescent="0.25">
      <c r="A34" s="92" t="s">
        <v>65</v>
      </c>
      <c r="B34" s="96" t="s">
        <v>450</v>
      </c>
      <c r="C34" s="130">
        <v>0</v>
      </c>
      <c r="D34" s="130">
        <v>0</v>
      </c>
    </row>
    <row r="35" spans="1:4" s="40" customFormat="1" x14ac:dyDescent="0.25">
      <c r="A35" s="92" t="s">
        <v>65</v>
      </c>
      <c r="B35" s="96" t="s">
        <v>531</v>
      </c>
      <c r="C35" s="130">
        <v>1</v>
      </c>
      <c r="D35" s="130">
        <v>1</v>
      </c>
    </row>
    <row r="36" spans="1:4" s="40" customFormat="1" x14ac:dyDescent="0.25">
      <c r="A36" s="92" t="s">
        <v>65</v>
      </c>
      <c r="B36" s="96" t="s">
        <v>452</v>
      </c>
      <c r="C36" s="130">
        <v>0</v>
      </c>
      <c r="D36" s="130">
        <v>0</v>
      </c>
    </row>
    <row r="37" spans="1:4" s="40" customFormat="1" x14ac:dyDescent="0.25">
      <c r="A37" s="92" t="s">
        <v>79</v>
      </c>
      <c r="B37" s="93" t="s">
        <v>80</v>
      </c>
      <c r="C37" s="136">
        <v>0.19487594083419685</v>
      </c>
      <c r="D37" s="136">
        <v>0.161</v>
      </c>
    </row>
    <row r="38" spans="1:4" s="40" customFormat="1" x14ac:dyDescent="0.25">
      <c r="A38" s="92" t="s">
        <v>79</v>
      </c>
      <c r="B38" s="93" t="s">
        <v>181</v>
      </c>
      <c r="C38" s="136">
        <v>0.537313432835821</v>
      </c>
      <c r="D38" s="136">
        <v>1</v>
      </c>
    </row>
    <row r="39" spans="1:4" s="40" customFormat="1" x14ac:dyDescent="0.25">
      <c r="A39" s="92" t="s">
        <v>79</v>
      </c>
      <c r="B39" s="93" t="s">
        <v>81</v>
      </c>
      <c r="C39" s="136">
        <v>0.10085294943991792</v>
      </c>
      <c r="D39" s="136">
        <v>8.7999999999999995E-2</v>
      </c>
    </row>
    <row r="40" spans="1:4" s="40" customFormat="1" x14ac:dyDescent="0.25">
      <c r="A40" s="92" t="s">
        <v>79</v>
      </c>
      <c r="B40" s="93" t="s">
        <v>182</v>
      </c>
      <c r="C40" s="136">
        <v>0.93033707865168536</v>
      </c>
      <c r="D40" s="136">
        <v>1</v>
      </c>
    </row>
    <row r="41" spans="1:4" s="40" customFormat="1" x14ac:dyDescent="0.25">
      <c r="A41" s="92" t="s">
        <v>109</v>
      </c>
      <c r="B41" s="93" t="s">
        <v>326</v>
      </c>
      <c r="C41" s="133">
        <v>7.839381961911605</v>
      </c>
      <c r="D41" s="136">
        <v>0.85</v>
      </c>
    </row>
    <row r="42" spans="1:4" s="40" customFormat="1" x14ac:dyDescent="0.25">
      <c r="A42" s="92" t="s">
        <v>109</v>
      </c>
      <c r="B42" s="93" t="s">
        <v>162</v>
      </c>
      <c r="C42" s="133">
        <v>0.25697554254219773</v>
      </c>
      <c r="D42" s="136">
        <v>0.5</v>
      </c>
    </row>
    <row r="43" spans="1:4" s="40" customFormat="1" x14ac:dyDescent="0.25">
      <c r="A43" s="92" t="s">
        <v>82</v>
      </c>
      <c r="B43" s="93" t="s">
        <v>165</v>
      </c>
      <c r="C43" s="133">
        <v>0</v>
      </c>
      <c r="D43" s="133">
        <v>0.85</v>
      </c>
    </row>
    <row r="44" spans="1:4" s="40" customFormat="1" x14ac:dyDescent="0.25">
      <c r="A44" s="92" t="s">
        <v>82</v>
      </c>
      <c r="B44" s="93" t="s">
        <v>166</v>
      </c>
      <c r="C44" s="133">
        <v>1</v>
      </c>
      <c r="D44" s="133">
        <v>0.85</v>
      </c>
    </row>
    <row r="45" spans="1:4" s="40" customFormat="1" x14ac:dyDescent="0.25">
      <c r="A45" s="92" t="s">
        <v>82</v>
      </c>
      <c r="B45" s="93" t="s">
        <v>167</v>
      </c>
      <c r="C45" s="133">
        <v>0.86739750713320307</v>
      </c>
      <c r="D45" s="133">
        <v>0.85</v>
      </c>
    </row>
    <row r="46" spans="1:4" s="40" customFormat="1" x14ac:dyDescent="0.25">
      <c r="A46" s="92" t="s">
        <v>82</v>
      </c>
      <c r="B46" s="93" t="s">
        <v>546</v>
      </c>
      <c r="C46" s="133">
        <v>0.99399999999999999</v>
      </c>
      <c r="D46" s="133">
        <v>0.85</v>
      </c>
    </row>
    <row r="47" spans="1:4" s="40" customFormat="1" x14ac:dyDescent="0.25">
      <c r="A47" s="92" t="s">
        <v>82</v>
      </c>
      <c r="B47" s="93" t="s">
        <v>168</v>
      </c>
      <c r="C47" s="133">
        <v>1.1322229775662813</v>
      </c>
      <c r="D47" s="133">
        <v>0.85</v>
      </c>
    </row>
    <row r="48" spans="1:4" s="40" customFormat="1" x14ac:dyDescent="0.25">
      <c r="A48" s="92" t="s">
        <v>82</v>
      </c>
      <c r="B48" s="93" t="s">
        <v>547</v>
      </c>
      <c r="C48" s="133">
        <v>0.94444444444444442</v>
      </c>
      <c r="D48" s="133">
        <v>0.85</v>
      </c>
    </row>
    <row r="49" spans="1:4" s="40" customFormat="1" x14ac:dyDescent="0.25">
      <c r="A49" s="92" t="s">
        <v>82</v>
      </c>
      <c r="B49" s="93" t="s">
        <v>548</v>
      </c>
      <c r="C49" s="133">
        <v>1.5550122249388751</v>
      </c>
      <c r="D49" s="133">
        <v>0.85</v>
      </c>
    </row>
    <row r="50" spans="1:4" s="40" customFormat="1" x14ac:dyDescent="0.25">
      <c r="A50" s="92" t="s">
        <v>82</v>
      </c>
      <c r="B50" s="93" t="s">
        <v>549</v>
      </c>
      <c r="C50" s="133">
        <v>1.2446633825944171</v>
      </c>
      <c r="D50" s="133">
        <v>0.85</v>
      </c>
    </row>
    <row r="51" spans="1:4" s="40" customFormat="1" x14ac:dyDescent="0.25">
      <c r="A51" s="92" t="s">
        <v>82</v>
      </c>
      <c r="B51" s="93" t="s">
        <v>550</v>
      </c>
      <c r="C51" s="133">
        <v>0.99608610567514677</v>
      </c>
      <c r="D51" s="133">
        <v>0.85</v>
      </c>
    </row>
    <row r="52" spans="1:4" s="40" customFormat="1" x14ac:dyDescent="0.25">
      <c r="A52" s="92" t="s">
        <v>82</v>
      </c>
      <c r="B52" s="93" t="s">
        <v>170</v>
      </c>
      <c r="C52" s="133">
        <v>0.74291219377924567</v>
      </c>
      <c r="D52" s="133">
        <v>0.85</v>
      </c>
    </row>
    <row r="53" spans="1:4" s="40" customFormat="1" x14ac:dyDescent="0.25">
      <c r="A53" s="92" t="s">
        <v>82</v>
      </c>
      <c r="B53" s="93" t="s">
        <v>328</v>
      </c>
      <c r="C53" s="133">
        <v>1.4193548387096775</v>
      </c>
      <c r="D53" s="133">
        <v>0.85</v>
      </c>
    </row>
    <row r="54" spans="1:4" s="40" customFormat="1" x14ac:dyDescent="0.25">
      <c r="A54" s="92" t="s">
        <v>82</v>
      </c>
      <c r="B54" s="93" t="s">
        <v>551</v>
      </c>
      <c r="C54" s="133">
        <v>0.92307692307692302</v>
      </c>
      <c r="D54" s="133">
        <v>0.85</v>
      </c>
    </row>
    <row r="55" spans="1:4" s="40" customFormat="1" x14ac:dyDescent="0.25">
      <c r="A55" s="92" t="s">
        <v>82</v>
      </c>
      <c r="B55" s="93" t="s">
        <v>171</v>
      </c>
      <c r="C55" s="133">
        <v>0.36979166666666674</v>
      </c>
      <c r="D55" s="133">
        <v>0.85</v>
      </c>
    </row>
    <row r="56" spans="1:4" s="40" customFormat="1" x14ac:dyDescent="0.25">
      <c r="A56" s="92" t="s">
        <v>82</v>
      </c>
      <c r="B56" s="93" t="s">
        <v>172</v>
      </c>
      <c r="C56" s="133">
        <v>1.2999999999999998</v>
      </c>
      <c r="D56" s="133">
        <v>0.85</v>
      </c>
    </row>
    <row r="57" spans="1:4" s="40" customFormat="1" x14ac:dyDescent="0.25">
      <c r="A57" s="92" t="s">
        <v>84</v>
      </c>
      <c r="B57" s="93" t="s">
        <v>329</v>
      </c>
      <c r="C57" s="133">
        <v>1</v>
      </c>
      <c r="D57" s="133">
        <v>1</v>
      </c>
    </row>
    <row r="58" spans="1:4" s="40" customFormat="1" x14ac:dyDescent="0.25">
      <c r="A58" s="92" t="s">
        <v>84</v>
      </c>
      <c r="B58" s="93" t="s">
        <v>559</v>
      </c>
      <c r="C58" s="133">
        <v>0.9902374789992282</v>
      </c>
      <c r="D58" s="133">
        <v>0.95409999999999995</v>
      </c>
    </row>
    <row r="59" spans="1:4" s="40" customFormat="1" x14ac:dyDescent="0.25">
      <c r="A59" s="92" t="s">
        <v>84</v>
      </c>
      <c r="B59" s="93" t="s">
        <v>563</v>
      </c>
      <c r="C59" s="133">
        <v>0.56373793803961392</v>
      </c>
      <c r="D59" s="133">
        <v>0.57999999999999996</v>
      </c>
    </row>
    <row r="60" spans="1:4" s="40" customFormat="1" x14ac:dyDescent="0.25">
      <c r="A60" s="92" t="s">
        <v>84</v>
      </c>
      <c r="B60" s="93" t="s">
        <v>569</v>
      </c>
      <c r="C60" s="133">
        <v>0.90521327014218012</v>
      </c>
      <c r="D60" s="133">
        <v>0.92</v>
      </c>
    </row>
    <row r="61" spans="1:4" s="40" customFormat="1" x14ac:dyDescent="0.25">
      <c r="A61" s="92" t="s">
        <v>84</v>
      </c>
      <c r="B61" s="93" t="s">
        <v>453</v>
      </c>
      <c r="C61" s="133">
        <v>2.2135076252723311</v>
      </c>
      <c r="D61" s="133">
        <v>1</v>
      </c>
    </row>
    <row r="62" spans="1:4" s="40" customFormat="1" x14ac:dyDescent="0.25">
      <c r="A62" s="92" t="s">
        <v>84</v>
      </c>
      <c r="B62" s="93" t="s">
        <v>164</v>
      </c>
      <c r="C62" s="133">
        <v>1</v>
      </c>
      <c r="D62" s="133">
        <v>1</v>
      </c>
    </row>
    <row r="63" spans="1:4" s="40" customFormat="1" x14ac:dyDescent="0.25">
      <c r="A63" s="92" t="s">
        <v>85</v>
      </c>
      <c r="B63" s="93" t="s">
        <v>573</v>
      </c>
      <c r="C63" s="137">
        <v>4.5025689618216278</v>
      </c>
      <c r="D63" s="133">
        <v>0.85</v>
      </c>
    </row>
    <row r="64" spans="1:4" s="40" customFormat="1" x14ac:dyDescent="0.25">
      <c r="A64" s="92" t="s">
        <v>85</v>
      </c>
      <c r="B64" s="93" t="s">
        <v>436</v>
      </c>
      <c r="C64" s="133">
        <v>0.27377233074288015</v>
      </c>
      <c r="D64" s="133">
        <v>0.62</v>
      </c>
    </row>
    <row r="65" spans="1:4" s="40" customFormat="1" x14ac:dyDescent="0.25">
      <c r="A65" s="92" t="s">
        <v>85</v>
      </c>
      <c r="B65" s="93" t="s">
        <v>574</v>
      </c>
      <c r="C65" s="133">
        <v>0.37478127534485939</v>
      </c>
      <c r="D65" s="133">
        <v>0.42</v>
      </c>
    </row>
  </sheetData>
  <autoFilter ref="A3:D65"/>
  <mergeCells count="2">
    <mergeCell ref="B2:D2"/>
    <mergeCell ref="A1:D1"/>
  </mergeCells>
  <pageMargins left="0.25" right="0.25" top="0.75" bottom="0.75" header="0.3" footer="0.3"/>
  <pageSetup orientation="portrait" r:id="rId1"/>
  <headerFooter>
    <oddHeader>&amp;CImproper Payment Recapture Rates and Target Recapture Rates Using Payment Recapture Audits</oddHeader>
    <oddFooter>&amp;RAs of &amp;T &amp;D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28</vt:i4>
      </vt:variant>
    </vt:vector>
  </HeadingPairs>
  <TitlesOfParts>
    <vt:vector size="43" baseType="lpstr">
      <vt:lpstr>HP Program Results</vt:lpstr>
      <vt:lpstr>All Program Results</vt:lpstr>
      <vt:lpstr>IP Root Causes</vt:lpstr>
      <vt:lpstr>IPs with Monetary Loss</vt:lpstr>
      <vt:lpstr>Confirmed Fraud</vt:lpstr>
      <vt:lpstr>IPERA Trend Table</vt:lpstr>
      <vt:lpstr>HP Recapture</vt:lpstr>
      <vt:lpstr>Payment Recovery by Program</vt:lpstr>
      <vt:lpstr>Program Recapture rates</vt:lpstr>
      <vt:lpstr>Rate and Amt of Recovery</vt:lpstr>
      <vt:lpstr>Aging OverPayments</vt:lpstr>
      <vt:lpstr>Statistical Estimate</vt:lpstr>
      <vt:lpstr>Disposition of Recaptured Funds</vt:lpstr>
      <vt:lpstr>Risk Assessments</vt:lpstr>
      <vt:lpstr>Susceptible to IP Assessment</vt:lpstr>
      <vt:lpstr>'Aging OverPayments'!Print_Area</vt:lpstr>
      <vt:lpstr>'All Program Results'!Print_Area</vt:lpstr>
      <vt:lpstr>'Confirmed Fraud'!Print_Area</vt:lpstr>
      <vt:lpstr>'Disposition of Recaptured Funds'!Print_Area</vt:lpstr>
      <vt:lpstr>'HP Program Results'!Print_Area</vt:lpstr>
      <vt:lpstr>'HP Recapture'!Print_Area</vt:lpstr>
      <vt:lpstr>'IP Root Causes'!Print_Area</vt:lpstr>
      <vt:lpstr>'IPERA Trend Table'!Print_Area</vt:lpstr>
      <vt:lpstr>'IPs with Monetary Loss'!Print_Area</vt:lpstr>
      <vt:lpstr>'Payment Recovery by Program'!Print_Area</vt:lpstr>
      <vt:lpstr>'Program Recapture rates'!Print_Area</vt:lpstr>
      <vt:lpstr>'Rate and Amt of Recovery'!Print_Area</vt:lpstr>
      <vt:lpstr>'Risk Assessments'!Print_Area</vt:lpstr>
      <vt:lpstr>'Statistical Estimate'!Print_Area</vt:lpstr>
      <vt:lpstr>'Susceptible to IP Assessment'!Print_Area</vt:lpstr>
      <vt:lpstr>'Aging OverPayments'!Print_Titles</vt:lpstr>
      <vt:lpstr>'All Program Results'!Print_Titles</vt:lpstr>
      <vt:lpstr>'Confirmed Fraud'!Print_Titles</vt:lpstr>
      <vt:lpstr>'Disposition of Recaptured Funds'!Print_Titles</vt:lpstr>
      <vt:lpstr>'HP Program Results'!Print_Titles</vt:lpstr>
      <vt:lpstr>'HP Recapture'!Print_Titles</vt:lpstr>
      <vt:lpstr>'IP Root Causes'!Print_Titles</vt:lpstr>
      <vt:lpstr>'IPERA Trend Table'!Print_Titles</vt:lpstr>
      <vt:lpstr>'IPs with Monetary Loss'!Print_Titles</vt:lpstr>
      <vt:lpstr>'Payment Recovery by Program'!Print_Titles</vt:lpstr>
      <vt:lpstr>'Program Recapture rates'!Print_Titles</vt:lpstr>
      <vt:lpstr>'Rate and Amt of Recovery'!Print_Titles</vt:lpstr>
      <vt:lpstr>'Risk Assessments'!Print_Titles</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Pajak</dc:creator>
  <cp:lastModifiedBy>Heather Pajak</cp:lastModifiedBy>
  <cp:lastPrinted>2017-11-30T19:46:22Z</cp:lastPrinted>
  <dcterms:created xsi:type="dcterms:W3CDTF">2016-07-19T14:13:56Z</dcterms:created>
  <dcterms:modified xsi:type="dcterms:W3CDTF">2018-11-15T20:11:23Z</dcterms:modified>
</cp:coreProperties>
</file>