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y Analysis" sheetId="1" r:id="rId4"/>
    <sheet state="visible" name="Current Homebirth Practice" sheetId="2" r:id="rId5"/>
    <sheet state="visible" name="Forecasted P&amp;L" sheetId="3" r:id="rId6"/>
    <sheet state="visible" name="Marketing Plan" sheetId="4" r:id="rId7"/>
  </sheets>
  <definedNames/>
  <calcPr/>
</workbook>
</file>

<file path=xl/sharedStrings.xml><?xml version="1.0" encoding="utf-8"?>
<sst xmlns="http://schemas.openxmlformats.org/spreadsheetml/2006/main" count="164" uniqueCount="131">
  <si>
    <t>January</t>
  </si>
  <si>
    <t>Year 1</t>
  </si>
  <si>
    <t>Opportunity Analysis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</si>
  <si>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</si>
  <si>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</si>
  <si>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</si>
  <si>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</si>
  <si>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</si>
  <si>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</si>
  <si>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</si>
  <si>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</si>
  <si>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</si>
  <si>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(f)</t>
  </si>
  <si>
    <t>December (f)</t>
  </si>
  <si>
    <t>2015 total</t>
  </si>
  <si>
    <t>Current Homebirth Practice</t>
  </si>
  <si>
    <t>Year 2</t>
  </si>
  <si>
    <t xml:space="preserve">Year 3 </t>
  </si>
  <si>
    <t>Year 4</t>
  </si>
  <si>
    <t>Year 5</t>
  </si>
  <si>
    <t>New Birth Center</t>
  </si>
  <si>
    <t>Revenue</t>
  </si>
  <si>
    <t>November</t>
  </si>
  <si>
    <t>December</t>
  </si>
  <si>
    <t>Lost Business</t>
  </si>
  <si>
    <t>Births</t>
  </si>
  <si>
    <t xml:space="preserve">Revenue </t>
  </si>
  <si>
    <t xml:space="preserve">Expected Births  </t>
  </si>
  <si>
    <t>Inquiries Lost Due to Lack of Birthing Center</t>
  </si>
  <si>
    <t>Estimated % of Private Insurance</t>
  </si>
  <si>
    <t>% of Private Insurance</t>
  </si>
  <si>
    <t>Estimated % of Self Pay</t>
  </si>
  <si>
    <t>Current Average Close Rate (Inquiry to Sale)</t>
  </si>
  <si>
    <t>Private Insurace Births</t>
  </si>
  <si>
    <t>Sales Lost Due to Lack of Birthing Center</t>
  </si>
  <si>
    <t>Self Pay Births</t>
  </si>
  <si>
    <t>% of Self Pay</t>
  </si>
  <si>
    <t>Average revenue per Birth</t>
  </si>
  <si>
    <t>Estimated Average revenue from Private Insurance Births</t>
  </si>
  <si>
    <t>Estimated Average revenue from Self Pay Births</t>
  </si>
  <si>
    <t>Births via Private Insurance includes private MMA</t>
  </si>
  <si>
    <t>Total Revenue</t>
  </si>
  <si>
    <t>Average contract w/ Private Insurance</t>
  </si>
  <si>
    <t>Average Self Pay</t>
  </si>
  <si>
    <t>Expenses:</t>
  </si>
  <si>
    <t>Materials / Supplies ($100 per birth)</t>
  </si>
  <si>
    <t>Births via Self Pay</t>
  </si>
  <si>
    <t>Estimated Lost Revenue Due to Lack of Birthing Center</t>
  </si>
  <si>
    <t>Sonograms (1 per birth cost incuured by the center)</t>
  </si>
  <si>
    <t xml:space="preserve"> OBGYN Consulting Fees/ retainer (static)</t>
  </si>
  <si>
    <t>Marketing/Web Hosting</t>
  </si>
  <si>
    <t xml:space="preserve">Insurance </t>
  </si>
  <si>
    <t>Revenue from Private Insurance Births</t>
  </si>
  <si>
    <t>&gt;Malpractice (average $200 per birth based on trailing 12 months)</t>
  </si>
  <si>
    <t>Estmated Net Margin</t>
  </si>
  <si>
    <t>&gt;Occupancy/Hazard</t>
  </si>
  <si>
    <t>Office Expense</t>
  </si>
  <si>
    <t>&gt; Lease Obligation</t>
  </si>
  <si>
    <t>&gt; Utilities and Maintenance</t>
  </si>
  <si>
    <t>&gt;Bio Waste/Trash Collection</t>
  </si>
  <si>
    <t>Estimated Profit</t>
  </si>
  <si>
    <t xml:space="preserve">Clinical Staff </t>
  </si>
  <si>
    <t>Revenue from Self Pay Births</t>
  </si>
  <si>
    <t>Total Expenses</t>
  </si>
  <si>
    <t>Local Competitor Activity</t>
  </si>
  <si>
    <t>.</t>
  </si>
  <si>
    <t>Net Profit</t>
  </si>
  <si>
    <t>Average births at local competitiors</t>
  </si>
  <si>
    <t xml:space="preserve">Supplies </t>
  </si>
  <si>
    <t xml:space="preserve">Rent </t>
  </si>
  <si>
    <t>Utilities, Electric, Internet</t>
  </si>
  <si>
    <t>Marketing</t>
  </si>
  <si>
    <t>&gt; Google Ad Spend</t>
  </si>
  <si>
    <t>Estimated Revenue Average Local Competitors</t>
  </si>
  <si>
    <t>&gt;Insurance Lease</t>
  </si>
  <si>
    <t xml:space="preserve">Estmated Net Margin </t>
  </si>
  <si>
    <t>&gt;Insurance Malpractice</t>
  </si>
  <si>
    <t xml:space="preserve">Subtotal    </t>
  </si>
  <si>
    <t>Total Addressable Market</t>
  </si>
  <si>
    <t>Travel</t>
  </si>
  <si>
    <t>&gt; Gas, tolls and travel meals</t>
  </si>
  <si>
    <t>Births per month in Broward</t>
  </si>
  <si>
    <t>Subtotal</t>
  </si>
  <si>
    <t xml:space="preserve">Supplemental Services  </t>
  </si>
  <si>
    <t>% of women using birth center births</t>
  </si>
  <si>
    <t>Month 1</t>
  </si>
  <si>
    <t>&gt; Back up midwife</t>
  </si>
  <si>
    <t>Month 2</t>
  </si>
  <si>
    <t>Month 3</t>
  </si>
  <si>
    <t>Month 4</t>
  </si>
  <si>
    <t>Month 5</t>
  </si>
  <si>
    <t>Month 6</t>
  </si>
  <si>
    <t>Online Marketing</t>
  </si>
  <si>
    <t>&gt; Doula</t>
  </si>
  <si>
    <t>Total birth center births</t>
  </si>
  <si>
    <t>&gt; Assistant</t>
  </si>
  <si>
    <t xml:space="preserve">   </t>
  </si>
  <si>
    <t>Build Website</t>
  </si>
  <si>
    <t>Building Landing Page(s)</t>
  </si>
  <si>
    <t>Broward population</t>
  </si>
  <si>
    <t>Paid Advertising</t>
  </si>
  <si>
    <t>https://suburbanstats.org/population/florida/list-of-counties-and-cities-in-florida#CB</t>
  </si>
  <si>
    <t>&gt; Google</t>
  </si>
  <si>
    <t>&gt;&gt; Ad Spend</t>
  </si>
  <si>
    <t>&gt;&gt; Cost per Click</t>
  </si>
  <si>
    <t>&gt;&gt; Clicks</t>
  </si>
  <si>
    <t>Guaranteed Payments</t>
  </si>
  <si>
    <t>&gt; Gelena</t>
  </si>
  <si>
    <t>&gt;&gt; Conversion Rate</t>
  </si>
  <si>
    <t>Births per 1,000 people</t>
  </si>
  <si>
    <t>&gt;&gt; Sales</t>
  </si>
  <si>
    <t>http://www.floridacharts.com/FLQuery/Birth/BirthRateRpt.aspx</t>
  </si>
  <si>
    <t>&gt;&gt; Cost per Sale</t>
  </si>
  <si>
    <t>&gt; Facebook</t>
  </si>
  <si>
    <t>Births per year</t>
  </si>
  <si>
    <t>Social Media</t>
  </si>
  <si>
    <t>Tools</t>
  </si>
  <si>
    <t>&gt; Twitter</t>
  </si>
  <si>
    <t>&gt;&gt; Content = Celebrate natural birth and content to inspire</t>
  </si>
  <si>
    <t>&gt;&gt; Content = Info that shows midwifery is good and healthy</t>
  </si>
  <si>
    <t>&gt;&gt; Engage with Pro-Midwife people</t>
  </si>
  <si>
    <t>Total Net Profit</t>
  </si>
  <si>
    <t>&gt; Instagram</t>
  </si>
  <si>
    <t>&gt;&gt; Content = Pictures of births and anything else that would inspire potential new moms</t>
  </si>
  <si>
    <t>&gt;Schedule</t>
  </si>
  <si>
    <t>&gt;&gt; Monthly Newletter (with lttle video tips and info)</t>
  </si>
  <si>
    <t>&gt;&gt; Event notifications</t>
  </si>
  <si>
    <t>Offline Marketing</t>
  </si>
  <si>
    <t>&gt;Events</t>
  </si>
  <si>
    <t>&gt;&gt; Big Latch On</t>
  </si>
  <si>
    <t>&gt;&gt;Mommy meet-ups, breastfeeding support groups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</si>
</sst>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</font>
    <font>
      <sz val="10.0"/>
      <color theme="1"/>
      <name val="Arial"/>
    </font>
    <font>
      <b/>
      <sz val="17.0"/>
      <color theme="1"/>
      <name val="Arial"/>
    </font>
    <font>
      <b/>
      <sz val="10.0"/>
      <color theme="1"/>
      <name val="Arial"/>
    </font>
    <font>
      <color theme="1"/>
      <name val="Calibri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1" fillId="2" fontId="1" numFmtId="0" xfId="0" applyBorder="1" applyFill="1" applyFont="1"/>
    <xf borderId="1" fillId="3" fontId="3" numFmtId="0" xfId="0" applyBorder="1" applyFill="1" applyFont="1"/>
    <xf borderId="1" fillId="3" fontId="1" numFmtId="0" xfId="0" applyBorder="1" applyFont="1"/>
    <xf borderId="0" fillId="0" fontId="1" numFmtId="164" xfId="0" applyFont="1" applyNumberFormat="1"/>
    <xf borderId="1" fillId="4" fontId="1" numFmtId="0" xfId="0" applyBorder="1" applyFill="1" applyFont="1"/>
    <xf borderId="1" fillId="4" fontId="1" numFmtId="9" xfId="0" applyBorder="1" applyFont="1" applyNumberFormat="1"/>
    <xf borderId="0" fillId="0" fontId="4" numFmtId="0" xfId="0" applyFont="1"/>
    <xf borderId="0" fillId="0" fontId="1" numFmtId="9" xfId="0" applyFont="1" applyNumberFormat="1"/>
    <xf borderId="1" fillId="2" fontId="1" numFmtId="9" xfId="0" applyBorder="1" applyFont="1" applyNumberFormat="1"/>
    <xf borderId="1" fillId="4" fontId="1" numFmtId="164" xfId="0" applyBorder="1" applyFont="1" applyNumberFormat="1"/>
    <xf borderId="0" fillId="0" fontId="1" numFmtId="165" xfId="0" applyFont="1" applyNumberFormat="1"/>
    <xf borderId="0" fillId="0" fontId="1" numFmtId="3" xfId="0" applyFont="1" applyNumberFormat="1"/>
    <xf borderId="1" fillId="5" fontId="3" numFmtId="0" xfId="0" applyBorder="1" applyFill="1" applyFont="1"/>
    <xf borderId="1" fillId="5" fontId="1" numFmtId="0" xfId="0" applyBorder="1" applyFont="1"/>
    <xf borderId="0" fillId="0" fontId="1" numFmtId="1" xfId="0" applyFont="1" applyNumberFormat="1"/>
    <xf borderId="0" fillId="0" fontId="5" numFmtId="0" xfId="0" applyFont="1"/>
    <xf borderId="0" fillId="0" fontId="1" numFmtId="10" xfId="0" applyFont="1" applyNumberFormat="1"/>
  </cellXfs>
  <cellStyles count="1">
    <cellStyle xfId="0" name="Normal" builtinId="0"/>
  </cellStyles>
  <dxfs count="1">
    <dxf>
      <font>
        <color rgb="FF00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burbanstats.org/population/florida/list-of-counties-and-cities-in-florida" TargetMode="External"/><Relationship Id="rId2" Type="http://schemas.openxmlformats.org/officeDocument/2006/relationships/hyperlink" Target="http://www.floridacharts.com/FLQuery/Birth/BirthRateRpt.aspx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1.0"/>
    <col customWidth="1" min="2" max="6" width="14.43"/>
    <col customWidth="1" min="14" max="14" width="1.57"/>
    <col customWidth="1" min="16" max="16" width="1.86"/>
  </cols>
  <sheetData>
    <row r="1" ht="15.75" customHeight="1">
      <c r="B1" s="2" t="s">
        <v>2</v>
      </c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75" customHeight="1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22</v>
      </c>
      <c r="M3" s="1" t="s">
        <v>23</v>
      </c>
      <c r="O3" s="1" t="s">
        <v>14</v>
      </c>
    </row>
    <row r="4" ht="15.75" customHeight="1"/>
    <row r="5" ht="15.75" customHeight="1">
      <c r="A5" s="5" t="s">
        <v>24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ht="15.75" customHeight="1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5.75" customHeight="1">
      <c r="A7" s="1" t="s">
        <v>28</v>
      </c>
      <c r="B7" s="8">
        <v>30.0</v>
      </c>
      <c r="C7" s="1">
        <f t="shared" ref="C7:M7" si="1">B7</f>
        <v>30</v>
      </c>
      <c r="D7" s="1">
        <f t="shared" si="1"/>
        <v>30</v>
      </c>
      <c r="E7" s="1">
        <f t="shared" si="1"/>
        <v>30</v>
      </c>
      <c r="F7" s="1">
        <f t="shared" si="1"/>
        <v>30</v>
      </c>
      <c r="G7" s="1">
        <f t="shared" si="1"/>
        <v>30</v>
      </c>
      <c r="H7" s="1">
        <f t="shared" si="1"/>
        <v>30</v>
      </c>
      <c r="I7" s="1">
        <f t="shared" si="1"/>
        <v>30</v>
      </c>
      <c r="J7" s="1">
        <f t="shared" si="1"/>
        <v>30</v>
      </c>
      <c r="K7" s="1">
        <f t="shared" si="1"/>
        <v>30</v>
      </c>
      <c r="L7" s="1">
        <f t="shared" si="1"/>
        <v>30</v>
      </c>
      <c r="M7" s="1">
        <f t="shared" si="1"/>
        <v>30</v>
      </c>
      <c r="O7" s="10">
        <f>SUM(B7:N7)</f>
        <v>360</v>
      </c>
    </row>
    <row r="8" ht="15.75" customHeight="1">
      <c r="A8" s="1" t="s">
        <v>32</v>
      </c>
      <c r="B8" s="9">
        <v>0.5</v>
      </c>
      <c r="C8" s="11">
        <f t="shared" ref="C8:M8" si="2">B8</f>
        <v>0.5</v>
      </c>
      <c r="D8" s="11">
        <f t="shared" si="2"/>
        <v>0.5</v>
      </c>
      <c r="E8" s="11">
        <f t="shared" si="2"/>
        <v>0.5</v>
      </c>
      <c r="F8" s="11">
        <f t="shared" si="2"/>
        <v>0.5</v>
      </c>
      <c r="G8" s="11">
        <f t="shared" si="2"/>
        <v>0.5</v>
      </c>
      <c r="H8" s="11">
        <f t="shared" si="2"/>
        <v>0.5</v>
      </c>
      <c r="I8" s="11">
        <f t="shared" si="2"/>
        <v>0.5</v>
      </c>
      <c r="J8" s="11">
        <f t="shared" si="2"/>
        <v>0.5</v>
      </c>
      <c r="K8" s="11">
        <f t="shared" si="2"/>
        <v>0.5</v>
      </c>
      <c r="L8" s="11">
        <f t="shared" si="2"/>
        <v>0.5</v>
      </c>
      <c r="M8" s="11">
        <f t="shared" si="2"/>
        <v>0.5</v>
      </c>
    </row>
    <row r="9" ht="15.75" customHeight="1">
      <c r="A9" s="1" t="s">
        <v>34</v>
      </c>
      <c r="B9" s="1">
        <f t="shared" ref="B9:M9" si="3">B7*B8</f>
        <v>15</v>
      </c>
      <c r="C9" s="1">
        <f t="shared" si="3"/>
        <v>15</v>
      </c>
      <c r="D9" s="1">
        <f t="shared" si="3"/>
        <v>15</v>
      </c>
      <c r="E9" s="1">
        <f t="shared" si="3"/>
        <v>15</v>
      </c>
      <c r="F9" s="1">
        <f t="shared" si="3"/>
        <v>15</v>
      </c>
      <c r="G9" s="1">
        <f t="shared" si="3"/>
        <v>15</v>
      </c>
      <c r="H9" s="1">
        <f t="shared" si="3"/>
        <v>15</v>
      </c>
      <c r="I9" s="1">
        <f t="shared" si="3"/>
        <v>15</v>
      </c>
      <c r="J9" s="1">
        <f t="shared" si="3"/>
        <v>15</v>
      </c>
      <c r="K9" s="1">
        <f t="shared" si="3"/>
        <v>15</v>
      </c>
      <c r="L9" s="1">
        <f t="shared" si="3"/>
        <v>15</v>
      </c>
      <c r="M9" s="1">
        <f t="shared" si="3"/>
        <v>15</v>
      </c>
      <c r="O9" s="10">
        <f>SUM(B9:N9)</f>
        <v>180</v>
      </c>
    </row>
    <row r="10" ht="15.75" customHeight="1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ht="15.75" customHeight="1">
      <c r="A11" s="1" t="s">
        <v>29</v>
      </c>
      <c r="B11" s="9">
        <v>0.9</v>
      </c>
      <c r="C11" s="11">
        <v>0.9</v>
      </c>
      <c r="D11" s="11">
        <v>0.9</v>
      </c>
      <c r="E11" s="11">
        <v>0.9</v>
      </c>
      <c r="F11" s="11">
        <v>0.9</v>
      </c>
      <c r="G11" s="11">
        <v>0.9</v>
      </c>
      <c r="H11" s="11">
        <v>0.9</v>
      </c>
      <c r="I11" s="11">
        <v>0.9</v>
      </c>
      <c r="J11" s="11">
        <v>0.9</v>
      </c>
      <c r="K11" s="11">
        <v>0.9</v>
      </c>
      <c r="L11" s="11">
        <v>0.9</v>
      </c>
      <c r="M11" s="11">
        <v>0.9</v>
      </c>
    </row>
    <row r="12" ht="15.75" customHeight="1">
      <c r="A12" s="1" t="s">
        <v>31</v>
      </c>
      <c r="B12" s="9">
        <v>0.1</v>
      </c>
      <c r="C12" s="11">
        <v>0.1</v>
      </c>
      <c r="D12" s="11">
        <v>0.1</v>
      </c>
      <c r="E12" s="11">
        <v>0.1</v>
      </c>
      <c r="F12" s="11">
        <v>0.1</v>
      </c>
      <c r="G12" s="11">
        <v>0.1</v>
      </c>
      <c r="H12" s="11">
        <v>0.1</v>
      </c>
      <c r="I12" s="11">
        <v>0.1</v>
      </c>
      <c r="J12" s="11">
        <v>0.1</v>
      </c>
      <c r="K12" s="11">
        <v>0.1</v>
      </c>
      <c r="L12" s="11">
        <v>0.1</v>
      </c>
      <c r="M12" s="11">
        <v>0.1</v>
      </c>
    </row>
    <row r="13" ht="15.75" customHeight="1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ht="15.75" customHeight="1">
      <c r="A14" s="1" t="s">
        <v>42</v>
      </c>
      <c r="B14" s="13">
        <v>3500.0</v>
      </c>
      <c r="C14" s="7">
        <f t="shared" ref="C14:M14" si="4">B14</f>
        <v>3500</v>
      </c>
      <c r="D14" s="7">
        <f t="shared" si="4"/>
        <v>3500</v>
      </c>
      <c r="E14" s="7">
        <f t="shared" si="4"/>
        <v>3500</v>
      </c>
      <c r="F14" s="7">
        <f t="shared" si="4"/>
        <v>3500</v>
      </c>
      <c r="G14" s="7">
        <f t="shared" si="4"/>
        <v>3500</v>
      </c>
      <c r="H14" s="7">
        <f t="shared" si="4"/>
        <v>3500</v>
      </c>
      <c r="I14" s="7">
        <f t="shared" si="4"/>
        <v>3500</v>
      </c>
      <c r="J14" s="7">
        <f t="shared" si="4"/>
        <v>3500</v>
      </c>
      <c r="K14" s="7">
        <f t="shared" si="4"/>
        <v>3500</v>
      </c>
      <c r="L14" s="7">
        <f t="shared" si="4"/>
        <v>3500</v>
      </c>
      <c r="M14" s="7">
        <f t="shared" si="4"/>
        <v>3500</v>
      </c>
    </row>
    <row r="15" ht="15.75" customHeight="1">
      <c r="A15" s="1" t="s">
        <v>43</v>
      </c>
      <c r="B15" s="13">
        <v>5500.0</v>
      </c>
      <c r="C15" s="7">
        <f t="shared" ref="C15:M15" si="5">B15</f>
        <v>5500</v>
      </c>
      <c r="D15" s="7">
        <f t="shared" si="5"/>
        <v>5500</v>
      </c>
      <c r="E15" s="7">
        <f t="shared" si="5"/>
        <v>5500</v>
      </c>
      <c r="F15" s="7">
        <f t="shared" si="5"/>
        <v>5500</v>
      </c>
      <c r="G15" s="7">
        <f t="shared" si="5"/>
        <v>5500</v>
      </c>
      <c r="H15" s="7">
        <f t="shared" si="5"/>
        <v>5500</v>
      </c>
      <c r="I15" s="7">
        <f t="shared" si="5"/>
        <v>5500</v>
      </c>
      <c r="J15" s="7">
        <f t="shared" si="5"/>
        <v>5500</v>
      </c>
      <c r="K15" s="7">
        <f t="shared" si="5"/>
        <v>5500</v>
      </c>
      <c r="L15" s="7">
        <f t="shared" si="5"/>
        <v>5500</v>
      </c>
      <c r="M15" s="7">
        <f t="shared" si="5"/>
        <v>5500</v>
      </c>
    </row>
    <row r="16" ht="15.75" customHeight="1"/>
    <row r="17" ht="15.75" customHeight="1">
      <c r="A17" s="1" t="s">
        <v>47</v>
      </c>
      <c r="B17" s="7">
        <f t="shared" ref="B17:M17" si="6">(B14*B11*B9)+(B15*B12*B9)</f>
        <v>55500</v>
      </c>
      <c r="C17" s="7">
        <f t="shared" si="6"/>
        <v>55500</v>
      </c>
      <c r="D17" s="7">
        <f t="shared" si="6"/>
        <v>55500</v>
      </c>
      <c r="E17" s="7">
        <f t="shared" si="6"/>
        <v>55500</v>
      </c>
      <c r="F17" s="7">
        <f t="shared" si="6"/>
        <v>55500</v>
      </c>
      <c r="G17" s="7">
        <f t="shared" si="6"/>
        <v>55500</v>
      </c>
      <c r="H17" s="7">
        <f t="shared" si="6"/>
        <v>55500</v>
      </c>
      <c r="I17" s="7">
        <f t="shared" si="6"/>
        <v>55500</v>
      </c>
      <c r="J17" s="7">
        <f t="shared" si="6"/>
        <v>55500</v>
      </c>
      <c r="K17" s="7">
        <f t="shared" si="6"/>
        <v>55500</v>
      </c>
      <c r="L17" s="7">
        <f t="shared" si="6"/>
        <v>55500</v>
      </c>
      <c r="M17" s="7">
        <f t="shared" si="6"/>
        <v>55500</v>
      </c>
      <c r="O17" s="7">
        <f>SUM(B17:N17)</f>
        <v>666000</v>
      </c>
    </row>
    <row r="18" ht="15.75" customHeight="1">
      <c r="A18" s="1" t="s">
        <v>54</v>
      </c>
      <c r="B18" s="9">
        <v>0.5</v>
      </c>
      <c r="C18" s="11">
        <f t="shared" ref="C18:M18" si="7">B18</f>
        <v>0.5</v>
      </c>
      <c r="D18" s="11">
        <f t="shared" si="7"/>
        <v>0.5</v>
      </c>
      <c r="E18" s="11">
        <f t="shared" si="7"/>
        <v>0.5</v>
      </c>
      <c r="F18" s="11">
        <f t="shared" si="7"/>
        <v>0.5</v>
      </c>
      <c r="G18" s="11">
        <f t="shared" si="7"/>
        <v>0.5</v>
      </c>
      <c r="H18" s="11">
        <f t="shared" si="7"/>
        <v>0.5</v>
      </c>
      <c r="I18" s="11">
        <f t="shared" si="7"/>
        <v>0.5</v>
      </c>
      <c r="J18" s="11">
        <f t="shared" si="7"/>
        <v>0.5</v>
      </c>
      <c r="K18" s="11">
        <f t="shared" si="7"/>
        <v>0.5</v>
      </c>
      <c r="L18" s="11">
        <f t="shared" si="7"/>
        <v>0.5</v>
      </c>
      <c r="M18" s="11">
        <f t="shared" si="7"/>
        <v>0.5</v>
      </c>
    </row>
    <row r="19" ht="15.75" customHeight="1">
      <c r="A19" s="1" t="s">
        <v>60</v>
      </c>
      <c r="B19" s="7">
        <f t="shared" ref="B19:M19" si="8">B17*B18</f>
        <v>27750</v>
      </c>
      <c r="C19" s="7">
        <f t="shared" si="8"/>
        <v>27750</v>
      </c>
      <c r="D19" s="7">
        <f t="shared" si="8"/>
        <v>27750</v>
      </c>
      <c r="E19" s="7">
        <f t="shared" si="8"/>
        <v>27750</v>
      </c>
      <c r="F19" s="7">
        <f t="shared" si="8"/>
        <v>27750</v>
      </c>
      <c r="G19" s="7">
        <f t="shared" si="8"/>
        <v>27750</v>
      </c>
      <c r="H19" s="7">
        <f t="shared" si="8"/>
        <v>27750</v>
      </c>
      <c r="I19" s="7">
        <f t="shared" si="8"/>
        <v>27750</v>
      </c>
      <c r="J19" s="7">
        <f t="shared" si="8"/>
        <v>27750</v>
      </c>
      <c r="K19" s="7">
        <f t="shared" si="8"/>
        <v>27750</v>
      </c>
      <c r="L19" s="7">
        <f t="shared" si="8"/>
        <v>27750</v>
      </c>
      <c r="M19" s="7">
        <f t="shared" si="8"/>
        <v>27750</v>
      </c>
      <c r="O19" s="7">
        <f>SUM(B19:N19)</f>
        <v>333000</v>
      </c>
    </row>
    <row r="20" ht="15.75" customHeight="1"/>
    <row r="21" ht="15.75" customHeight="1"/>
    <row r="22" ht="15.75" customHeight="1">
      <c r="A22" s="5" t="s">
        <v>64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ht="15.75" customHeight="1">
      <c r="A23" s="1"/>
    </row>
    <row r="24" ht="15.75" customHeight="1">
      <c r="A24" s="1" t="s">
        <v>67</v>
      </c>
      <c r="B24" s="1">
        <v>15.0</v>
      </c>
      <c r="C24" s="10">
        <f t="shared" ref="C24:M24" si="9">B24</f>
        <v>15</v>
      </c>
      <c r="D24" s="10">
        <f t="shared" si="9"/>
        <v>15</v>
      </c>
      <c r="E24" s="10">
        <f t="shared" si="9"/>
        <v>15</v>
      </c>
      <c r="F24" s="10">
        <f t="shared" si="9"/>
        <v>15</v>
      </c>
      <c r="G24" s="10">
        <f t="shared" si="9"/>
        <v>15</v>
      </c>
      <c r="H24" s="10">
        <f t="shared" si="9"/>
        <v>15</v>
      </c>
      <c r="I24" s="10">
        <f t="shared" si="9"/>
        <v>15</v>
      </c>
      <c r="J24" s="10">
        <f t="shared" si="9"/>
        <v>15</v>
      </c>
      <c r="K24" s="10">
        <f t="shared" si="9"/>
        <v>15</v>
      </c>
      <c r="L24" s="10">
        <f t="shared" si="9"/>
        <v>15</v>
      </c>
      <c r="M24" s="10">
        <f t="shared" si="9"/>
        <v>15</v>
      </c>
    </row>
    <row r="25" ht="15.75" customHeight="1">
      <c r="B25" s="7"/>
    </row>
    <row r="26" ht="15.75" customHeight="1">
      <c r="A26" s="1" t="s">
        <v>29</v>
      </c>
      <c r="B26" s="9">
        <v>0.8</v>
      </c>
      <c r="C26" s="11">
        <f t="shared" ref="C26:M26" si="10">B26</f>
        <v>0.8</v>
      </c>
      <c r="D26" s="11">
        <f t="shared" si="10"/>
        <v>0.8</v>
      </c>
      <c r="E26" s="11">
        <f t="shared" si="10"/>
        <v>0.8</v>
      </c>
      <c r="F26" s="11">
        <f t="shared" si="10"/>
        <v>0.8</v>
      </c>
      <c r="G26" s="11">
        <f t="shared" si="10"/>
        <v>0.8</v>
      </c>
      <c r="H26" s="11">
        <f t="shared" si="10"/>
        <v>0.8</v>
      </c>
      <c r="I26" s="11">
        <f t="shared" si="10"/>
        <v>0.8</v>
      </c>
      <c r="J26" s="11">
        <f t="shared" si="10"/>
        <v>0.8</v>
      </c>
      <c r="K26" s="11">
        <f t="shared" si="10"/>
        <v>0.8</v>
      </c>
      <c r="L26" s="11">
        <f t="shared" si="10"/>
        <v>0.8</v>
      </c>
      <c r="M26" s="11">
        <f t="shared" si="10"/>
        <v>0.8</v>
      </c>
    </row>
    <row r="27" ht="15.75" customHeight="1">
      <c r="A27" s="1" t="s">
        <v>31</v>
      </c>
      <c r="B27" s="9">
        <v>0.2</v>
      </c>
      <c r="C27" s="11">
        <f t="shared" ref="C27:M27" si="11">B27</f>
        <v>0.2</v>
      </c>
      <c r="D27" s="11">
        <f t="shared" si="11"/>
        <v>0.2</v>
      </c>
      <c r="E27" s="11">
        <f t="shared" si="11"/>
        <v>0.2</v>
      </c>
      <c r="F27" s="11">
        <f t="shared" si="11"/>
        <v>0.2</v>
      </c>
      <c r="G27" s="11">
        <f t="shared" si="11"/>
        <v>0.2</v>
      </c>
      <c r="H27" s="11">
        <f t="shared" si="11"/>
        <v>0.2</v>
      </c>
      <c r="I27" s="11">
        <f t="shared" si="11"/>
        <v>0.2</v>
      </c>
      <c r="J27" s="11">
        <f t="shared" si="11"/>
        <v>0.2</v>
      </c>
      <c r="K27" s="11">
        <f t="shared" si="11"/>
        <v>0.2</v>
      </c>
      <c r="L27" s="11">
        <f t="shared" si="11"/>
        <v>0.2</v>
      </c>
      <c r="M27" s="11">
        <f t="shared" si="11"/>
        <v>0.2</v>
      </c>
    </row>
    <row r="28" ht="15.75" customHeight="1">
      <c r="A28" s="1"/>
      <c r="B28" s="7"/>
    </row>
    <row r="29" ht="15.75" customHeight="1">
      <c r="A29" s="1" t="s">
        <v>42</v>
      </c>
      <c r="B29" s="13">
        <v>3500.0</v>
      </c>
      <c r="C29" s="7">
        <f t="shared" ref="C29:M29" si="12">B29</f>
        <v>3500</v>
      </c>
      <c r="D29" s="7">
        <f t="shared" si="12"/>
        <v>3500</v>
      </c>
      <c r="E29" s="7">
        <f t="shared" si="12"/>
        <v>3500</v>
      </c>
      <c r="F29" s="7">
        <f t="shared" si="12"/>
        <v>3500</v>
      </c>
      <c r="G29" s="7">
        <f t="shared" si="12"/>
        <v>3500</v>
      </c>
      <c r="H29" s="7">
        <f t="shared" si="12"/>
        <v>3500</v>
      </c>
      <c r="I29" s="7">
        <f t="shared" si="12"/>
        <v>3500</v>
      </c>
      <c r="J29" s="7">
        <f t="shared" si="12"/>
        <v>3500</v>
      </c>
      <c r="K29" s="7">
        <f t="shared" si="12"/>
        <v>3500</v>
      </c>
      <c r="L29" s="7">
        <f t="shared" si="12"/>
        <v>3500</v>
      </c>
      <c r="M29" s="7">
        <f t="shared" si="12"/>
        <v>3500</v>
      </c>
    </row>
    <row r="30" ht="15.75" customHeight="1">
      <c r="A30" s="1" t="s">
        <v>43</v>
      </c>
      <c r="B30" s="13">
        <v>5500.0</v>
      </c>
      <c r="C30" s="7">
        <f t="shared" ref="C30:M30" si="13">B30</f>
        <v>5500</v>
      </c>
      <c r="D30" s="7">
        <f t="shared" si="13"/>
        <v>5500</v>
      </c>
      <c r="E30" s="7">
        <f t="shared" si="13"/>
        <v>5500</v>
      </c>
      <c r="F30" s="7">
        <f t="shared" si="13"/>
        <v>5500</v>
      </c>
      <c r="G30" s="7">
        <f t="shared" si="13"/>
        <v>5500</v>
      </c>
      <c r="H30" s="7">
        <f t="shared" si="13"/>
        <v>5500</v>
      </c>
      <c r="I30" s="7">
        <f t="shared" si="13"/>
        <v>5500</v>
      </c>
      <c r="J30" s="7">
        <f t="shared" si="13"/>
        <v>5500</v>
      </c>
      <c r="K30" s="7">
        <f t="shared" si="13"/>
        <v>5500</v>
      </c>
      <c r="L30" s="7">
        <f t="shared" si="13"/>
        <v>5500</v>
      </c>
      <c r="M30" s="7">
        <f t="shared" si="13"/>
        <v>5500</v>
      </c>
    </row>
    <row r="31" ht="15.75" customHeight="1"/>
    <row r="32" ht="15.75" customHeight="1">
      <c r="A32" s="1" t="s">
        <v>73</v>
      </c>
      <c r="B32" s="7">
        <f t="shared" ref="B32:M32" si="14">(B29*B26*B24)+(B30*B27*B24)</f>
        <v>58500</v>
      </c>
      <c r="C32" s="7">
        <f t="shared" si="14"/>
        <v>58500</v>
      </c>
      <c r="D32" s="7">
        <f t="shared" si="14"/>
        <v>58500</v>
      </c>
      <c r="E32" s="7">
        <f t="shared" si="14"/>
        <v>58500</v>
      </c>
      <c r="F32" s="7">
        <f t="shared" si="14"/>
        <v>58500</v>
      </c>
      <c r="G32" s="7">
        <f t="shared" si="14"/>
        <v>58500</v>
      </c>
      <c r="H32" s="7">
        <f t="shared" si="14"/>
        <v>58500</v>
      </c>
      <c r="I32" s="7">
        <f t="shared" si="14"/>
        <v>58500</v>
      </c>
      <c r="J32" s="7">
        <f t="shared" si="14"/>
        <v>58500</v>
      </c>
      <c r="K32" s="7">
        <f t="shared" si="14"/>
        <v>58500</v>
      </c>
      <c r="L32" s="7">
        <f t="shared" si="14"/>
        <v>58500</v>
      </c>
      <c r="M32" s="7">
        <f t="shared" si="14"/>
        <v>58500</v>
      </c>
    </row>
    <row r="33" ht="15.75" customHeight="1">
      <c r="A33" s="1" t="s">
        <v>75</v>
      </c>
      <c r="B33" s="9">
        <v>0.5</v>
      </c>
      <c r="C33" s="11">
        <f t="shared" ref="C33:M33" si="15">B33</f>
        <v>0.5</v>
      </c>
      <c r="D33" s="11">
        <f t="shared" si="15"/>
        <v>0.5</v>
      </c>
      <c r="E33" s="11">
        <f t="shared" si="15"/>
        <v>0.5</v>
      </c>
      <c r="F33" s="11">
        <f t="shared" si="15"/>
        <v>0.5</v>
      </c>
      <c r="G33" s="11">
        <f t="shared" si="15"/>
        <v>0.5</v>
      </c>
      <c r="H33" s="11">
        <f t="shared" si="15"/>
        <v>0.5</v>
      </c>
      <c r="I33" s="11">
        <f t="shared" si="15"/>
        <v>0.5</v>
      </c>
      <c r="J33" s="11">
        <f t="shared" si="15"/>
        <v>0.5</v>
      </c>
      <c r="K33" s="11">
        <f t="shared" si="15"/>
        <v>0.5</v>
      </c>
      <c r="L33" s="11">
        <f t="shared" si="15"/>
        <v>0.5</v>
      </c>
      <c r="M33" s="11">
        <f t="shared" si="15"/>
        <v>0.5</v>
      </c>
    </row>
    <row r="34" ht="15.75" customHeight="1">
      <c r="A34" s="1" t="s">
        <v>60</v>
      </c>
      <c r="B34" s="7">
        <f t="shared" ref="B34:M34" si="16">B32*B33</f>
        <v>29250</v>
      </c>
      <c r="C34" s="7">
        <f t="shared" si="16"/>
        <v>29250</v>
      </c>
      <c r="D34" s="7">
        <f t="shared" si="16"/>
        <v>29250</v>
      </c>
      <c r="E34" s="7">
        <f t="shared" si="16"/>
        <v>29250</v>
      </c>
      <c r="F34" s="7">
        <f t="shared" si="16"/>
        <v>29250</v>
      </c>
      <c r="G34" s="7">
        <f t="shared" si="16"/>
        <v>29250</v>
      </c>
      <c r="H34" s="7">
        <f t="shared" si="16"/>
        <v>29250</v>
      </c>
      <c r="I34" s="7">
        <f t="shared" si="16"/>
        <v>29250</v>
      </c>
      <c r="J34" s="7">
        <f t="shared" si="16"/>
        <v>29250</v>
      </c>
      <c r="K34" s="7">
        <f t="shared" si="16"/>
        <v>29250</v>
      </c>
      <c r="L34" s="7">
        <f t="shared" si="16"/>
        <v>29250</v>
      </c>
      <c r="M34" s="7">
        <f t="shared" si="16"/>
        <v>29250</v>
      </c>
    </row>
    <row r="35" ht="15.75" customHeight="1"/>
    <row r="36" ht="15.75" customHeight="1"/>
    <row r="37" ht="15.75" customHeight="1">
      <c r="A37" s="5" t="s">
        <v>78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ht="15.75" customHeight="1"/>
    <row r="39" ht="15.75" customHeight="1">
      <c r="A39" s="1" t="s">
        <v>81</v>
      </c>
      <c r="B39" s="15">
        <f t="shared" ref="B39:M39" si="17">$B$48/12</f>
        <v>1756.666667</v>
      </c>
      <c r="C39" s="15">
        <f t="shared" si="17"/>
        <v>1756.666667</v>
      </c>
      <c r="D39" s="15">
        <f t="shared" si="17"/>
        <v>1756.666667</v>
      </c>
      <c r="E39" s="15">
        <f t="shared" si="17"/>
        <v>1756.666667</v>
      </c>
      <c r="F39" s="15">
        <f t="shared" si="17"/>
        <v>1756.666667</v>
      </c>
      <c r="G39" s="15">
        <f t="shared" si="17"/>
        <v>1756.666667</v>
      </c>
      <c r="H39" s="15">
        <f t="shared" si="17"/>
        <v>1756.666667</v>
      </c>
      <c r="I39" s="15">
        <f t="shared" si="17"/>
        <v>1756.666667</v>
      </c>
      <c r="J39" s="15">
        <f t="shared" si="17"/>
        <v>1756.666667</v>
      </c>
      <c r="K39" s="15">
        <f t="shared" si="17"/>
        <v>1756.666667</v>
      </c>
      <c r="L39" s="15">
        <f t="shared" si="17"/>
        <v>1756.666667</v>
      </c>
      <c r="M39" s="15">
        <f t="shared" si="17"/>
        <v>1756.666667</v>
      </c>
      <c r="N39" s="15"/>
      <c r="O39" s="15">
        <f>SUM(B39:N39)</f>
        <v>21080</v>
      </c>
    </row>
    <row r="40" ht="15.75" customHeight="1"/>
    <row r="41" ht="15.75" customHeight="1">
      <c r="A41" s="1" t="s">
        <v>84</v>
      </c>
      <c r="B41" s="9">
        <v>0.04</v>
      </c>
      <c r="C41" s="11">
        <f t="shared" ref="C41:M41" si="18">B41</f>
        <v>0.04</v>
      </c>
      <c r="D41" s="11">
        <f t="shared" si="18"/>
        <v>0.04</v>
      </c>
      <c r="E41" s="11">
        <f t="shared" si="18"/>
        <v>0.04</v>
      </c>
      <c r="F41" s="11">
        <f t="shared" si="18"/>
        <v>0.04</v>
      </c>
      <c r="G41" s="11">
        <f t="shared" si="18"/>
        <v>0.04</v>
      </c>
      <c r="H41" s="11">
        <f t="shared" si="18"/>
        <v>0.04</v>
      </c>
      <c r="I41" s="11">
        <f t="shared" si="18"/>
        <v>0.04</v>
      </c>
      <c r="J41" s="11">
        <f t="shared" si="18"/>
        <v>0.04</v>
      </c>
      <c r="K41" s="11">
        <f t="shared" si="18"/>
        <v>0.04</v>
      </c>
      <c r="L41" s="11">
        <f t="shared" si="18"/>
        <v>0.04</v>
      </c>
      <c r="M41" s="11">
        <f t="shared" si="18"/>
        <v>0.04</v>
      </c>
    </row>
    <row r="42" ht="15.75" customHeight="1"/>
    <row r="43" ht="15.75" customHeight="1">
      <c r="A43" s="1" t="s">
        <v>94</v>
      </c>
      <c r="B43" s="18">
        <f t="shared" ref="B43:M43" si="19">B39*B41</f>
        <v>70.26666667</v>
      </c>
      <c r="C43" s="18">
        <f t="shared" si="19"/>
        <v>70.26666667</v>
      </c>
      <c r="D43" s="18">
        <f t="shared" si="19"/>
        <v>70.26666667</v>
      </c>
      <c r="E43" s="18">
        <f t="shared" si="19"/>
        <v>70.26666667</v>
      </c>
      <c r="F43" s="18">
        <f t="shared" si="19"/>
        <v>70.26666667</v>
      </c>
      <c r="G43" s="18">
        <f t="shared" si="19"/>
        <v>70.26666667</v>
      </c>
      <c r="H43" s="18">
        <f t="shared" si="19"/>
        <v>70.26666667</v>
      </c>
      <c r="I43" s="18">
        <f t="shared" si="19"/>
        <v>70.26666667</v>
      </c>
      <c r="J43" s="18">
        <f t="shared" si="19"/>
        <v>70.26666667</v>
      </c>
      <c r="K43" s="18">
        <f t="shared" si="19"/>
        <v>70.26666667</v>
      </c>
      <c r="L43" s="18">
        <f t="shared" si="19"/>
        <v>70.26666667</v>
      </c>
      <c r="M43" s="18">
        <f t="shared" si="19"/>
        <v>70.26666667</v>
      </c>
      <c r="O43" s="18">
        <f>SUM(B43:N43)</f>
        <v>843.2</v>
      </c>
    </row>
    <row r="44" ht="15.75" customHeight="1"/>
    <row r="45" ht="15.75" customHeight="1"/>
    <row r="46" ht="15.75" customHeight="1">
      <c r="A46" s="1" t="s">
        <v>99</v>
      </c>
      <c r="B46" s="15">
        <v>1700000.0</v>
      </c>
      <c r="C46" s="19" t="s">
        <v>101</v>
      </c>
    </row>
    <row r="47" ht="15.75" customHeight="1">
      <c r="A47" s="1" t="s">
        <v>109</v>
      </c>
      <c r="B47" s="15">
        <f>12.4</f>
        <v>12.4</v>
      </c>
      <c r="C47" s="19" t="s">
        <v>111</v>
      </c>
    </row>
    <row r="48" ht="15.75" customHeight="1">
      <c r="A48" s="1" t="s">
        <v>114</v>
      </c>
      <c r="B48" s="15">
        <f>(B46/1000)*B47</f>
        <v>21080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M1"/>
  </mergeCells>
  <hyperlinks>
    <hyperlink r:id="rId1" location="CB" ref="C46"/>
    <hyperlink r:id="rId2" ref="C47"/>
  </hyperlinks>
  <printOptions/>
  <pageMargins bottom="0.75" footer="0.0" header="0.0" left="0.25" right="0.25" top="0.75"/>
  <pageSetup fitToHeight="0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4.57"/>
    <col customWidth="1" min="2" max="6" width="14.43"/>
    <col customWidth="1" min="14" max="14" width="1.57"/>
    <col customWidth="1" min="16" max="16" width="1.57"/>
  </cols>
  <sheetData>
    <row r="1" ht="15.75" customHeight="1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O1" s="1" t="s">
        <v>14</v>
      </c>
    </row>
    <row r="2" ht="15.75" customHeight="1">
      <c r="A2" s="3" t="s">
        <v>15</v>
      </c>
    </row>
    <row r="3" ht="15.75" hidden="1" customHeight="1"/>
    <row r="4" ht="15.75" customHeight="1">
      <c r="A4" s="3" t="s">
        <v>21</v>
      </c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5.75" hidden="1" customHeight="1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5.75" customHeight="1">
      <c r="A6" s="1" t="s">
        <v>25</v>
      </c>
      <c r="B6" s="4">
        <f t="shared" ref="B6:M6" si="1">B11+B12</f>
        <v>6</v>
      </c>
      <c r="C6" s="4">
        <f t="shared" si="1"/>
        <v>3</v>
      </c>
      <c r="D6" s="4">
        <f t="shared" si="1"/>
        <v>3</v>
      </c>
      <c r="E6" s="4">
        <f t="shared" si="1"/>
        <v>5</v>
      </c>
      <c r="F6" s="4">
        <f t="shared" si="1"/>
        <v>2</v>
      </c>
      <c r="G6" s="4">
        <f t="shared" si="1"/>
        <v>5</v>
      </c>
      <c r="H6" s="4">
        <f t="shared" si="1"/>
        <v>9</v>
      </c>
      <c r="I6" s="4">
        <f t="shared" si="1"/>
        <v>3</v>
      </c>
      <c r="J6" s="4">
        <f t="shared" si="1"/>
        <v>3</v>
      </c>
      <c r="K6" s="4">
        <f t="shared" si="1"/>
        <v>4</v>
      </c>
      <c r="L6" s="4">
        <f t="shared" si="1"/>
        <v>5</v>
      </c>
      <c r="M6" s="4">
        <f t="shared" si="1"/>
        <v>10</v>
      </c>
      <c r="O6" s="10">
        <f>SUM(B6:N6)</f>
        <v>58</v>
      </c>
    </row>
    <row r="7" ht="15.75" hidden="1" customHeight="1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ht="15.75" customHeight="1">
      <c r="A8" s="11" t="s">
        <v>30</v>
      </c>
      <c r="B8" s="12">
        <v>0.66</v>
      </c>
      <c r="C8" s="12">
        <v>0.66</v>
      </c>
      <c r="D8" s="12">
        <v>1.0</v>
      </c>
      <c r="E8" s="12">
        <v>0.8</v>
      </c>
      <c r="F8" s="12">
        <v>0.5</v>
      </c>
      <c r="G8" s="12">
        <v>0.6</v>
      </c>
      <c r="H8" s="12">
        <v>0.78</v>
      </c>
      <c r="I8" s="12">
        <v>0.66</v>
      </c>
      <c r="J8" s="12">
        <v>0.66</v>
      </c>
      <c r="K8" s="12">
        <v>0.5</v>
      </c>
      <c r="L8" s="12">
        <v>0.8</v>
      </c>
      <c r="M8" s="12">
        <v>0.2</v>
      </c>
      <c r="N8" s="11"/>
      <c r="O8" s="11">
        <f>O11/O6</f>
        <v>0.7068965517</v>
      </c>
      <c r="P8" s="11"/>
    </row>
    <row r="9" ht="15.75" customHeight="1">
      <c r="A9" s="11" t="s">
        <v>36</v>
      </c>
      <c r="B9" s="12">
        <v>0.33</v>
      </c>
      <c r="C9" s="12">
        <v>0.33</v>
      </c>
      <c r="D9" s="12">
        <v>0.0</v>
      </c>
      <c r="E9" s="12">
        <v>0.2</v>
      </c>
      <c r="F9" s="12">
        <v>0.5</v>
      </c>
      <c r="G9" s="12">
        <v>0.4</v>
      </c>
      <c r="H9" s="12">
        <v>0.22</v>
      </c>
      <c r="I9" s="12">
        <v>0.33</v>
      </c>
      <c r="J9" s="12">
        <v>0.33</v>
      </c>
      <c r="K9" s="12">
        <v>0.5</v>
      </c>
      <c r="L9" s="12">
        <v>0.2</v>
      </c>
      <c r="M9" s="12">
        <v>0.8</v>
      </c>
      <c r="N9" s="11"/>
      <c r="O9" s="11">
        <f>O12/O6</f>
        <v>0.2931034483</v>
      </c>
      <c r="P9" s="11"/>
    </row>
    <row r="10" ht="15.75" hidden="1" customHeight="1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ht="15.75" customHeight="1">
      <c r="A11" s="1" t="s">
        <v>40</v>
      </c>
      <c r="B11" s="4">
        <v>4.0</v>
      </c>
      <c r="C11" s="4">
        <v>2.0</v>
      </c>
      <c r="D11" s="4">
        <v>3.0</v>
      </c>
      <c r="E11" s="4">
        <v>4.0</v>
      </c>
      <c r="F11" s="4">
        <v>1.0</v>
      </c>
      <c r="G11" s="4">
        <v>3.0</v>
      </c>
      <c r="H11" s="4">
        <v>7.0</v>
      </c>
      <c r="I11" s="4">
        <v>2.0</v>
      </c>
      <c r="J11" s="4">
        <v>2.0</v>
      </c>
      <c r="K11" s="4">
        <v>2.0</v>
      </c>
      <c r="L11" s="4">
        <v>4.0</v>
      </c>
      <c r="M11" s="4">
        <v>7.0</v>
      </c>
      <c r="O11" s="10">
        <f t="shared" ref="O11:O12" si="2">SUM(B11:N11)</f>
        <v>41</v>
      </c>
    </row>
    <row r="12" ht="15.75" customHeight="1">
      <c r="A12" s="1" t="s">
        <v>46</v>
      </c>
      <c r="B12" s="4">
        <v>2.0</v>
      </c>
      <c r="C12" s="4">
        <v>1.0</v>
      </c>
      <c r="D12" s="4">
        <v>0.0</v>
      </c>
      <c r="E12" s="4">
        <v>1.0</v>
      </c>
      <c r="F12" s="4">
        <v>1.0</v>
      </c>
      <c r="G12" s="4">
        <v>2.0</v>
      </c>
      <c r="H12" s="4">
        <v>2.0</v>
      </c>
      <c r="I12" s="4">
        <v>1.0</v>
      </c>
      <c r="J12" s="4">
        <v>1.0</v>
      </c>
      <c r="K12" s="4">
        <v>2.0</v>
      </c>
      <c r="L12" s="4">
        <v>1.0</v>
      </c>
      <c r="M12" s="4">
        <v>3.0</v>
      </c>
      <c r="O12" s="10">
        <f t="shared" si="2"/>
        <v>17</v>
      </c>
    </row>
    <row r="13" ht="15.75" customHeight="1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ht="15.75" customHeight="1">
      <c r="A14" s="1" t="s">
        <v>52</v>
      </c>
      <c r="B14" s="7">
        <f t="shared" ref="B14:M14" si="3">(3000*B11)</f>
        <v>12000</v>
      </c>
      <c r="C14" s="7">
        <f t="shared" si="3"/>
        <v>6000</v>
      </c>
      <c r="D14" s="7">
        <f t="shared" si="3"/>
        <v>9000</v>
      </c>
      <c r="E14" s="7">
        <f t="shared" si="3"/>
        <v>12000</v>
      </c>
      <c r="F14" s="7">
        <f t="shared" si="3"/>
        <v>3000</v>
      </c>
      <c r="G14" s="7">
        <f t="shared" si="3"/>
        <v>9000</v>
      </c>
      <c r="H14" s="7">
        <f t="shared" si="3"/>
        <v>21000</v>
      </c>
      <c r="I14" s="7">
        <f t="shared" si="3"/>
        <v>6000</v>
      </c>
      <c r="J14" s="7">
        <f t="shared" si="3"/>
        <v>6000</v>
      </c>
      <c r="K14" s="7">
        <f t="shared" si="3"/>
        <v>6000</v>
      </c>
      <c r="L14" s="7">
        <f t="shared" si="3"/>
        <v>12000</v>
      </c>
      <c r="M14" s="7">
        <f t="shared" si="3"/>
        <v>21000</v>
      </c>
      <c r="O14" s="7">
        <f t="shared" ref="O14:O15" si="5">SUM(B14:N14)</f>
        <v>123000</v>
      </c>
    </row>
    <row r="15" ht="15.75" customHeight="1">
      <c r="A15" s="1" t="s">
        <v>62</v>
      </c>
      <c r="B15" s="7">
        <f t="shared" ref="B15:M15" si="4">(5500*B12)</f>
        <v>11000</v>
      </c>
      <c r="C15" s="7">
        <f t="shared" si="4"/>
        <v>5500</v>
      </c>
      <c r="D15" s="7">
        <f t="shared" si="4"/>
        <v>0</v>
      </c>
      <c r="E15" s="7">
        <f t="shared" si="4"/>
        <v>5500</v>
      </c>
      <c r="F15" s="7">
        <f t="shared" si="4"/>
        <v>5500</v>
      </c>
      <c r="G15" s="7">
        <f t="shared" si="4"/>
        <v>11000</v>
      </c>
      <c r="H15" s="7">
        <f t="shared" si="4"/>
        <v>11000</v>
      </c>
      <c r="I15" s="7">
        <f t="shared" si="4"/>
        <v>5500</v>
      </c>
      <c r="J15" s="7">
        <f t="shared" si="4"/>
        <v>5500</v>
      </c>
      <c r="K15" s="7">
        <f t="shared" si="4"/>
        <v>11000</v>
      </c>
      <c r="L15" s="7">
        <f t="shared" si="4"/>
        <v>5500</v>
      </c>
      <c r="M15" s="7">
        <f t="shared" si="4"/>
        <v>16500</v>
      </c>
      <c r="O15" s="7">
        <f t="shared" si="5"/>
        <v>93500</v>
      </c>
    </row>
    <row r="16" ht="15.75" customHeight="1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ht="15.75" customHeight="1">
      <c r="A17" s="1" t="s">
        <v>41</v>
      </c>
      <c r="B17" s="7">
        <f t="shared" ref="B17:M17" si="6">SUM(B14:B15)</f>
        <v>23000</v>
      </c>
      <c r="C17" s="7">
        <f t="shared" si="6"/>
        <v>11500</v>
      </c>
      <c r="D17" s="7">
        <f t="shared" si="6"/>
        <v>9000</v>
      </c>
      <c r="E17" s="7">
        <f t="shared" si="6"/>
        <v>17500</v>
      </c>
      <c r="F17" s="7">
        <f t="shared" si="6"/>
        <v>8500</v>
      </c>
      <c r="G17" s="7">
        <f t="shared" si="6"/>
        <v>20000</v>
      </c>
      <c r="H17" s="7">
        <f t="shared" si="6"/>
        <v>32000</v>
      </c>
      <c r="I17" s="7">
        <f t="shared" si="6"/>
        <v>11500</v>
      </c>
      <c r="J17" s="7">
        <f t="shared" si="6"/>
        <v>11500</v>
      </c>
      <c r="K17" s="7">
        <f t="shared" si="6"/>
        <v>17000</v>
      </c>
      <c r="L17" s="7">
        <f t="shared" si="6"/>
        <v>17500</v>
      </c>
      <c r="M17" s="7">
        <f t="shared" si="6"/>
        <v>37500</v>
      </c>
      <c r="O17" s="7">
        <f>SUM(B17:N17)</f>
        <v>216500</v>
      </c>
    </row>
    <row r="18" ht="15.75" customHeight="1"/>
    <row r="19" ht="15.75" customHeight="1">
      <c r="A19" s="3" t="s">
        <v>44</v>
      </c>
    </row>
    <row r="20" ht="15.75" hidden="1" customHeight="1"/>
    <row r="21" ht="15.75" customHeight="1">
      <c r="A21" s="14" t="s">
        <v>68</v>
      </c>
      <c r="B21" s="14">
        <v>600.0</v>
      </c>
      <c r="C21" s="14">
        <v>400.0</v>
      </c>
      <c r="D21" s="14">
        <v>400.0</v>
      </c>
      <c r="E21" s="14">
        <v>500.0</v>
      </c>
      <c r="F21" s="14">
        <v>300.0</v>
      </c>
      <c r="G21" s="14">
        <v>600.0</v>
      </c>
      <c r="H21" s="14">
        <v>1000.0</v>
      </c>
      <c r="I21" s="14">
        <v>400.0</v>
      </c>
      <c r="J21" s="14">
        <v>600.0</v>
      </c>
      <c r="K21" s="14">
        <v>500.0</v>
      </c>
      <c r="L21" s="14">
        <v>500.0</v>
      </c>
      <c r="M21" s="14">
        <v>1000.0</v>
      </c>
      <c r="N21" s="14"/>
      <c r="O21" s="14">
        <v>6800.0</v>
      </c>
      <c r="P21" s="14"/>
    </row>
    <row r="22" ht="15.75" hidden="1" customHeight="1">
      <c r="A22" s="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ht="15.75" customHeight="1">
      <c r="A23" s="1" t="s">
        <v>69</v>
      </c>
      <c r="B23" s="14">
        <v>1450.0</v>
      </c>
      <c r="C23" s="14">
        <v>1450.0</v>
      </c>
      <c r="D23" s="14">
        <v>1450.0</v>
      </c>
      <c r="E23" s="14">
        <v>1450.0</v>
      </c>
      <c r="F23" s="14">
        <v>1450.0</v>
      </c>
      <c r="G23" s="14">
        <v>1450.0</v>
      </c>
      <c r="H23" s="14">
        <v>1450.0</v>
      </c>
      <c r="I23" s="14">
        <v>1450.0</v>
      </c>
      <c r="J23" s="14">
        <v>1450.0</v>
      </c>
      <c r="K23" s="14">
        <v>1450.0</v>
      </c>
      <c r="L23" s="14">
        <v>1450.0</v>
      </c>
      <c r="M23" s="14">
        <v>1450.0</v>
      </c>
    </row>
    <row r="24" ht="15.75" customHeight="1">
      <c r="A24" s="1" t="s">
        <v>70</v>
      </c>
      <c r="B24" s="14">
        <v>300.0</v>
      </c>
      <c r="C24" s="14">
        <v>300.0</v>
      </c>
      <c r="D24" s="14">
        <v>300.0</v>
      </c>
      <c r="E24" s="14">
        <v>300.0</v>
      </c>
      <c r="F24" s="14">
        <v>300.0</v>
      </c>
      <c r="G24" s="14">
        <v>300.0</v>
      </c>
      <c r="H24" s="14">
        <v>300.0</v>
      </c>
      <c r="I24" s="14">
        <v>300.0</v>
      </c>
      <c r="J24" s="14">
        <v>300.0</v>
      </c>
      <c r="K24" s="14">
        <v>300.0</v>
      </c>
      <c r="L24" s="14">
        <v>300.0</v>
      </c>
      <c r="M24" s="14">
        <v>300.0</v>
      </c>
    </row>
    <row r="25" ht="15.75" hidden="1" customHeight="1">
      <c r="A25" s="1"/>
    </row>
    <row r="26" ht="15.75" customHeight="1"/>
    <row r="27" ht="15.75" customHeight="1">
      <c r="A27" s="1" t="s">
        <v>71</v>
      </c>
    </row>
    <row r="28" ht="15.75" customHeight="1">
      <c r="A28" s="1" t="s">
        <v>72</v>
      </c>
      <c r="B28" s="14">
        <v>500.0</v>
      </c>
      <c r="C28" s="14">
        <v>500.0</v>
      </c>
      <c r="D28" s="14">
        <v>500.0</v>
      </c>
      <c r="E28" s="14">
        <v>500.0</v>
      </c>
      <c r="F28" s="14">
        <v>500.0</v>
      </c>
      <c r="G28" s="14">
        <v>500.0</v>
      </c>
      <c r="H28" s="14">
        <v>500.0</v>
      </c>
      <c r="I28" s="14">
        <v>500.0</v>
      </c>
      <c r="J28" s="14">
        <v>500.0</v>
      </c>
      <c r="K28" s="14">
        <v>500.0</v>
      </c>
      <c r="L28" s="14">
        <v>500.0</v>
      </c>
      <c r="M28" s="14">
        <v>500.0</v>
      </c>
      <c r="O28" s="14">
        <f>SUM(B28:N28)</f>
        <v>6000</v>
      </c>
    </row>
    <row r="29" ht="15.75" hidden="1" customHeight="1">
      <c r="A29" s="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ht="15.75" hidden="1" customHeight="1">
      <c r="A30" s="1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ht="15.75" customHeight="1">
      <c r="A31" s="1"/>
    </row>
    <row r="32" ht="15.75" customHeight="1">
      <c r="A32" s="1" t="s">
        <v>51</v>
      </c>
    </row>
    <row r="33" ht="15.75" customHeight="1">
      <c r="A33" s="14" t="s">
        <v>74</v>
      </c>
      <c r="B33" s="14">
        <v>75.0</v>
      </c>
      <c r="C33" s="14">
        <v>75.0</v>
      </c>
      <c r="D33" s="14">
        <v>75.0</v>
      </c>
      <c r="E33" s="14">
        <v>75.0</v>
      </c>
      <c r="F33" s="14">
        <v>75.0</v>
      </c>
      <c r="G33" s="14">
        <v>75.0</v>
      </c>
      <c r="H33" s="14">
        <v>75.0</v>
      </c>
      <c r="I33" s="14">
        <v>75.0</v>
      </c>
      <c r="J33" s="14">
        <v>75.0</v>
      </c>
      <c r="K33" s="14">
        <v>75.0</v>
      </c>
      <c r="L33" s="14">
        <v>75.0</v>
      </c>
      <c r="M33" s="14">
        <v>75.0</v>
      </c>
      <c r="N33" s="14">
        <v>75.0</v>
      </c>
      <c r="O33" s="14">
        <f>SUM(B33,C33,D33,E33,F33,G33,H33,I33,J33,K33,L33,M33)</f>
        <v>900</v>
      </c>
      <c r="P33" s="14"/>
    </row>
    <row r="34" ht="15.75" customHeight="1">
      <c r="A34" s="1" t="s">
        <v>76</v>
      </c>
      <c r="B34" s="14">
        <v>1200.0</v>
      </c>
      <c r="C34" s="14">
        <v>800.0</v>
      </c>
      <c r="D34" s="14">
        <v>800.0</v>
      </c>
      <c r="E34" s="14">
        <v>1000.0</v>
      </c>
      <c r="F34" s="14">
        <v>600.0</v>
      </c>
      <c r="G34" s="14">
        <v>1200.0</v>
      </c>
      <c r="H34" s="14">
        <v>2000.0</v>
      </c>
      <c r="I34" s="14">
        <v>800.0</v>
      </c>
      <c r="J34" s="14">
        <v>1200.0</v>
      </c>
      <c r="K34" s="14">
        <v>1000.0</v>
      </c>
      <c r="L34" s="14">
        <v>1000.0</v>
      </c>
      <c r="M34" s="14">
        <v>2000.0</v>
      </c>
      <c r="O34" s="14">
        <f t="shared" ref="O34:O35" si="8">SUM(B34:N34)</f>
        <v>13600</v>
      </c>
    </row>
    <row r="35" ht="15.75" customHeight="1">
      <c r="A35" s="1" t="s">
        <v>77</v>
      </c>
      <c r="B35" s="14">
        <f>SUM(B34,B33)</f>
        <v>1275</v>
      </c>
      <c r="C35" s="14">
        <f>SUM(C33,C34)</f>
        <v>875</v>
      </c>
      <c r="D35" s="14">
        <f t="shared" ref="D35:M35" si="7">SUM(D34, D33)</f>
        <v>875</v>
      </c>
      <c r="E35" s="14">
        <f t="shared" si="7"/>
        <v>1075</v>
      </c>
      <c r="F35" s="14">
        <f t="shared" si="7"/>
        <v>675</v>
      </c>
      <c r="G35" s="14">
        <f t="shared" si="7"/>
        <v>1275</v>
      </c>
      <c r="H35" s="14">
        <f t="shared" si="7"/>
        <v>2075</v>
      </c>
      <c r="I35" s="14">
        <f t="shared" si="7"/>
        <v>875</v>
      </c>
      <c r="J35" s="14">
        <f t="shared" si="7"/>
        <v>1275</v>
      </c>
      <c r="K35" s="14">
        <f t="shared" si="7"/>
        <v>1075</v>
      </c>
      <c r="L35" s="14">
        <f t="shared" si="7"/>
        <v>1075</v>
      </c>
      <c r="M35" s="14">
        <f t="shared" si="7"/>
        <v>2075</v>
      </c>
      <c r="O35" s="14">
        <f t="shared" si="8"/>
        <v>14500</v>
      </c>
    </row>
    <row r="36" ht="15.75" customHeight="1">
      <c r="A36" s="1"/>
    </row>
    <row r="37" ht="15.75" customHeight="1">
      <c r="A37" s="1" t="s">
        <v>79</v>
      </c>
    </row>
    <row r="38" ht="15.75" customHeight="1">
      <c r="A38" s="1" t="s">
        <v>80</v>
      </c>
      <c r="B38" s="14">
        <v>1200.0</v>
      </c>
      <c r="C38" s="14">
        <v>1000.0</v>
      </c>
      <c r="D38" s="14">
        <v>1200.0</v>
      </c>
      <c r="E38" s="14">
        <v>1000.0</v>
      </c>
      <c r="F38" s="14">
        <v>1200.0</v>
      </c>
      <c r="G38" s="14">
        <v>1000.0</v>
      </c>
      <c r="H38" s="14">
        <v>1200.0</v>
      </c>
      <c r="I38" s="14">
        <v>1000.0</v>
      </c>
      <c r="J38" s="14">
        <v>1200.0</v>
      </c>
      <c r="K38" s="14">
        <v>1000.0</v>
      </c>
      <c r="L38" s="14">
        <v>1200.0</v>
      </c>
      <c r="M38" s="14">
        <v>1000.0</v>
      </c>
      <c r="O38" s="14">
        <f t="shared" ref="O38:O39" si="10">SUM(B38:N38)</f>
        <v>13200</v>
      </c>
    </row>
    <row r="39" ht="15.75" customHeight="1">
      <c r="A39" s="1" t="s">
        <v>82</v>
      </c>
      <c r="B39" s="14">
        <f t="shared" ref="B39:M39" si="9">SUM(B38)</f>
        <v>1200</v>
      </c>
      <c r="C39" s="14">
        <f t="shared" si="9"/>
        <v>1000</v>
      </c>
      <c r="D39" s="14">
        <f t="shared" si="9"/>
        <v>1200</v>
      </c>
      <c r="E39" s="14">
        <f t="shared" si="9"/>
        <v>1000</v>
      </c>
      <c r="F39" s="14">
        <f t="shared" si="9"/>
        <v>1200</v>
      </c>
      <c r="G39" s="14">
        <f t="shared" si="9"/>
        <v>1000</v>
      </c>
      <c r="H39" s="14">
        <f t="shared" si="9"/>
        <v>1200</v>
      </c>
      <c r="I39" s="14">
        <f t="shared" si="9"/>
        <v>1000</v>
      </c>
      <c r="J39" s="14">
        <f t="shared" si="9"/>
        <v>1200</v>
      </c>
      <c r="K39" s="14">
        <f t="shared" si="9"/>
        <v>1000</v>
      </c>
      <c r="L39" s="14">
        <f t="shared" si="9"/>
        <v>1200</v>
      </c>
      <c r="M39" s="14">
        <f t="shared" si="9"/>
        <v>1000</v>
      </c>
      <c r="O39" s="14">
        <f t="shared" si="10"/>
        <v>13200</v>
      </c>
    </row>
    <row r="40" ht="15.75" customHeight="1">
      <c r="A40" s="1"/>
    </row>
    <row r="41" ht="15.75" hidden="1" customHeight="1">
      <c r="A41" s="1"/>
    </row>
    <row r="42" ht="15.75" customHeight="1">
      <c r="A42" s="1" t="s">
        <v>83</v>
      </c>
    </row>
    <row r="43" ht="15.75" customHeight="1">
      <c r="A43" s="1" t="s">
        <v>86</v>
      </c>
      <c r="B43" s="14">
        <v>900.0</v>
      </c>
      <c r="C43" s="14">
        <v>0.0</v>
      </c>
      <c r="D43" s="14">
        <v>0.0</v>
      </c>
      <c r="E43" s="14">
        <v>0.0</v>
      </c>
      <c r="F43" s="14">
        <v>0.0</v>
      </c>
      <c r="G43" s="14">
        <v>900.0</v>
      </c>
      <c r="H43" s="14">
        <v>2700.0</v>
      </c>
      <c r="I43" s="14">
        <v>0.0</v>
      </c>
      <c r="J43" s="14">
        <v>900.0</v>
      </c>
      <c r="K43" s="14">
        <v>0.0</v>
      </c>
      <c r="L43" s="14">
        <v>0.0</v>
      </c>
      <c r="M43" s="14">
        <v>1800.0</v>
      </c>
      <c r="O43" s="14">
        <f t="shared" ref="O43:O46" si="11">SUM(B43:N43)</f>
        <v>7200</v>
      </c>
    </row>
    <row r="44" ht="15.75" customHeight="1">
      <c r="A44" s="1" t="s">
        <v>93</v>
      </c>
      <c r="B44" s="14">
        <v>2400.0</v>
      </c>
      <c r="C44" s="14">
        <v>0.0</v>
      </c>
      <c r="D44" s="14">
        <v>800.0</v>
      </c>
      <c r="E44" s="14">
        <v>0.0</v>
      </c>
      <c r="F44" s="14">
        <v>0.0</v>
      </c>
      <c r="G44" s="14">
        <v>1200.0</v>
      </c>
      <c r="H44" s="14">
        <v>1200.0</v>
      </c>
      <c r="I44" s="14">
        <v>0.0</v>
      </c>
      <c r="J44" s="14">
        <v>0.0</v>
      </c>
      <c r="K44" s="14">
        <v>2000.0</v>
      </c>
      <c r="L44" s="14">
        <v>0.0</v>
      </c>
      <c r="M44" s="14">
        <v>800.0</v>
      </c>
      <c r="O44" s="14">
        <f t="shared" si="11"/>
        <v>8400</v>
      </c>
    </row>
    <row r="45" ht="15.75" customHeight="1">
      <c r="A45" s="1" t="s">
        <v>95</v>
      </c>
      <c r="B45" s="14">
        <v>2400.0</v>
      </c>
      <c r="C45" s="14">
        <v>1200.0</v>
      </c>
      <c r="D45" s="14">
        <v>1600.0</v>
      </c>
      <c r="E45" s="14">
        <v>2000.0</v>
      </c>
      <c r="F45" s="14">
        <v>1200.0</v>
      </c>
      <c r="G45" s="14">
        <v>2400.0</v>
      </c>
      <c r="H45" s="14">
        <v>4000.0</v>
      </c>
      <c r="I45" s="14">
        <v>1600.0</v>
      </c>
      <c r="J45" s="14">
        <v>2400.0</v>
      </c>
      <c r="K45" s="14">
        <v>2000.0</v>
      </c>
      <c r="L45" s="14">
        <v>2000.0</v>
      </c>
      <c r="M45" s="14">
        <v>4000.0</v>
      </c>
      <c r="O45" s="14">
        <f t="shared" si="11"/>
        <v>26800</v>
      </c>
    </row>
    <row r="46" ht="15.75" customHeight="1">
      <c r="A46" s="1" t="s">
        <v>82</v>
      </c>
      <c r="B46" s="14">
        <f t="shared" ref="B46:M46" si="12">SUM(B43:B45)</f>
        <v>5700</v>
      </c>
      <c r="C46" s="14">
        <f t="shared" si="12"/>
        <v>1200</v>
      </c>
      <c r="D46" s="14">
        <f t="shared" si="12"/>
        <v>2400</v>
      </c>
      <c r="E46" s="14">
        <f t="shared" si="12"/>
        <v>2000</v>
      </c>
      <c r="F46" s="14">
        <f t="shared" si="12"/>
        <v>1200</v>
      </c>
      <c r="G46" s="14">
        <f t="shared" si="12"/>
        <v>4500</v>
      </c>
      <c r="H46" s="14">
        <f t="shared" si="12"/>
        <v>7900</v>
      </c>
      <c r="I46" s="14">
        <f t="shared" si="12"/>
        <v>1600</v>
      </c>
      <c r="J46" s="14">
        <f t="shared" si="12"/>
        <v>3300</v>
      </c>
      <c r="K46" s="14">
        <f t="shared" si="12"/>
        <v>4000</v>
      </c>
      <c r="L46" s="14">
        <f t="shared" si="12"/>
        <v>2000</v>
      </c>
      <c r="M46" s="14">
        <f t="shared" si="12"/>
        <v>6600</v>
      </c>
      <c r="O46" s="14">
        <f t="shared" si="11"/>
        <v>42400</v>
      </c>
    </row>
    <row r="47" ht="15.75" hidden="1" customHeight="1">
      <c r="A47" s="1"/>
    </row>
    <row r="48" ht="15.75" hidden="1" customHeight="1">
      <c r="A48" s="1"/>
    </row>
    <row r="49" ht="15.75" hidden="1" customHeight="1">
      <c r="A49" s="1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ht="15.75" hidden="1" customHeight="1">
      <c r="A50" s="1"/>
    </row>
    <row r="51" ht="15.75" customHeight="1">
      <c r="A51" s="1"/>
    </row>
    <row r="52" ht="15.75" customHeight="1">
      <c r="A52" s="1" t="s">
        <v>106</v>
      </c>
    </row>
    <row r="53" ht="15.75" customHeight="1">
      <c r="A53" s="1" t="s">
        <v>107</v>
      </c>
      <c r="B53" s="14">
        <v>5000.0</v>
      </c>
      <c r="C53" s="14">
        <v>5000.0</v>
      </c>
      <c r="D53" s="14">
        <v>5000.0</v>
      </c>
      <c r="E53" s="14">
        <v>5000.0</v>
      </c>
      <c r="F53" s="14">
        <v>5000.0</v>
      </c>
      <c r="G53" s="14">
        <v>5000.0</v>
      </c>
      <c r="H53" s="14">
        <v>5000.0</v>
      </c>
      <c r="I53" s="14">
        <v>5000.0</v>
      </c>
      <c r="J53" s="14">
        <v>5000.0</v>
      </c>
      <c r="K53" s="14">
        <v>5000.0</v>
      </c>
      <c r="L53" s="14">
        <v>5000.0</v>
      </c>
      <c r="M53" s="14">
        <v>5000.0</v>
      </c>
      <c r="O53" s="14">
        <f>SUM(B53:N53)</f>
        <v>60000</v>
      </c>
    </row>
    <row r="54" ht="15.75" customHeight="1">
      <c r="A54" s="1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ht="15.75" hidden="1" customHeight="1">
      <c r="A55" s="1"/>
      <c r="B55" s="14"/>
    </row>
    <row r="56" ht="15.75" hidden="1" customHeight="1">
      <c r="A56" s="1"/>
    </row>
    <row r="57" ht="15.75" customHeight="1">
      <c r="A57" s="1" t="s">
        <v>63</v>
      </c>
      <c r="B57" s="14">
        <f>SUM(B21,B23,B24,B28,B29,B33,B34,B38,B43,B44,B45,B53)</f>
        <v>16025</v>
      </c>
      <c r="C57" s="14">
        <f>SUM(C21,C23,C24,C28,C33,C34,C38,C43,C44,C45,C53)</f>
        <v>10725</v>
      </c>
      <c r="D57" s="14">
        <f>SUM(D21,D23,D24,D28,D29,D33,D34,D38,D43,D44,D45,D53)</f>
        <v>12125</v>
      </c>
      <c r="E57" s="14">
        <f t="shared" ref="E57:F57" si="13">SUM(E21,E23,E24,E28,E33,E34,E38,E43,E44,E45,E53)</f>
        <v>11825</v>
      </c>
      <c r="F57" s="14">
        <f t="shared" si="13"/>
        <v>10625</v>
      </c>
      <c r="G57" s="14">
        <f>SUM(G21,G23,G24,G28,G29,G33,G34,G38,G43,G45,G44,G53)</f>
        <v>14625</v>
      </c>
      <c r="H57" s="14">
        <f t="shared" ref="H57:I57" si="14">SUM(H21,H23,H24,H28,H33,H34,H38,H43,H44,H45,H53)</f>
        <v>19425</v>
      </c>
      <c r="I57" s="14">
        <f t="shared" si="14"/>
        <v>11125</v>
      </c>
      <c r="J57" s="14">
        <f>SUM(J21,J23,J24,J27,J33,J34,J38,J43,J44,J45,J53)</f>
        <v>13125</v>
      </c>
      <c r="K57" s="14">
        <f t="shared" ref="K57:M57" si="15">SUM(K21,K23,K24,K28,K33,K34,K38,K43,K44,K45,K53)</f>
        <v>13825</v>
      </c>
      <c r="L57" s="14">
        <f t="shared" si="15"/>
        <v>12025</v>
      </c>
      <c r="M57" s="14">
        <f t="shared" si="15"/>
        <v>17925</v>
      </c>
      <c r="O57" s="14">
        <f>SUM(B57:N57)</f>
        <v>163400</v>
      </c>
    </row>
    <row r="58" ht="15.75" customHeight="1">
      <c r="A58" s="1"/>
      <c r="B58" s="14"/>
    </row>
    <row r="59" ht="15.75" customHeight="1">
      <c r="A59" s="1" t="s">
        <v>121</v>
      </c>
      <c r="B59" s="14">
        <f t="shared" ref="B59:M59" si="16">B17-B57</f>
        <v>6975</v>
      </c>
      <c r="C59" s="14">
        <f t="shared" si="16"/>
        <v>775</v>
      </c>
      <c r="D59" s="14">
        <f t="shared" si="16"/>
        <v>-3125</v>
      </c>
      <c r="E59" s="14">
        <f t="shared" si="16"/>
        <v>5675</v>
      </c>
      <c r="F59" s="14">
        <f t="shared" si="16"/>
        <v>-2125</v>
      </c>
      <c r="G59" s="14">
        <f t="shared" si="16"/>
        <v>5375</v>
      </c>
      <c r="H59" s="14">
        <f t="shared" si="16"/>
        <v>12575</v>
      </c>
      <c r="I59" s="14">
        <f t="shared" si="16"/>
        <v>375</v>
      </c>
      <c r="J59" s="14">
        <f t="shared" si="16"/>
        <v>-1625</v>
      </c>
      <c r="K59" s="14">
        <f t="shared" si="16"/>
        <v>3175</v>
      </c>
      <c r="L59" s="14">
        <f t="shared" si="16"/>
        <v>5475</v>
      </c>
      <c r="M59" s="14">
        <f t="shared" si="16"/>
        <v>19575</v>
      </c>
      <c r="O59" s="14">
        <f>SUM(B59:N59)</f>
        <v>53100</v>
      </c>
    </row>
    <row r="60" ht="15.75" customHeight="1">
      <c r="A60" s="1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O60" s="20"/>
    </row>
    <row r="61" ht="15.75" customHeight="1">
      <c r="A61" s="1"/>
    </row>
    <row r="62" ht="15.75" customHeight="1">
      <c r="A62" s="3"/>
    </row>
    <row r="63" ht="15.75" customHeight="1">
      <c r="A63" s="1"/>
    </row>
    <row r="64" ht="15.75" customHeight="1">
      <c r="A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35">
    <cfRule type="notContainsBlanks" dxfId="0" priority="1">
      <formula>LEN(TRIM(D35))&gt;0</formula>
    </cfRule>
  </conditionalFormatting>
  <printOptions/>
  <pageMargins bottom="0.75" footer="0.0" header="0.0" left="0.25" right="0.25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8.86"/>
    <col customWidth="1" min="2" max="6" width="14.43"/>
    <col customWidth="1" min="8" max="8" width="1.57"/>
  </cols>
  <sheetData>
    <row r="1" ht="15.75" customHeight="1"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/>
    </row>
    <row r="2" ht="15.75" customHeight="1">
      <c r="A2" s="3" t="s">
        <v>20</v>
      </c>
    </row>
    <row r="3" ht="15.75" customHeight="1"/>
    <row r="4" ht="15.75" customHeight="1">
      <c r="A4" s="3" t="s">
        <v>26</v>
      </c>
      <c r="B4" s="4"/>
      <c r="C4" s="1"/>
      <c r="D4" s="1"/>
      <c r="E4" s="1"/>
      <c r="F4" s="1"/>
      <c r="G4" s="1"/>
    </row>
    <row r="5" ht="15.75" customHeight="1">
      <c r="A5" s="1"/>
      <c r="B5" s="4"/>
      <c r="C5" s="1"/>
      <c r="D5" s="1"/>
      <c r="E5" s="1"/>
      <c r="F5" s="1"/>
      <c r="G5" s="1"/>
    </row>
    <row r="6" ht="15.75" customHeight="1">
      <c r="A6" s="1" t="s">
        <v>27</v>
      </c>
      <c r="B6" s="4">
        <v>36.0</v>
      </c>
      <c r="C6" s="1">
        <v>48.0</v>
      </c>
      <c r="D6" s="1">
        <v>72.0</v>
      </c>
      <c r="E6" s="1">
        <v>84.0</v>
      </c>
      <c r="F6" s="1">
        <v>96.0</v>
      </c>
      <c r="G6" s="1"/>
    </row>
    <row r="7" ht="15.75" customHeight="1">
      <c r="A7" s="1"/>
      <c r="B7" s="7"/>
      <c r="C7" s="7"/>
      <c r="D7" s="7"/>
      <c r="E7" s="7"/>
      <c r="F7" s="7"/>
      <c r="G7" s="7"/>
    </row>
    <row r="8" ht="15.75" customHeight="1">
      <c r="A8" s="1" t="s">
        <v>29</v>
      </c>
      <c r="B8" s="9">
        <v>0.2</v>
      </c>
      <c r="C8" s="11">
        <f t="shared" ref="C8:F8" si="1">B8</f>
        <v>0.2</v>
      </c>
      <c r="D8" s="11">
        <f t="shared" si="1"/>
        <v>0.2</v>
      </c>
      <c r="E8" s="11">
        <f t="shared" si="1"/>
        <v>0.2</v>
      </c>
      <c r="F8" s="11">
        <f t="shared" si="1"/>
        <v>0.2</v>
      </c>
      <c r="G8" s="11"/>
    </row>
    <row r="9" ht="15.75" customHeight="1">
      <c r="A9" s="1" t="s">
        <v>31</v>
      </c>
      <c r="B9" s="9">
        <v>0.8</v>
      </c>
      <c r="C9" s="11">
        <f t="shared" ref="C9:F9" si="2">B9</f>
        <v>0.8</v>
      </c>
      <c r="D9" s="11">
        <f t="shared" si="2"/>
        <v>0.8</v>
      </c>
      <c r="E9" s="11">
        <f t="shared" si="2"/>
        <v>0.8</v>
      </c>
      <c r="F9" s="11">
        <f t="shared" si="2"/>
        <v>0.8</v>
      </c>
      <c r="G9" s="11"/>
    </row>
    <row r="10" ht="15.75" customHeight="1">
      <c r="A10" s="1"/>
      <c r="B10" s="7"/>
    </row>
    <row r="11" ht="15.75" customHeight="1">
      <c r="A11" s="1" t="s">
        <v>33</v>
      </c>
      <c r="B11" s="4">
        <f t="shared" ref="B11:F11" si="3">B8*B6</f>
        <v>7.2</v>
      </c>
      <c r="C11" s="4">
        <f t="shared" si="3"/>
        <v>9.6</v>
      </c>
      <c r="D11" s="4">
        <f t="shared" si="3"/>
        <v>14.4</v>
      </c>
      <c r="E11" s="4">
        <f t="shared" si="3"/>
        <v>16.8</v>
      </c>
      <c r="F11" s="4">
        <f t="shared" si="3"/>
        <v>19.2</v>
      </c>
      <c r="G11" s="4"/>
    </row>
    <row r="12" ht="15.75" customHeight="1">
      <c r="A12" s="1" t="s">
        <v>35</v>
      </c>
      <c r="B12" s="4">
        <f t="shared" ref="B12:F12" si="4">B9*B6</f>
        <v>28.8</v>
      </c>
      <c r="C12" s="4">
        <f t="shared" si="4"/>
        <v>38.4</v>
      </c>
      <c r="D12" s="4">
        <f t="shared" si="4"/>
        <v>57.6</v>
      </c>
      <c r="E12" s="4">
        <f t="shared" si="4"/>
        <v>67.2</v>
      </c>
      <c r="F12" s="4">
        <f t="shared" si="4"/>
        <v>76.8</v>
      </c>
      <c r="G12" s="4"/>
    </row>
    <row r="13" ht="15.75" customHeight="1">
      <c r="A13" s="1"/>
      <c r="B13" s="7"/>
    </row>
    <row r="14" ht="15.75" customHeight="1">
      <c r="A14" s="1" t="s">
        <v>37</v>
      </c>
      <c r="B14" s="7">
        <f t="shared" ref="B14:F14" si="5">B19/B6</f>
        <v>5100</v>
      </c>
      <c r="C14" s="7">
        <f t="shared" si="5"/>
        <v>5100</v>
      </c>
      <c r="D14" s="7">
        <f t="shared" si="5"/>
        <v>5100</v>
      </c>
      <c r="E14" s="7">
        <f t="shared" si="5"/>
        <v>5100</v>
      </c>
      <c r="F14" s="7">
        <f t="shared" si="5"/>
        <v>5100</v>
      </c>
      <c r="G14" s="7"/>
    </row>
    <row r="15" ht="15.75" customHeight="1">
      <c r="A15" s="1"/>
      <c r="B15" s="7"/>
    </row>
    <row r="16" ht="15.75" customHeight="1">
      <c r="A16" s="1" t="s">
        <v>38</v>
      </c>
      <c r="B16" s="13">
        <v>3500.0</v>
      </c>
      <c r="C16" s="7">
        <f t="shared" ref="C16:F16" si="6">B16</f>
        <v>3500</v>
      </c>
      <c r="D16" s="7">
        <f t="shared" si="6"/>
        <v>3500</v>
      </c>
      <c r="E16" s="7">
        <f t="shared" si="6"/>
        <v>3500</v>
      </c>
      <c r="F16" s="7">
        <f t="shared" si="6"/>
        <v>3500</v>
      </c>
    </row>
    <row r="17" ht="15.75" customHeight="1">
      <c r="A17" s="1" t="s">
        <v>39</v>
      </c>
      <c r="B17" s="13">
        <v>5500.0</v>
      </c>
      <c r="C17" s="7">
        <f t="shared" ref="C17:F17" si="7">B17</f>
        <v>5500</v>
      </c>
      <c r="D17" s="7">
        <f t="shared" si="7"/>
        <v>5500</v>
      </c>
      <c r="E17" s="7">
        <f t="shared" si="7"/>
        <v>5500</v>
      </c>
      <c r="F17" s="7">
        <f t="shared" si="7"/>
        <v>5500</v>
      </c>
    </row>
    <row r="18" ht="15.75" customHeight="1"/>
    <row r="19" ht="15.75" customHeight="1">
      <c r="A19" s="1" t="s">
        <v>41</v>
      </c>
      <c r="B19" s="7">
        <f t="shared" ref="B19:F19" si="8">(B16*B11)+(B17*B12)</f>
        <v>183600</v>
      </c>
      <c r="C19" s="7">
        <f t="shared" si="8"/>
        <v>244800</v>
      </c>
      <c r="D19" s="7">
        <f t="shared" si="8"/>
        <v>367200</v>
      </c>
      <c r="E19" s="7">
        <f t="shared" si="8"/>
        <v>428400</v>
      </c>
      <c r="F19" s="7">
        <f t="shared" si="8"/>
        <v>489600</v>
      </c>
    </row>
    <row r="20" ht="15.75" customHeight="1"/>
    <row r="21" ht="15.75" customHeight="1">
      <c r="A21" s="3" t="s">
        <v>44</v>
      </c>
    </row>
    <row r="22" ht="15.75" customHeight="1"/>
    <row r="23" ht="15.75" customHeight="1">
      <c r="A23" s="14" t="s">
        <v>45</v>
      </c>
      <c r="B23" s="14">
        <v>3600.0</v>
      </c>
      <c r="C23" s="14">
        <v>4800.0</v>
      </c>
      <c r="D23" s="14">
        <v>7200.0</v>
      </c>
      <c r="E23" s="14">
        <v>8400.0</v>
      </c>
      <c r="F23" s="14">
        <v>9600.0</v>
      </c>
      <c r="G23" s="14"/>
      <c r="H23" s="14"/>
    </row>
    <row r="24" ht="15.75" customHeight="1">
      <c r="A24" s="1"/>
      <c r="B24" s="14"/>
      <c r="C24" s="14"/>
      <c r="D24" s="14"/>
      <c r="E24" s="14"/>
      <c r="F24" s="14"/>
      <c r="G24" s="14"/>
    </row>
    <row r="25" ht="15.75" customHeight="1">
      <c r="A25" s="1" t="s">
        <v>48</v>
      </c>
      <c r="B25" s="14">
        <v>7200.0</v>
      </c>
      <c r="C25" s="14">
        <v>9600.0</v>
      </c>
      <c r="D25" s="14">
        <v>14400.0</v>
      </c>
      <c r="E25" s="14">
        <v>16800.0</v>
      </c>
      <c r="F25" s="14">
        <v>19200.0</v>
      </c>
      <c r="G25" s="14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4" t="s">
        <v>49</v>
      </c>
      <c r="B27" s="14">
        <v>12000.0</v>
      </c>
      <c r="C27" s="14">
        <v>12000.0</v>
      </c>
      <c r="D27" s="14">
        <v>12000.0</v>
      </c>
      <c r="E27" s="14">
        <v>12000.0</v>
      </c>
      <c r="F27" s="14">
        <v>12000.0</v>
      </c>
      <c r="G27" s="14"/>
      <c r="H27" s="14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4" t="s">
        <v>50</v>
      </c>
      <c r="B29" s="14">
        <v>3600.0</v>
      </c>
      <c r="C29" s="14">
        <v>3600.0</v>
      </c>
      <c r="D29" s="14">
        <v>3600.0</v>
      </c>
      <c r="E29" s="14">
        <v>3600.0</v>
      </c>
      <c r="F29" s="14">
        <v>3600.0</v>
      </c>
      <c r="G29" s="14"/>
      <c r="H29" s="14"/>
    </row>
    <row r="30" ht="15.75" customHeight="1">
      <c r="A30" s="1"/>
    </row>
    <row r="31" ht="15.75" customHeight="1">
      <c r="A31" s="1" t="s">
        <v>51</v>
      </c>
    </row>
    <row r="32" ht="15.75" customHeight="1">
      <c r="A32" s="1" t="s">
        <v>53</v>
      </c>
      <c r="B32" s="14">
        <v>7200.0</v>
      </c>
      <c r="C32" s="14">
        <v>9600.0</v>
      </c>
      <c r="D32" s="14">
        <v>14400.0</v>
      </c>
      <c r="E32" s="14">
        <v>16800.0</v>
      </c>
      <c r="F32" s="14">
        <v>19200.0</v>
      </c>
      <c r="G32" s="14"/>
    </row>
    <row r="33" ht="15.75" customHeight="1">
      <c r="A33" s="14" t="s">
        <v>55</v>
      </c>
      <c r="B33" s="14">
        <v>2700.0</v>
      </c>
      <c r="C33" s="14">
        <v>2700.0</v>
      </c>
      <c r="D33" s="14">
        <v>2700.0</v>
      </c>
      <c r="E33" s="14">
        <v>2700.0</v>
      </c>
      <c r="F33" s="14">
        <v>2700.0</v>
      </c>
      <c r="G33" s="14"/>
      <c r="H33" s="14"/>
    </row>
    <row r="34" ht="15.75" customHeight="1">
      <c r="A34" s="1"/>
    </row>
    <row r="35" ht="15.75" customHeight="1">
      <c r="A35" s="1" t="s">
        <v>56</v>
      </c>
    </row>
    <row r="36" ht="15.75" customHeight="1">
      <c r="A36" s="1" t="s">
        <v>57</v>
      </c>
      <c r="B36" s="14">
        <v>30000.0</v>
      </c>
      <c r="C36" s="14">
        <v>30000.0</v>
      </c>
      <c r="D36" s="14">
        <v>31800.0</v>
      </c>
      <c r="E36" s="14">
        <v>31800.0</v>
      </c>
      <c r="F36" s="14">
        <v>33600.0</v>
      </c>
      <c r="G36" s="14"/>
    </row>
    <row r="37" ht="15.75" customHeight="1">
      <c r="A37" s="14" t="s">
        <v>58</v>
      </c>
      <c r="B37" s="14">
        <v>4200.0</v>
      </c>
      <c r="C37" s="14">
        <v>4200.0</v>
      </c>
      <c r="D37" s="14">
        <v>4200.0</v>
      </c>
      <c r="E37" s="14">
        <v>4200.0</v>
      </c>
      <c r="F37" s="14">
        <v>4200.0</v>
      </c>
      <c r="G37" s="14"/>
      <c r="H37" s="14"/>
    </row>
    <row r="38" ht="15.75" customHeight="1">
      <c r="A38" s="14" t="s">
        <v>59</v>
      </c>
      <c r="B38" s="14">
        <v>1200.0</v>
      </c>
      <c r="C38" s="14">
        <v>1200.0</v>
      </c>
      <c r="D38" s="14">
        <v>1300.0</v>
      </c>
      <c r="E38" s="14">
        <v>1500.0</v>
      </c>
      <c r="F38" s="14">
        <v>1500.0</v>
      </c>
      <c r="G38" s="14"/>
      <c r="H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</row>
    <row r="40" ht="15.75" customHeight="1">
      <c r="A40" s="14" t="s">
        <v>61</v>
      </c>
      <c r="B40" s="14">
        <v>0.0</v>
      </c>
      <c r="C40" s="14">
        <v>0.0</v>
      </c>
      <c r="D40" s="14">
        <v>60000.0</v>
      </c>
      <c r="E40" s="14">
        <v>62500.0</v>
      </c>
      <c r="F40" s="14">
        <v>65000.0</v>
      </c>
      <c r="G40" s="14"/>
      <c r="H40" s="14"/>
    </row>
    <row r="41" ht="15.75" customHeight="1">
      <c r="A41" s="1"/>
    </row>
    <row r="42" ht="15.75" customHeight="1">
      <c r="A42" s="1" t="s">
        <v>63</v>
      </c>
      <c r="B42" s="14">
        <f t="shared" ref="B42:F42" si="9">SUM(B23,B25,B27,B29,B32,B33,B36,B37,B38,B40)</f>
        <v>71700</v>
      </c>
      <c r="C42" s="14">
        <f t="shared" si="9"/>
        <v>77700</v>
      </c>
      <c r="D42" s="14">
        <f t="shared" si="9"/>
        <v>151600</v>
      </c>
      <c r="E42" s="14">
        <f t="shared" si="9"/>
        <v>160300</v>
      </c>
      <c r="F42" s="14">
        <f t="shared" si="9"/>
        <v>170600</v>
      </c>
    </row>
    <row r="43" ht="15.75" customHeight="1">
      <c r="A43" s="1"/>
    </row>
    <row r="44" ht="15.75" customHeight="1">
      <c r="B44" s="1" t="s">
        <v>65</v>
      </c>
    </row>
    <row r="45" ht="15.75" customHeight="1"/>
    <row r="46" ht="15.75" customHeight="1">
      <c r="A46" s="1" t="s">
        <v>66</v>
      </c>
      <c r="B46" s="7">
        <f t="shared" ref="B46:F46" si="10">B19-B42</f>
        <v>111900</v>
      </c>
      <c r="C46" s="7">
        <f t="shared" si="10"/>
        <v>167100</v>
      </c>
      <c r="D46" s="7">
        <f t="shared" si="10"/>
        <v>215600</v>
      </c>
      <c r="E46" s="7">
        <f t="shared" si="10"/>
        <v>268100</v>
      </c>
      <c r="F46" s="7">
        <f t="shared" si="10"/>
        <v>319000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8.29"/>
    <col customWidth="1" min="2" max="6" width="14.43"/>
  </cols>
  <sheetData>
    <row r="1" ht="15.75" customHeight="1">
      <c r="B1" s="1" t="s">
        <v>85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5.75" hidden="1" customHeight="1"/>
    <row r="3" ht="15.75" customHeight="1">
      <c r="A3" s="16" t="s">
        <v>92</v>
      </c>
      <c r="B3" s="17"/>
      <c r="C3" s="17"/>
      <c r="D3" s="17"/>
      <c r="E3" s="17"/>
      <c r="F3" s="17"/>
      <c r="G3" s="17"/>
    </row>
    <row r="4" ht="15.75" customHeight="1"/>
    <row r="5" ht="15.75" customHeight="1">
      <c r="A5" s="5" t="s">
        <v>96</v>
      </c>
      <c r="B5" s="6"/>
      <c r="C5" s="6"/>
      <c r="D5" s="6"/>
      <c r="E5" s="6"/>
      <c r="F5" s="6"/>
      <c r="G5" s="6"/>
    </row>
    <row r="6" ht="15.75" customHeight="1">
      <c r="A6" s="1"/>
    </row>
    <row r="7" ht="15.75" customHeight="1">
      <c r="A7" s="1" t="s">
        <v>97</v>
      </c>
      <c r="B7" s="14">
        <v>100.0</v>
      </c>
    </row>
    <row r="8" ht="15.75" customHeight="1">
      <c r="A8" s="1" t="s">
        <v>98</v>
      </c>
      <c r="B8" s="14">
        <v>50.0</v>
      </c>
    </row>
    <row r="9" ht="15.75" customHeight="1"/>
    <row r="10" ht="15.75" customHeight="1">
      <c r="A10" s="5" t="s">
        <v>100</v>
      </c>
      <c r="B10" s="6"/>
      <c r="C10" s="6"/>
      <c r="D10" s="6"/>
      <c r="E10" s="6"/>
      <c r="F10" s="6"/>
      <c r="G10" s="6"/>
    </row>
    <row r="11" ht="15.75" customHeight="1">
      <c r="A11" s="1"/>
    </row>
    <row r="12" ht="15.75" customHeight="1">
      <c r="A12" s="1" t="s">
        <v>102</v>
      </c>
    </row>
    <row r="13" ht="15.75" customHeight="1">
      <c r="A13" s="1" t="s">
        <v>103</v>
      </c>
      <c r="B13" s="14">
        <v>250.0</v>
      </c>
      <c r="C13" s="14">
        <v>250.0</v>
      </c>
      <c r="D13" s="14">
        <v>250.0</v>
      </c>
      <c r="E13" s="14">
        <v>250.0</v>
      </c>
      <c r="F13" s="14">
        <v>250.0</v>
      </c>
      <c r="G13" s="14">
        <v>250.0</v>
      </c>
    </row>
    <row r="14" ht="15.75" customHeight="1">
      <c r="A14" s="1" t="s">
        <v>104</v>
      </c>
      <c r="B14" s="14">
        <v>2.0</v>
      </c>
      <c r="C14" s="14">
        <v>2.0</v>
      </c>
      <c r="D14" s="14">
        <v>2.0</v>
      </c>
      <c r="E14" s="14">
        <v>2.0</v>
      </c>
      <c r="F14" s="14">
        <v>2.0</v>
      </c>
      <c r="G14" s="14">
        <v>2.0</v>
      </c>
    </row>
    <row r="15" ht="15.75" customHeight="1">
      <c r="A15" s="1" t="s">
        <v>105</v>
      </c>
      <c r="B15" s="18">
        <f t="shared" ref="B15:G15" si="1">B13/B14</f>
        <v>125</v>
      </c>
      <c r="C15" s="18">
        <f t="shared" si="1"/>
        <v>125</v>
      </c>
      <c r="D15" s="18">
        <f t="shared" si="1"/>
        <v>125</v>
      </c>
      <c r="E15" s="18">
        <f t="shared" si="1"/>
        <v>125</v>
      </c>
      <c r="F15" s="18">
        <f t="shared" si="1"/>
        <v>125</v>
      </c>
      <c r="G15" s="18">
        <f t="shared" si="1"/>
        <v>125</v>
      </c>
    </row>
    <row r="16" ht="15.75" customHeight="1">
      <c r="A16" s="1" t="s">
        <v>108</v>
      </c>
      <c r="B16" s="11">
        <v>0.1</v>
      </c>
      <c r="C16" s="11">
        <v>0.1</v>
      </c>
      <c r="D16" s="11">
        <v>0.1</v>
      </c>
      <c r="E16" s="11">
        <v>0.1</v>
      </c>
      <c r="F16" s="11">
        <v>0.1</v>
      </c>
      <c r="G16" s="11">
        <v>0.1</v>
      </c>
    </row>
    <row r="17" ht="15.75" customHeight="1">
      <c r="A17" s="1" t="s">
        <v>110</v>
      </c>
      <c r="B17" s="18">
        <f t="shared" ref="B17:G17" si="2">B15*B16</f>
        <v>12.5</v>
      </c>
      <c r="C17" s="18">
        <f t="shared" si="2"/>
        <v>12.5</v>
      </c>
      <c r="D17" s="18">
        <f t="shared" si="2"/>
        <v>12.5</v>
      </c>
      <c r="E17" s="18">
        <f t="shared" si="2"/>
        <v>12.5</v>
      </c>
      <c r="F17" s="18">
        <f t="shared" si="2"/>
        <v>12.5</v>
      </c>
      <c r="G17" s="18">
        <f t="shared" si="2"/>
        <v>12.5</v>
      </c>
    </row>
    <row r="18" ht="15.75" customHeight="1">
      <c r="A18" s="1" t="s">
        <v>112</v>
      </c>
      <c r="B18" s="14">
        <f t="shared" ref="B18:G18" si="3">B13/B17</f>
        <v>20</v>
      </c>
      <c r="C18" s="14">
        <f t="shared" si="3"/>
        <v>20</v>
      </c>
      <c r="D18" s="14">
        <f t="shared" si="3"/>
        <v>20</v>
      </c>
      <c r="E18" s="14">
        <f t="shared" si="3"/>
        <v>20</v>
      </c>
      <c r="F18" s="14">
        <f t="shared" si="3"/>
        <v>20</v>
      </c>
      <c r="G18" s="14">
        <f t="shared" si="3"/>
        <v>20</v>
      </c>
    </row>
    <row r="19" ht="15.75" customHeight="1">
      <c r="A19" s="1"/>
    </row>
    <row r="20" ht="15.75" customHeight="1">
      <c r="A20" s="1" t="s">
        <v>113</v>
      </c>
    </row>
    <row r="21" ht="15.75" customHeight="1">
      <c r="A21" s="1" t="s">
        <v>103</v>
      </c>
      <c r="B21" s="14">
        <v>250.0</v>
      </c>
      <c r="C21" s="14">
        <v>250.0</v>
      </c>
      <c r="D21" s="14">
        <v>250.0</v>
      </c>
      <c r="E21" s="14">
        <v>250.0</v>
      </c>
      <c r="F21" s="14">
        <v>250.0</v>
      </c>
      <c r="G21" s="14">
        <v>250.0</v>
      </c>
    </row>
    <row r="22" ht="15.75" customHeight="1">
      <c r="A22" s="1" t="s">
        <v>104</v>
      </c>
      <c r="B22" s="14">
        <v>1.0</v>
      </c>
      <c r="C22" s="14">
        <v>1.0</v>
      </c>
      <c r="D22" s="14">
        <v>1.0</v>
      </c>
      <c r="E22" s="14">
        <v>1.0</v>
      </c>
      <c r="F22" s="14">
        <v>1.0</v>
      </c>
      <c r="G22" s="14">
        <v>1.0</v>
      </c>
    </row>
    <row r="23" ht="15.75" customHeight="1">
      <c r="A23" s="1" t="s">
        <v>105</v>
      </c>
      <c r="B23" s="18">
        <f t="shared" ref="B23:G23" si="4">B21/B22</f>
        <v>250</v>
      </c>
      <c r="C23" s="18">
        <f t="shared" si="4"/>
        <v>250</v>
      </c>
      <c r="D23" s="18">
        <f t="shared" si="4"/>
        <v>250</v>
      </c>
      <c r="E23" s="18">
        <f t="shared" si="4"/>
        <v>250</v>
      </c>
      <c r="F23" s="18">
        <f t="shared" si="4"/>
        <v>250</v>
      </c>
      <c r="G23" s="18">
        <f t="shared" si="4"/>
        <v>250</v>
      </c>
    </row>
    <row r="24" ht="15.75" customHeight="1">
      <c r="A24" s="1" t="s">
        <v>108</v>
      </c>
      <c r="B24" s="11">
        <v>0.03</v>
      </c>
      <c r="C24" s="11">
        <v>0.03</v>
      </c>
      <c r="D24" s="11">
        <v>0.03</v>
      </c>
      <c r="E24" s="11">
        <v>0.03</v>
      </c>
      <c r="F24" s="11">
        <v>0.03</v>
      </c>
      <c r="G24" s="11">
        <v>0.03</v>
      </c>
    </row>
    <row r="25" ht="15.75" customHeight="1">
      <c r="A25" s="1" t="s">
        <v>110</v>
      </c>
      <c r="B25" s="18">
        <f t="shared" ref="B25:G25" si="5">B23*B24</f>
        <v>7.5</v>
      </c>
      <c r="C25" s="18">
        <f t="shared" si="5"/>
        <v>7.5</v>
      </c>
      <c r="D25" s="18">
        <f t="shared" si="5"/>
        <v>7.5</v>
      </c>
      <c r="E25" s="18">
        <f t="shared" si="5"/>
        <v>7.5</v>
      </c>
      <c r="F25" s="18">
        <f t="shared" si="5"/>
        <v>7.5</v>
      </c>
      <c r="G25" s="18">
        <f t="shared" si="5"/>
        <v>7.5</v>
      </c>
    </row>
    <row r="26" ht="15.75" customHeight="1">
      <c r="A26" s="1" t="s">
        <v>112</v>
      </c>
      <c r="B26" s="14">
        <f t="shared" ref="B26:G26" si="6">B21/B25</f>
        <v>33.33333333</v>
      </c>
      <c r="C26" s="14">
        <f t="shared" si="6"/>
        <v>33.33333333</v>
      </c>
      <c r="D26" s="14">
        <f t="shared" si="6"/>
        <v>33.33333333</v>
      </c>
      <c r="E26" s="14">
        <f t="shared" si="6"/>
        <v>33.33333333</v>
      </c>
      <c r="F26" s="14">
        <f t="shared" si="6"/>
        <v>33.33333333</v>
      </c>
      <c r="G26" s="14">
        <f t="shared" si="6"/>
        <v>33.33333333</v>
      </c>
    </row>
    <row r="27" ht="15.75" customHeight="1"/>
    <row r="28" ht="15.75" hidden="1" customHeight="1">
      <c r="A28" s="1"/>
      <c r="B28" s="14"/>
      <c r="C28" s="14"/>
      <c r="D28" s="14"/>
      <c r="E28" s="14"/>
      <c r="F28" s="14"/>
      <c r="G28" s="14"/>
    </row>
    <row r="29" ht="15.75" customHeight="1">
      <c r="A29" s="5" t="s">
        <v>115</v>
      </c>
      <c r="B29" s="6"/>
      <c r="C29" s="6"/>
      <c r="D29" s="6"/>
      <c r="E29" s="6"/>
      <c r="F29" s="6"/>
      <c r="G29" s="6"/>
    </row>
    <row r="30" ht="15.75" hidden="1" customHeight="1">
      <c r="A30" s="1"/>
    </row>
    <row r="31" ht="15.75" hidden="1" customHeight="1">
      <c r="A31" s="1" t="s">
        <v>116</v>
      </c>
    </row>
    <row r="32" ht="15.75" hidden="1" customHeight="1">
      <c r="A32" s="1"/>
      <c r="B32" s="14"/>
      <c r="C32" s="14"/>
      <c r="D32" s="14"/>
      <c r="E32" s="14"/>
      <c r="F32" s="14"/>
      <c r="G32" s="14"/>
    </row>
    <row r="33" ht="15.75" hidden="1" customHeight="1">
      <c r="A33" s="1"/>
      <c r="B33" s="14"/>
      <c r="C33" s="14"/>
      <c r="D33" s="14"/>
      <c r="E33" s="14"/>
      <c r="F33" s="14"/>
      <c r="G33" s="14"/>
    </row>
    <row r="34" ht="15.75" hidden="1" customHeight="1">
      <c r="A34" s="1"/>
    </row>
    <row r="35" ht="15.75" customHeight="1">
      <c r="A35" s="1" t="s">
        <v>117</v>
      </c>
    </row>
    <row r="36" ht="15.75" customHeight="1">
      <c r="A36" s="1" t="s">
        <v>118</v>
      </c>
    </row>
    <row r="37" ht="15.75" customHeight="1">
      <c r="A37" s="1" t="s">
        <v>119</v>
      </c>
    </row>
    <row r="38" ht="15.75" customHeight="1">
      <c r="A38" s="1" t="s">
        <v>120</v>
      </c>
    </row>
    <row r="39" ht="15.75" customHeight="1">
      <c r="A39" s="1"/>
    </row>
    <row r="40" ht="15.75" customHeight="1">
      <c r="A40" s="1" t="s">
        <v>113</v>
      </c>
    </row>
    <row r="41" ht="15.75" customHeight="1">
      <c r="A41" s="1" t="s">
        <v>118</v>
      </c>
    </row>
    <row r="42" ht="15.75" customHeight="1">
      <c r="A42" s="1" t="s">
        <v>119</v>
      </c>
    </row>
    <row r="43" ht="15.75" customHeight="1">
      <c r="A43" s="1"/>
    </row>
    <row r="44" ht="15.75" customHeight="1">
      <c r="A44" s="1" t="s">
        <v>122</v>
      </c>
    </row>
    <row r="45" ht="15.75" customHeight="1">
      <c r="A45" s="1" t="s">
        <v>123</v>
      </c>
    </row>
    <row r="46" ht="15.75" customHeight="1">
      <c r="A46" s="1" t="s">
        <v>120</v>
      </c>
    </row>
    <row r="47" ht="15.75" customHeight="1"/>
    <row r="48" ht="15.75" customHeight="1">
      <c r="A48" s="1" t="s">
        <v>124</v>
      </c>
    </row>
    <row r="49" ht="15.75" customHeight="1">
      <c r="A49" s="1" t="s">
        <v>125</v>
      </c>
    </row>
    <row r="50" ht="15.75" customHeight="1">
      <c r="A50" s="1" t="s">
        <v>126</v>
      </c>
    </row>
    <row r="51" ht="15.75" customHeight="1"/>
    <row r="52" ht="15.75" customHeight="1">
      <c r="A52" s="16" t="s">
        <v>127</v>
      </c>
      <c r="B52" s="17"/>
      <c r="C52" s="17"/>
      <c r="D52" s="17"/>
      <c r="E52" s="17"/>
      <c r="F52" s="17"/>
      <c r="G52" s="17"/>
    </row>
    <row r="53" ht="15.75" customHeight="1"/>
    <row r="54" ht="15.75" customHeight="1">
      <c r="A54" s="6" t="s">
        <v>128</v>
      </c>
      <c r="B54" s="6"/>
      <c r="C54" s="6"/>
      <c r="D54" s="6"/>
      <c r="E54" s="6"/>
      <c r="F54" s="6"/>
      <c r="G54" s="6"/>
    </row>
    <row r="55" ht="15.75" customHeight="1">
      <c r="A55" s="1" t="s">
        <v>129</v>
      </c>
      <c r="C55" s="14">
        <v>1000.0</v>
      </c>
    </row>
    <row r="56" ht="15.75" customHeight="1">
      <c r="A56" s="14" t="s">
        <v>130</v>
      </c>
      <c r="B56" s="14">
        <v>20.0</v>
      </c>
      <c r="C56" s="14">
        <v>20.0</v>
      </c>
      <c r="D56" s="14">
        <v>20.0</v>
      </c>
      <c r="E56" s="14">
        <v>20.0</v>
      </c>
      <c r="F56" s="14">
        <v>20.0</v>
      </c>
      <c r="G56" s="14">
        <v>20.0</v>
      </c>
    </row>
    <row r="57" ht="15.75" customHeight="1">
      <c r="A57" s="1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