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.kasenchar\Downloads\GPSSIT\FinOps\"/>
    </mc:Choice>
  </mc:AlternateContent>
  <xr:revisionPtr revIDLastSave="0" documentId="13_ncr:1_{5AD85CAF-C42F-4E18-A5B3-EDE5A6AB0A0E}" xr6:coauthVersionLast="47" xr6:coauthVersionMax="47" xr10:uidLastSave="{00000000-0000-0000-0000-000000000000}"/>
  <bookViews>
    <workbookView xWindow="-28005" yWindow="750" windowWidth="25275" windowHeight="12510" xr2:uid="{07F65D8B-C23F-4FF4-8788-3601ED7DBD2D}"/>
  </bookViews>
  <sheets>
    <sheet name="Instructions" sheetId="3" r:id="rId1"/>
    <sheet name="Planning Worksheet" sheetId="1" r:id="rId2"/>
    <sheet name="Sample Spend Profile" sheetId="4" r:id="rId3"/>
    <sheet name="hours per month" sheetId="2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6" i="1" l="1"/>
  <c r="C25" i="1"/>
  <c r="J5" i="1" a="1"/>
  <c r="J5" i="1" s="1"/>
  <c r="C35" i="1" l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S27" i="1" s="1"/>
  <c r="S28" i="1" s="1"/>
  <c r="T35" i="1"/>
  <c r="T27" i="1" s="1"/>
  <c r="T28" i="1" s="1"/>
  <c r="U35" i="1"/>
  <c r="U27" i="1" s="1"/>
  <c r="V35" i="1"/>
  <c r="W35" i="1"/>
  <c r="X35" i="1"/>
  <c r="Y35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AV35" i="1"/>
  <c r="AW35" i="1"/>
  <c r="AX35" i="1"/>
  <c r="C34" i="1"/>
  <c r="D34" i="1"/>
  <c r="E34" i="1"/>
  <c r="F34" i="1"/>
  <c r="G34" i="1"/>
  <c r="H34" i="1"/>
  <c r="I34" i="1"/>
  <c r="J34" i="1"/>
  <c r="K34" i="1"/>
  <c r="L34" i="1"/>
  <c r="M34" i="1"/>
  <c r="N34" i="1"/>
  <c r="O34" i="1"/>
  <c r="P34" i="1"/>
  <c r="Q34" i="1"/>
  <c r="R34" i="1"/>
  <c r="S34" i="1"/>
  <c r="S25" i="1" s="1"/>
  <c r="T34" i="1"/>
  <c r="T25" i="1" s="1"/>
  <c r="U34" i="1"/>
  <c r="U25" i="1" s="1"/>
  <c r="U26" i="1" s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AV34" i="1"/>
  <c r="AW34" i="1"/>
  <c r="AX34" i="1"/>
  <c r="B34" i="1"/>
  <c r="B35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AV36" i="1"/>
  <c r="AW36" i="1"/>
  <c r="AX36" i="1"/>
  <c r="C36" i="1"/>
  <c r="D36" i="1"/>
  <c r="E36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B36" i="1"/>
  <c r="J7" i="2"/>
  <c r="D21" i="1"/>
  <c r="D20" i="1"/>
  <c r="C20" i="1"/>
  <c r="B20" i="1"/>
  <c r="D13" i="4" a="1"/>
  <c r="D13" i="4" s="1"/>
  <c r="T26" i="1" l="1"/>
  <c r="T6" i="1"/>
  <c r="S26" i="1"/>
  <c r="S6" i="1"/>
  <c r="U28" i="1"/>
  <c r="U6" i="1"/>
  <c r="U29" i="1"/>
  <c r="U30" i="1" s="1"/>
  <c r="U7" i="1"/>
  <c r="T7" i="1"/>
  <c r="T29" i="1"/>
  <c r="T30" i="1" s="1"/>
  <c r="S7" i="1"/>
  <c r="S29" i="1"/>
  <c r="S30" i="1" s="1"/>
  <c r="S8" i="1" s="1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3" i="4"/>
  <c r="E4" i="4"/>
  <c r="E5" i="4"/>
  <c r="D29" i="1"/>
  <c r="E29" i="1"/>
  <c r="F29" i="1"/>
  <c r="G29" i="1"/>
  <c r="H29" i="1"/>
  <c r="I29" i="1"/>
  <c r="J29" i="1"/>
  <c r="K29" i="1"/>
  <c r="L29" i="1"/>
  <c r="M29" i="1"/>
  <c r="N29" i="1"/>
  <c r="O29" i="1"/>
  <c r="P29" i="1"/>
  <c r="Q29" i="1"/>
  <c r="R29" i="1"/>
  <c r="B29" i="1"/>
  <c r="B27" i="1"/>
  <c r="B25" i="1"/>
  <c r="B26" i="1" s="1"/>
  <c r="L27" i="1"/>
  <c r="O27" i="1"/>
  <c r="O28" i="1" s="1"/>
  <c r="P27" i="1"/>
  <c r="Q27" i="1"/>
  <c r="Q28" i="1" s="1"/>
  <c r="R27" i="1"/>
  <c r="G25" i="1"/>
  <c r="G26" i="1" s="1"/>
  <c r="H25" i="1"/>
  <c r="H26" i="1" s="1"/>
  <c r="I25" i="1"/>
  <c r="I26" i="1" s="1"/>
  <c r="J25" i="1"/>
  <c r="K25" i="1"/>
  <c r="K26" i="1" s="1"/>
  <c r="L25" i="1"/>
  <c r="L26" i="1" s="1"/>
  <c r="M25" i="1"/>
  <c r="M26" i="1" s="1"/>
  <c r="N25" i="1"/>
  <c r="N26" i="1" s="1"/>
  <c r="O25" i="1"/>
  <c r="P25" i="1"/>
  <c r="P26" i="1" s="1"/>
  <c r="Q25" i="1"/>
  <c r="Q26" i="1" s="1"/>
  <c r="R25" i="1"/>
  <c r="R26" i="1" s="1"/>
  <c r="D25" i="1"/>
  <c r="D26" i="1" s="1"/>
  <c r="E25" i="1"/>
  <c r="E26" i="1" s="1"/>
  <c r="B21" i="1"/>
  <c r="C21" i="1"/>
  <c r="T8" i="1" l="1"/>
  <c r="T9" i="1" s="1"/>
  <c r="U8" i="1"/>
  <c r="U9" i="1" s="1"/>
  <c r="S9" i="1"/>
  <c r="S11" i="1"/>
  <c r="T11" i="1"/>
  <c r="U11" i="1"/>
  <c r="B28" i="1"/>
  <c r="B6" i="1"/>
  <c r="F25" i="1"/>
  <c r="F26" i="1" s="1"/>
  <c r="I30" i="1"/>
  <c r="M30" i="1"/>
  <c r="E30" i="1"/>
  <c r="J30" i="1"/>
  <c r="N30" i="1"/>
  <c r="F30" i="1"/>
  <c r="K30" i="1"/>
  <c r="C7" i="1"/>
  <c r="C29" i="1"/>
  <c r="C30" i="1" s="1"/>
  <c r="H30" i="1"/>
  <c r="G30" i="1"/>
  <c r="D7" i="1"/>
  <c r="P6" i="1"/>
  <c r="P28" i="1"/>
  <c r="R28" i="1"/>
  <c r="R6" i="1"/>
  <c r="L28" i="1"/>
  <c r="L6" i="1"/>
  <c r="L7" i="1"/>
  <c r="L30" i="1"/>
  <c r="K27" i="1"/>
  <c r="B7" i="1"/>
  <c r="K7" i="1"/>
  <c r="J27" i="1"/>
  <c r="B30" i="1"/>
  <c r="D27" i="1"/>
  <c r="J7" i="1"/>
  <c r="I27" i="1"/>
  <c r="C27" i="1"/>
  <c r="C6" i="1" s="1"/>
  <c r="R7" i="1"/>
  <c r="D30" i="1"/>
  <c r="I7" i="1"/>
  <c r="H27" i="1"/>
  <c r="Q7" i="1"/>
  <c r="R30" i="1"/>
  <c r="Q6" i="1"/>
  <c r="H7" i="1"/>
  <c r="G27" i="1"/>
  <c r="P7" i="1"/>
  <c r="Q30" i="1"/>
  <c r="Q8" i="1" s="1"/>
  <c r="G7" i="1"/>
  <c r="N27" i="1"/>
  <c r="N28" i="1" s="1"/>
  <c r="F27" i="1"/>
  <c r="F28" i="1" s="1"/>
  <c r="O7" i="1"/>
  <c r="P30" i="1"/>
  <c r="O6" i="1"/>
  <c r="N7" i="1"/>
  <c r="F7" i="1"/>
  <c r="E7" i="1"/>
  <c r="M27" i="1"/>
  <c r="E27" i="1"/>
  <c r="O30" i="1"/>
  <c r="M7" i="1"/>
  <c r="O26" i="1"/>
  <c r="J26" i="1"/>
  <c r="B8" i="1" l="1"/>
  <c r="B9" i="1" s="1"/>
  <c r="R8" i="1"/>
  <c r="R9" i="1" s="1"/>
  <c r="J28" i="1"/>
  <c r="J8" i="1" s="1"/>
  <c r="J9" i="1" s="1"/>
  <c r="J6" i="1"/>
  <c r="J11" i="1" s="1"/>
  <c r="N8" i="1"/>
  <c r="N9" i="1" s="1"/>
  <c r="F8" i="1"/>
  <c r="F9" i="1" s="1"/>
  <c r="O11" i="1"/>
  <c r="C28" i="1"/>
  <c r="C8" i="1" s="1"/>
  <c r="C9" i="1" s="1"/>
  <c r="C11" i="1"/>
  <c r="O8" i="1"/>
  <c r="O9" i="1" s="1"/>
  <c r="L8" i="1"/>
  <c r="L9" i="1" s="1"/>
  <c r="Q11" i="1"/>
  <c r="P11" i="1"/>
  <c r="Q9" i="1"/>
  <c r="L11" i="1"/>
  <c r="F6" i="1"/>
  <c r="F11" i="1" s="1"/>
  <c r="N6" i="1"/>
  <c r="N11" i="1" s="1"/>
  <c r="R11" i="1"/>
  <c r="B11" i="1"/>
  <c r="E6" i="1"/>
  <c r="E11" i="1" s="1"/>
  <c r="E28" i="1"/>
  <c r="E8" i="1" s="1"/>
  <c r="E9" i="1" s="1"/>
  <c r="M6" i="1"/>
  <c r="M11" i="1" s="1"/>
  <c r="M28" i="1"/>
  <c r="M8" i="1" s="1"/>
  <c r="M9" i="1" s="1"/>
  <c r="I28" i="1"/>
  <c r="I8" i="1" s="1"/>
  <c r="I9" i="1" s="1"/>
  <c r="I6" i="1"/>
  <c r="I11" i="1" s="1"/>
  <c r="H28" i="1"/>
  <c r="H8" i="1" s="1"/>
  <c r="H9" i="1" s="1"/>
  <c r="H6" i="1"/>
  <c r="H11" i="1" s="1"/>
  <c r="D6" i="1"/>
  <c r="D11" i="1" s="1"/>
  <c r="D28" i="1"/>
  <c r="D8" i="1" s="1"/>
  <c r="D9" i="1" s="1"/>
  <c r="P8" i="1"/>
  <c r="P9" i="1" s="1"/>
  <c r="G6" i="1"/>
  <c r="G11" i="1" s="1"/>
  <c r="G28" i="1"/>
  <c r="G8" i="1" s="1"/>
  <c r="G9" i="1" s="1"/>
  <c r="K28" i="1"/>
  <c r="K8" i="1" s="1"/>
  <c r="K9" i="1" s="1"/>
  <c r="K6" i="1"/>
  <c r="K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Kasenchar</author>
  </authors>
  <commentList>
    <comment ref="B10" authorId="0" shapeId="0" xr:uid="{BA3BBEFA-48C0-400C-B7B5-7C507C3FBF21}">
      <text>
        <r>
          <rPr>
            <b/>
            <sz val="9"/>
            <color indexed="81"/>
            <rFont val="Tahoma"/>
            <family val="2"/>
          </rPr>
          <t>Enter Month Savings Plan Begins</t>
        </r>
      </text>
    </comment>
    <comment ref="B12" authorId="0" shapeId="0" xr:uid="{F5A2DCC3-0C7E-4AC6-BF80-CF46D605B700}">
      <text>
        <r>
          <rPr>
            <b/>
            <sz val="9"/>
            <color indexed="81"/>
            <rFont val="Tahoma"/>
            <family val="2"/>
          </rPr>
          <t>Enter the expected hourly commitment related Raw Compute spend</t>
        </r>
      </text>
    </comment>
    <comment ref="B15" authorId="0" shapeId="0" xr:uid="{9CBECCE9-AE49-4392-8F26-F064CB87CD49}">
      <text>
        <r>
          <rPr>
            <b/>
            <sz val="9"/>
            <color indexed="81"/>
            <rFont val="Tahoma"/>
            <family val="2"/>
          </rPr>
          <t>Enter the amount If there is an upfront full or partial payment amount</t>
        </r>
      </text>
    </comment>
    <comment ref="B16" authorId="0" shapeId="0" xr:uid="{445AE394-5622-4AFC-916A-A17303DDADCF}">
      <text>
        <r>
          <rPr>
            <b/>
            <sz val="9"/>
            <color indexed="81"/>
            <rFont val="Tahoma"/>
            <family val="2"/>
          </rPr>
          <t>William Kasenchar:</t>
        </r>
        <r>
          <rPr>
            <sz val="9"/>
            <color indexed="81"/>
            <rFont val="Tahoma"/>
            <family val="2"/>
          </rPr>
          <t xml:space="preserve">
Based on savings plan parameters enter the discount percentage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William Kasenchar</author>
  </authors>
  <commentList>
    <comment ref="A5" authorId="0" shapeId="0" xr:uid="{70CB1456-D6A1-4152-B7D0-B4B303CCB7F0}">
      <text>
        <r>
          <rPr>
            <b/>
            <sz val="9"/>
            <color indexed="81"/>
            <rFont val="Tahoma"/>
            <family val="2"/>
          </rPr>
          <t>William Kasenchar:</t>
        </r>
        <r>
          <rPr>
            <sz val="9"/>
            <color indexed="81"/>
            <rFont val="Tahoma"/>
            <family val="2"/>
          </rPr>
          <t xml:space="preserve">
Enter Raw Compute Spend prior to any discounts</t>
        </r>
      </text>
    </comment>
    <comment ref="A15" authorId="0" shapeId="0" xr:uid="{E18BFFD1-778C-42F4-AB55-F24DF02700D8}">
      <text>
        <r>
          <rPr>
            <b/>
            <sz val="9"/>
            <color indexed="81"/>
            <rFont val="Tahoma"/>
            <family val="2"/>
          </rPr>
          <t>Enter Month Savings Plan Begins</t>
        </r>
      </text>
    </comment>
    <comment ref="A16" authorId="0" shapeId="0" xr:uid="{F287BE5A-D728-401F-893D-73FEC785DEF4}">
      <text>
        <r>
          <rPr>
            <b/>
            <sz val="9"/>
            <color indexed="81"/>
            <rFont val="Tahoma"/>
            <family val="2"/>
          </rPr>
          <t>Enter the expected hourly commitment related Raw Compute spend</t>
        </r>
      </text>
    </comment>
    <comment ref="A19" authorId="0" shapeId="0" xr:uid="{CB0EF450-3853-4A23-8553-FAE2E0A44B3E}">
      <text>
        <r>
          <rPr>
            <b/>
            <sz val="9"/>
            <color indexed="81"/>
            <rFont val="Tahoma"/>
            <family val="2"/>
          </rPr>
          <t>Enter the amount If there is an upfront full or partial payment amount</t>
        </r>
      </text>
    </comment>
    <comment ref="A22" authorId="0" shapeId="0" xr:uid="{5E8E6227-C915-442F-BE45-4579050CD6C1}">
      <text>
        <r>
          <rPr>
            <b/>
            <sz val="9"/>
            <color indexed="81"/>
            <rFont val="Tahoma"/>
            <family val="2"/>
          </rPr>
          <t>William Kasenchar:</t>
        </r>
        <r>
          <rPr>
            <sz val="9"/>
            <color indexed="81"/>
            <rFont val="Tahoma"/>
            <family val="2"/>
          </rPr>
          <t xml:space="preserve">
Based on savings plan parameters enter the discount percentage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<sst xmlns="http://schemas.openxmlformats.org/spreadsheetml/2006/main" count="133" uniqueCount="100">
  <si>
    <t>Raw Compute Spend</t>
  </si>
  <si>
    <t>On-demand Spend</t>
  </si>
  <si>
    <t>Savings Plan Commitments</t>
  </si>
  <si>
    <t>Savings Plan Savings</t>
  </si>
  <si>
    <t>Savings Plan Coverage</t>
  </si>
  <si>
    <t>Reserved Instances</t>
  </si>
  <si>
    <t>Net Compute Spend</t>
  </si>
  <si>
    <t>jan</t>
  </si>
  <si>
    <t>feb</t>
  </si>
  <si>
    <t>compute</t>
  </si>
  <si>
    <t>hours in a year</t>
  </si>
  <si>
    <t>Hourly Commitment ($)</t>
  </si>
  <si>
    <t>Number of Days</t>
  </si>
  <si>
    <t>Number of Hours</t>
  </si>
  <si>
    <t>Number of Minutes</t>
  </si>
  <si>
    <t>Number of Seconds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</si>
  <si>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</si>
  <si>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</si>
  <si>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</si>
  <si>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</si>
  <si>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</si>
  <si>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</si>
  <si>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</si>
  <si>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</si>
  <si>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</si>
  <si>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</si>
  <si>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</si>
  <si>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</si>
  <si>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</si>
  <si>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</si>
  <si>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</si>
  <si>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</si>
  <si>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</si>
  <si>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</si>
  <si>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</si>
  <si>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</si>
  <si>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</si>
  <si>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</si>
  <si>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raw spend covered</t>
  </si>
  <si>
    <t>savings</t>
  </si>
  <si>
    <t>flag</t>
  </si>
  <si>
    <t>Type of Savings Plan</t>
  </si>
  <si>
    <t>Term (in months)</t>
  </si>
  <si>
    <t>% Payment Upfront</t>
  </si>
  <si>
    <t>Starting Month</t>
  </si>
  <si>
    <t>Upfront Payment Amount</t>
  </si>
  <si>
    <t>Hourly Charge Amount</t>
  </si>
  <si>
    <t>Percent Savings</t>
  </si>
  <si>
    <t>On-Demand Spend: The amount of on-demand costs that your account has incurred.</t>
  </si>
  <si>
    <t>Savings Plan Commitments: The amount of savings plan costs that your account has incurred.</t>
  </si>
  <si>
    <t>Savings Plan Savings: The total amount of saving you have yielded as a result of your savings plans</t>
  </si>
  <si>
    <t>Net Compute Spend: The total compute cost that your account has incurred after both on-demand, savings plan and reserved instance costs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</si>
  <si>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</si>
  <si>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</si>
  <si>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</si>
  <si>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</si>
  <si>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</si>
  <si>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</si>
  <si>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</si>
  <si>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</si>
  <si>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</si>
  <si>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</si>
  <si>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</si>
  <si>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Savings Plan Goal Values</t>
  </si>
  <si>
    <t>Enter Low Range</t>
  </si>
  <si>
    <t>Enter High Range</t>
  </si>
  <si>
    <t>Month</t>
  </si>
  <si>
    <t>Month Number</t>
  </si>
  <si>
    <t>*************************************************************** Worksheet Helper Calculations below this line ********************************************************************************************</t>
  </si>
  <si>
    <t>The goals of your saving plan coverage: The model allows for a low boundary and a high boundary . The purpose of this field is to not overcommit on savings plans for fluctuating demand</t>
  </si>
  <si>
    <t>Reserved Instances: The amount of costs that Reserved Instances that your account has incurred. This is a reference field and is not used in any calculations</t>
  </si>
  <si>
    <t>The savings plan is based on hourly commitments and hours per month</t>
  </si>
  <si>
    <t>For every savings plan scenario Enter:</t>
  </si>
  <si>
    <t>Type of Savings Plan: This is informational only but may vary based on vendor offerings</t>
  </si>
  <si>
    <t>% Payment Upfront: Enter a 100% if there will a full upfront payment or a percentage for partial upfront payment. Enter 0% for no up front or monthly payment</t>
  </si>
  <si>
    <t>Percent Savings: Enter the savings plan percentage as per the terms of the vendor for the plan being purchased</t>
  </si>
  <si>
    <t>The following data inputs are required for the model and are highlighted in yellow on the planning worksheet</t>
  </si>
  <si>
    <t>The following data output is included in the table for each month:</t>
  </si>
  <si>
    <t>https://aws.amazon.com/savingsplans/compute-pricing/</t>
  </si>
  <si>
    <t xml:space="preserve">A tabular historical monthly view of both on-demand and Savings Plan spend for the trailing 8 months and projected 10 months. </t>
  </si>
  <si>
    <t>The Savings Planner will allow the user to create savings plan scenarios to achieve a specified coverage range (in percent) by evaluating 8 months of data and projecting future demand on previous spend trends.</t>
  </si>
  <si>
    <t>SP1</t>
  </si>
  <si>
    <t>SP2</t>
  </si>
  <si>
    <t>SP3</t>
  </si>
  <si>
    <t>NOTE: This percentage is approximate and dependent on the resources running</t>
  </si>
  <si>
    <t>Hourly Commitment ($): The expected hourly commitment level of spend. (This is how CSPs bill - by the hour)</t>
  </si>
  <si>
    <t>Starting Month : The month in which the savings plan will begin. You will be entering the month number (NOT MONTH NAME) from row 3</t>
  </si>
  <si>
    <t>Raw Compute Spend: Eight months of raw compute cost your account uses before any savings plans or reserved instances are applied.</t>
  </si>
  <si>
    <t>Row 4 is for reference. It specifically starts in February so that this tool can be used as a fiscal planning tool.</t>
  </si>
  <si>
    <t>Savings Plan Coverage: A percentage coverage rate of  Savings Plans for your compute cost spend. Ideally the higher this is (up to 100% and not over), the better your cost savings are. This row is color coded to be red for below goal, transparent for goal range , green for above goal and green with a red box for over 100%</t>
  </si>
  <si>
    <t>Term (in months): How long the savings plan will be in effect. Enter either 12 or 36 for 1 yr. commitment or 3 yr. commitment respectively</t>
  </si>
  <si>
    <t>Scenario Explained</t>
  </si>
  <si>
    <t> In this example we show 8 months of our actual on-Demand or list price paid for 'Raw compute (row 5). Month 1 starts in february so you can plan your upcoming fiscal year</t>
  </si>
  <si>
    <t>THe model then calculates a growth projection for the next 12 months. </t>
  </si>
  <si>
    <t>We also can set coverage goals for our savings plans. Row 2 shows that I want to cover 70-80% of my on demand spend.  </t>
  </si>
  <si>
    <t>I can see (row 15 columns B and C) that there are already 2 savings plans configured. One starts in month 2 (feb) and the other in month 5 (May).</t>
  </si>
  <si>
    <t>I may think that my second savings plan is not providing enough coverage so i may decide to change C16 to 1.5. If I were to do that I can now see that in May June and August I am overcommitted (above 100%) and it only raises month 14 to 19%. </t>
  </si>
  <si>
    <t>So this implies that I need an additional savings plan. So i can configure SP3 to start in month 14 (Cell D15) and since SP1 (which expired) was a 5hr commitment and I know that my overall spend is increasing, I'm going to enter a 6 (D16) for hourly commitment. I can now see that i have coverage within or above my goal coverage for 18 months out. </t>
  </si>
  <si>
    <t>Disclaimer - The CSP calculates savings by instance type so for best accuracy when entering in row 22, enter the advertised savings amount of your most common instance type.</t>
  </si>
  <si>
    <t> These are both 12 month savings plans (row 18). So when I look at how much my savings plans are covering, I can readily see that when my first saving plan drops off my coverage drops from 82.7% to 12.7%.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</si>
</sst>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.0"/>
    <numFmt numFmtId="166" formatCode="_(* #,##0_);_(* \(#,##0\);_(* &quot;-&quot;??_);_(@_)"/>
    <numFmt numFmtId="167" formatCode="_(&quot;$&quot;* #,##0_);_(&quot;$&quot;* \(#,##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8"/>
      <name val="Calibri"/>
      <family val="2"/>
      <scheme val="minor"/>
    </font>
    <font>
      <sz val="13.5"/>
      <color rgb="FF303037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/>
    <xf numFmtId="9" fontId="0" fillId="0" borderId="0" xfId="1" applyFont="1"/>
    <xf numFmtId="164" fontId="0" fillId="0" borderId="0" xfId="1" applyNumberFormat="1" applyFont="1"/>
    <xf numFmtId="0" fontId="2" fillId="2" borderId="1" xfId="0" applyFont="1" applyFill="1" applyBorder="1" applyAlignment="1">
      <alignment horizontal="right" vertical="center" wrapText="1"/>
    </xf>
    <xf numFmtId="3" fontId="2" fillId="2" borderId="1" xfId="0" applyNumberFormat="1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3" fontId="2" fillId="2" borderId="5" xfId="0" applyNumberFormat="1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3" borderId="0" xfId="0" applyFill="1"/>
    <xf numFmtId="9" fontId="0" fillId="3" borderId="0" xfId="1" applyFont="1" applyFill="1"/>
    <xf numFmtId="0" fontId="4" fillId="0" borderId="0" xfId="0" applyFont="1" applyAlignment="1">
      <alignment horizontal="left" vertical="center" indent="2"/>
    </xf>
    <xf numFmtId="165" fontId="0" fillId="0" borderId="0" xfId="0" applyNumberFormat="1"/>
    <xf numFmtId="166" fontId="0" fillId="0" borderId="0" xfId="2" applyNumberFormat="1" applyFont="1"/>
    <xf numFmtId="9" fontId="0" fillId="4" borderId="0" xfId="1" applyFont="1" applyFill="1"/>
    <xf numFmtId="0" fontId="0" fillId="0" borderId="0" xfId="0" applyAlignment="1">
      <alignment horizontal="center" wrapText="1"/>
    </xf>
    <xf numFmtId="167" fontId="0" fillId="3" borderId="0" xfId="3" applyNumberFormat="1" applyFont="1" applyFill="1"/>
    <xf numFmtId="167" fontId="0" fillId="0" borderId="0" xfId="3" applyNumberFormat="1" applyFont="1"/>
    <xf numFmtId="0" fontId="4" fillId="0" borderId="0" xfId="0" applyFont="1" applyAlignment="1">
      <alignment horizontal="left" vertical="center" wrapText="1"/>
    </xf>
    <xf numFmtId="0" fontId="7" fillId="0" borderId="0" xfId="4"/>
    <xf numFmtId="167" fontId="0" fillId="0" borderId="0" xfId="3" applyNumberFormat="1" applyFont="1" applyFill="1"/>
    <xf numFmtId="0" fontId="8" fillId="0" borderId="0" xfId="0" applyFont="1"/>
    <xf numFmtId="9" fontId="0" fillId="3" borderId="0" xfId="0" applyNumberFormat="1" applyFill="1"/>
    <xf numFmtId="0" fontId="0" fillId="0" borderId="0" xfId="0" applyAlignment="1">
      <alignment horizontal="center"/>
    </xf>
    <xf numFmtId="0" fontId="9" fillId="0" borderId="0" xfId="0" applyFont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5">
    <cellStyle name="Comma" xfId="2" builtinId="3"/>
    <cellStyle name="Currency" xfId="3" builtinId="4"/>
    <cellStyle name="Hyperlink" xfId="4" builtinId="8"/>
    <cellStyle name="Normal" xfId="0" builtinId="0"/>
    <cellStyle name="Percent" xfId="1" builtinId="5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Savings Plan at 80% of Demand  (3 month Intervals)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024198349586923E-2"/>
          <c:y val="0.1345668742025998"/>
          <c:w val="0.86741262358174964"/>
          <c:h val="0.58137581639783353"/>
        </c:manualLayout>
      </c:layout>
      <c:areaChart>
        <c:grouping val="standard"/>
        <c:varyColors val="0"/>
        <c:ser>
          <c:idx val="4"/>
          <c:order val="0"/>
          <c:tx>
            <c:v>On Demand (List) Pricing</c:v>
          </c:tx>
          <c:spPr>
            <a:solidFill>
              <a:schemeClr val="accent5"/>
            </a:solidFill>
            <a:ln>
              <a:noFill/>
            </a:ln>
            <a:effectLst/>
          </c:spPr>
          <c:val>
            <c:numRef>
              <c:f>'Sample Spend Profile'!$H$3:$H$20</c:f>
              <c:numCache>
                <c:formatCode>General</c:formatCode>
                <c:ptCount val="18"/>
                <c:pt idx="0">
                  <c:v>5000</c:v>
                </c:pt>
                <c:pt idx="1">
                  <c:v>6000</c:v>
                </c:pt>
                <c:pt idx="2">
                  <c:v>5500</c:v>
                </c:pt>
                <c:pt idx="3">
                  <c:v>5200</c:v>
                </c:pt>
                <c:pt idx="4">
                  <c:v>6300</c:v>
                </c:pt>
                <c:pt idx="5">
                  <c:v>5800</c:v>
                </c:pt>
                <c:pt idx="6">
                  <c:v>6500</c:v>
                </c:pt>
                <c:pt idx="7">
                  <c:v>6100</c:v>
                </c:pt>
                <c:pt idx="8">
                  <c:v>5900</c:v>
                </c:pt>
                <c:pt idx="9">
                  <c:v>6600</c:v>
                </c:pt>
                <c:pt idx="10">
                  <c:v>6590.9339732838498</c:v>
                </c:pt>
                <c:pt idx="11">
                  <c:v>6731.6425260619026</c:v>
                </c:pt>
                <c:pt idx="12">
                  <c:v>6875.355038051981</c:v>
                </c:pt>
                <c:pt idx="13">
                  <c:v>7022.1356401883404</c:v>
                </c:pt>
                <c:pt idx="14">
                  <c:v>7172.0498325239369</c:v>
                </c:pt>
                <c:pt idx="15">
                  <c:v>7325.1645134594701</c:v>
                </c:pt>
                <c:pt idx="16">
                  <c:v>7481.5480095964367</c:v>
                </c:pt>
                <c:pt idx="17">
                  <c:v>7641.2701062275064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AC-4DDC-A7FD-D76D534017C8}"/>
            </c:ext>
          </c:extLst>
        </c:ser>
        <c:ser>
          <c:idx val="1"/>
          <c:order val="2"/>
          <c:tx>
            <c:v>Savings Plan</c:v>
          </c:tx>
          <c:spPr>
            <a:solidFill>
              <a:schemeClr val="accent2"/>
            </a:solidFill>
            <a:ln>
              <a:noFill/>
            </a:ln>
            <a:effectLst/>
          </c:spPr>
          <c:val>
            <c:numRef>
              <c:f>'Sample Spend Profile'!$E$3:$E$20</c:f>
              <c:numCache>
                <c:formatCode>0.0</c:formatCode>
                <c:ptCount val="18"/>
                <c:pt idx="0">
                  <c:v>4400</c:v>
                </c:pt>
                <c:pt idx="1">
                  <c:v>4400</c:v>
                </c:pt>
                <c:pt idx="2">
                  <c:v>4400</c:v>
                </c:pt>
                <c:pt idx="3">
                  <c:v>4613.3333333333339</c:v>
                </c:pt>
                <c:pt idx="4">
                  <c:v>4613.3333333333339</c:v>
                </c:pt>
                <c:pt idx="5">
                  <c:v>4613.3333333333339</c:v>
                </c:pt>
                <c:pt idx="6">
                  <c:v>4933.3333333333339</c:v>
                </c:pt>
                <c:pt idx="7">
                  <c:v>4933.3333333333339</c:v>
                </c:pt>
                <c:pt idx="8">
                  <c:v>4933.3333333333339</c:v>
                </c:pt>
                <c:pt idx="9">
                  <c:v>5312.6870664922008</c:v>
                </c:pt>
                <c:pt idx="10">
                  <c:v>5312.6870664922008</c:v>
                </c:pt>
                <c:pt idx="11">
                  <c:v>5312.6870664922008</c:v>
                </c:pt>
                <c:pt idx="12">
                  <c:v>5618.5441362038027</c:v>
                </c:pt>
                <c:pt idx="13">
                  <c:v>5618.5441362038027</c:v>
                </c:pt>
                <c:pt idx="14">
                  <c:v>5618.5441362038027</c:v>
                </c:pt>
                <c:pt idx="15">
                  <c:v>5986.1287011422428</c:v>
                </c:pt>
                <c:pt idx="16">
                  <c:v>5986.1287011422428</c:v>
                </c:pt>
                <c:pt idx="17">
                  <c:v>5986.1287011422428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17-46F8-B36F-DD7C1916DDD8}"/>
            </c:ext>
          </c:extLst>
        </c:ser>
        <c:ser>
          <c:idx val="3"/>
          <c:order val="4"/>
          <c:tx>
            <c:v>Reserved Instances</c:v>
          </c:tx>
          <c:spPr>
            <a:solidFill>
              <a:schemeClr val="accent4"/>
            </a:solidFill>
            <a:ln>
              <a:noFill/>
            </a:ln>
            <a:effectLst/>
          </c:spPr>
          <c:val>
            <c:numRef>
              <c:f>'Sample Spend Profile'!$G$3:$G$20</c:f>
              <c:numCache>
                <c:formatCode>General</c:formatCode>
                <c:ptCount val="18"/>
                <c:pt idx="0">
                  <c:v>900</c:v>
                </c:pt>
                <c:pt idx="1">
                  <c:v>900</c:v>
                </c:pt>
                <c:pt idx="2">
                  <c:v>900</c:v>
                </c:pt>
                <c:pt idx="3">
                  <c:v>900</c:v>
                </c:pt>
                <c:pt idx="4">
                  <c:v>900</c:v>
                </c:pt>
                <c:pt idx="5">
                  <c:v>900</c:v>
                </c:pt>
                <c:pt idx="6">
                  <c:v>900</c:v>
                </c:pt>
                <c:pt idx="7">
                  <c:v>900</c:v>
                </c:pt>
                <c:pt idx="8">
                  <c:v>900</c:v>
                </c:pt>
                <c:pt idx="9">
                  <c:v>900</c:v>
                </c:pt>
                <c:pt idx="10">
                  <c:v>900</c:v>
                </c:pt>
                <c:pt idx="11">
                  <c:v>900</c:v>
                </c:pt>
                <c:pt idx="12">
                  <c:v>900</c:v>
                </c:pt>
                <c:pt idx="13">
                  <c:v>900</c:v>
                </c:pt>
                <c:pt idx="14">
                  <c:v>900</c:v>
                </c:pt>
                <c:pt idx="15">
                  <c:v>900</c:v>
                </c:pt>
                <c:pt idx="16">
                  <c:v>900</c:v>
                </c:pt>
                <c:pt idx="17">
                  <c:v>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AC-4DDC-A7FD-D76D53401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4623680"/>
        <c:axId val="514624096"/>
      </c:areaChart>
      <c:lineChart>
        <c:grouping val="standard"/>
        <c:varyColors val="0"/>
        <c:ser>
          <c:idx val="0"/>
          <c:order val="1"/>
          <c:tx>
            <c:v>Compute Spend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'Sample Spend Profile'!$C$3:$C$20</c:f>
              <c:strCache>
                <c:ptCount val="1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</c:strCache>
            </c:strRef>
          </c:cat>
          <c:val>
            <c:numRef>
              <c:f>'Sample Spend Profile'!$D$3:$D$20</c:f>
              <c:numCache>
                <c:formatCode>General</c:formatCode>
                <c:ptCount val="18"/>
                <c:pt idx="0">
                  <c:v>5000</c:v>
                </c:pt>
                <c:pt idx="1">
                  <c:v>6000</c:v>
                </c:pt>
                <c:pt idx="2">
                  <c:v>5500</c:v>
                </c:pt>
                <c:pt idx="3">
                  <c:v>5200</c:v>
                </c:pt>
                <c:pt idx="4">
                  <c:v>6300</c:v>
                </c:pt>
                <c:pt idx="5">
                  <c:v>5800</c:v>
                </c:pt>
                <c:pt idx="6">
                  <c:v>6500</c:v>
                </c:pt>
                <c:pt idx="7">
                  <c:v>6100</c:v>
                </c:pt>
                <c:pt idx="8">
                  <c:v>5900</c:v>
                </c:pt>
                <c:pt idx="9">
                  <c:v>6600</c:v>
                </c:pt>
                <c:pt idx="10">
                  <c:v>6590.9339732838498</c:v>
                </c:pt>
                <c:pt idx="11">
                  <c:v>6731.6425260619026</c:v>
                </c:pt>
                <c:pt idx="12">
                  <c:v>6875.355038051981</c:v>
                </c:pt>
                <c:pt idx="13">
                  <c:v>7022.1356401883404</c:v>
                </c:pt>
                <c:pt idx="14">
                  <c:v>7172.0498325239369</c:v>
                </c:pt>
                <c:pt idx="15">
                  <c:v>7325.1645134594701</c:v>
                </c:pt>
                <c:pt idx="16">
                  <c:v>7481.5480095964367</c:v>
                </c:pt>
                <c:pt idx="17">
                  <c:v>7641.2701062275064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17-46F8-B36F-DD7C1916DDD8}"/>
            </c:ext>
          </c:extLst>
        </c:ser>
        <c:ser>
          <c:idx val="2"/>
          <c:order val="3"/>
          <c:tx>
            <c:v>Baseline Savings Plan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'Sample Spend Profile'!$F$3:$F$20</c:f>
              <c:numCache>
                <c:formatCode>General</c:formatCode>
                <c:ptCount val="18"/>
                <c:pt idx="0">
                  <c:v>4400</c:v>
                </c:pt>
                <c:pt idx="1">
                  <c:v>4400</c:v>
                </c:pt>
                <c:pt idx="2">
                  <c:v>4400</c:v>
                </c:pt>
                <c:pt idx="3">
                  <c:v>4400</c:v>
                </c:pt>
                <c:pt idx="4">
                  <c:v>4400</c:v>
                </c:pt>
                <c:pt idx="5">
                  <c:v>4400</c:v>
                </c:pt>
                <c:pt idx="6">
                  <c:v>4400</c:v>
                </c:pt>
                <c:pt idx="7">
                  <c:v>4400</c:v>
                </c:pt>
                <c:pt idx="8">
                  <c:v>4400</c:v>
                </c:pt>
                <c:pt idx="9">
                  <c:v>4400</c:v>
                </c:pt>
                <c:pt idx="10">
                  <c:v>4400</c:v>
                </c:pt>
                <c:pt idx="11">
                  <c:v>4400</c:v>
                </c:pt>
                <c:pt idx="12">
                  <c:v>4400</c:v>
                </c:pt>
                <c:pt idx="13">
                  <c:v>4400</c:v>
                </c:pt>
                <c:pt idx="14">
                  <c:v>4400</c:v>
                </c:pt>
                <c:pt idx="15">
                  <c:v>4400</c:v>
                </c:pt>
                <c:pt idx="16">
                  <c:v>4400</c:v>
                </c:pt>
                <c:pt idx="17">
                  <c:v>4400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17-46F8-B36F-DD7C1916D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4623680"/>
        <c:axId val="514624096"/>
      </c:lineChart>
      <c:catAx>
        <c:axId val="51462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24096"/>
        <c:crosses val="autoZero"/>
        <c:auto val="1"/>
        <c:lblAlgn val="ctr"/>
        <c:lblOffset val="100"/>
        <c:noMultiLvlLbl val="0"/>
      </c:catAx>
      <c:valAx>
        <c:axId val="514624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2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9.6921681073342633E-2"/>
          <c:y val="0.76031099659659429"/>
          <c:w val="0.83122795817644324"/>
          <c:h val="0.165596906225164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'Sample Spend Profile'!$C$3:$C$20</c:f>
              <c:strCache>
                <c:ptCount val="18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  <c:pt idx="12">
                  <c:v>Jan</c:v>
                </c:pt>
                <c:pt idx="13">
                  <c:v>Feb</c:v>
                </c:pt>
                <c:pt idx="14">
                  <c:v>Mar</c:v>
                </c:pt>
                <c:pt idx="15">
                  <c:v>Apr</c:v>
                </c:pt>
                <c:pt idx="16">
                  <c:v>May</c:v>
                </c:pt>
                <c:pt idx="17">
                  <c:v>Jun</c:v>
                </c:pt>
              </c:strCache>
            </c:strRef>
          </c:cat>
          <c:val>
            <c:numRef>
              <c:f>'Sample Spend Profile'!$E$3:$E$20</c:f>
              <c:numCache>
                <c:formatCode>0.0</c:formatCode>
                <c:ptCount val="18"/>
                <c:pt idx="0">
                  <c:v>4400</c:v>
                </c:pt>
                <c:pt idx="1">
                  <c:v>4400</c:v>
                </c:pt>
                <c:pt idx="2">
                  <c:v>4400</c:v>
                </c:pt>
                <c:pt idx="3">
                  <c:v>4613.3333333333339</c:v>
                </c:pt>
                <c:pt idx="4">
                  <c:v>4613.3333333333339</c:v>
                </c:pt>
                <c:pt idx="5">
                  <c:v>4613.3333333333339</c:v>
                </c:pt>
                <c:pt idx="6">
                  <c:v>4933.3333333333339</c:v>
                </c:pt>
                <c:pt idx="7">
                  <c:v>4933.3333333333339</c:v>
                </c:pt>
                <c:pt idx="8">
                  <c:v>4933.3333333333339</c:v>
                </c:pt>
                <c:pt idx="9">
                  <c:v>5312.6870664922008</c:v>
                </c:pt>
                <c:pt idx="10">
                  <c:v>5312.6870664922008</c:v>
                </c:pt>
                <c:pt idx="11">
                  <c:v>5312.6870664922008</c:v>
                </c:pt>
                <c:pt idx="12">
                  <c:v>5618.5441362038027</c:v>
                </c:pt>
                <c:pt idx="13">
                  <c:v>5618.5441362038027</c:v>
                </c:pt>
                <c:pt idx="14">
                  <c:v>5618.5441362038027</c:v>
                </c:pt>
                <c:pt idx="15">
                  <c:v>5986.1287011422428</c:v>
                </c:pt>
                <c:pt idx="16">
                  <c:v>5986.1287011422428</c:v>
                </c:pt>
                <c:pt idx="17">
                  <c:v>5986.1287011422428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D7-4092-9F52-BDF5D5874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6220831"/>
        <c:axId val="1996219583"/>
      </c:areaChart>
      <c:catAx>
        <c:axId val="199622083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19583"/>
        <c:crosses val="autoZero"/>
        <c:auto val="1"/>
        <c:lblAlgn val="ctr"/>
        <c:lblOffset val="100"/>
        <c:noMultiLvlLbl val="0"/>
      </c:catAx>
      <c:valAx>
        <c:axId val="1996219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2208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21166</xdr:colOff>
      <xdr:row>0</xdr:row>
      <xdr:rowOff>63501</xdr:rowOff>
    </xdr:from>
    <xdr:to>
      <xdr:col>26</xdr:col>
      <xdr:colOff>95250</xdr:colOff>
      <xdr:row>42</xdr:row>
      <xdr:rowOff>137583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3AC5C1-A007-F3AB-215F-C1FFC1B8D2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50</xdr:col>
      <xdr:colOff>521228</xdr:colOff>
      <xdr:row>10</xdr:row>
      <xdr:rowOff>38628</xdr:rowOff>
    </xdr:from>
    <xdr:to>
      <xdr:col>58</xdr:col>
      <xdr:colOff>212196</xdr:colOff>
      <xdr:row>24</xdr:row>
      <xdr:rowOff>114828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F35766-E5FC-34C3-DABE-FB13B18A1B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s://aws.amazon.com/savingsplans/compute-pricing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5477D-611B-4F92-8A05-5F7CC3315E9F}">
  <dimension ref="A2:B39"/>
  <sheetViews>
    <sheetView tabSelected="1" topLeftCell="A23" workbookViewId="0">
      <selection activeCell="B38" sqref="B38"/>
    </sheetView>
  </sheetViews>
  <sheetFormatPr defaultRowHeight="15" x14ac:dyDescent="0.25"/>
  <cols>
    <col min="2" max="2" width="189" style="10" customWidth="1"/>
  </cols>
  <sheetData>
    <row r="2" spans="1:2" ht="17.25" x14ac:dyDescent="0.25">
      <c r="A2" s="13" t="s">
        <v>80</v>
      </c>
    </row>
    <row r="3" spans="1:2" ht="17.25" x14ac:dyDescent="0.25">
      <c r="A3" s="13" t="s">
        <v>79</v>
      </c>
    </row>
    <row r="4" spans="1:2" ht="17.25" x14ac:dyDescent="0.25">
      <c r="A4" s="13"/>
    </row>
    <row r="5" spans="1:2" ht="17.25" x14ac:dyDescent="0.25">
      <c r="A5" s="13" t="s">
        <v>76</v>
      </c>
    </row>
    <row r="6" spans="1:2" ht="34.5" x14ac:dyDescent="0.25">
      <c r="B6" s="20" t="s">
        <v>69</v>
      </c>
    </row>
    <row r="7" spans="1:2" ht="17.25" x14ac:dyDescent="0.25">
      <c r="B7" s="20" t="s">
        <v>87</v>
      </c>
    </row>
    <row r="8" spans="1:2" ht="17.25" x14ac:dyDescent="0.25">
      <c r="A8" s="13" t="s">
        <v>71</v>
      </c>
    </row>
    <row r="9" spans="1:2" ht="17.25" x14ac:dyDescent="0.25">
      <c r="A9" s="13" t="s">
        <v>72</v>
      </c>
    </row>
    <row r="10" spans="1:2" ht="17.25" x14ac:dyDescent="0.25">
      <c r="B10" s="20" t="s">
        <v>86</v>
      </c>
    </row>
    <row r="11" spans="1:2" ht="17.25" x14ac:dyDescent="0.25">
      <c r="B11" s="20" t="s">
        <v>88</v>
      </c>
    </row>
    <row r="12" spans="1:2" ht="17.25" x14ac:dyDescent="0.25">
      <c r="B12" s="20" t="s">
        <v>85</v>
      </c>
    </row>
    <row r="13" spans="1:2" ht="17.25" x14ac:dyDescent="0.25">
      <c r="B13" s="20" t="s">
        <v>73</v>
      </c>
    </row>
    <row r="14" spans="1:2" ht="17.25" x14ac:dyDescent="0.25">
      <c r="B14" s="20" t="s">
        <v>90</v>
      </c>
    </row>
    <row r="15" spans="1:2" ht="17.25" x14ac:dyDescent="0.25">
      <c r="B15" s="20" t="s">
        <v>74</v>
      </c>
    </row>
    <row r="16" spans="1:2" ht="17.25" x14ac:dyDescent="0.25">
      <c r="B16" s="20" t="s">
        <v>75</v>
      </c>
    </row>
    <row r="17" spans="1:2" x14ac:dyDescent="0.25">
      <c r="B17" s="10" t="s">
        <v>78</v>
      </c>
    </row>
    <row r="19" spans="1:2" ht="17.25" x14ac:dyDescent="0.25">
      <c r="A19" s="13" t="s">
        <v>77</v>
      </c>
    </row>
    <row r="20" spans="1:2" ht="17.25" x14ac:dyDescent="0.25">
      <c r="B20" s="20" t="s">
        <v>48</v>
      </c>
    </row>
    <row r="21" spans="1:2" ht="17.25" x14ac:dyDescent="0.25">
      <c r="B21" s="20" t="s">
        <v>49</v>
      </c>
    </row>
    <row r="22" spans="1:2" ht="17.25" x14ac:dyDescent="0.25">
      <c r="B22" s="20" t="s">
        <v>50</v>
      </c>
    </row>
    <row r="23" spans="1:2" ht="51.75" x14ac:dyDescent="0.25">
      <c r="B23" s="20" t="s">
        <v>89</v>
      </c>
    </row>
    <row r="24" spans="1:2" ht="17.25" x14ac:dyDescent="0.25">
      <c r="B24" s="20" t="s">
        <v>70</v>
      </c>
    </row>
    <row r="25" spans="1:2" ht="17.25" x14ac:dyDescent="0.25">
      <c r="B25" s="20" t="s">
        <v>51</v>
      </c>
    </row>
    <row r="28" spans="1:2" x14ac:dyDescent="0.25">
      <c r="A28" s="23"/>
    </row>
    <row r="29" spans="1:2" x14ac:dyDescent="0.25">
      <c r="A29" s="23"/>
    </row>
    <row r="30" spans="1:2" ht="23.25" x14ac:dyDescent="0.35">
      <c r="A30" s="23"/>
      <c r="B30" s="26" t="s">
        <v>91</v>
      </c>
    </row>
    <row r="31" spans="1:2" x14ac:dyDescent="0.25">
      <c r="A31" s="23"/>
      <c r="B31" s="10" t="s">
        <v>98</v>
      </c>
    </row>
    <row r="32" spans="1:2" x14ac:dyDescent="0.25">
      <c r="B32" s="27"/>
    </row>
    <row r="33" spans="2:2" x14ac:dyDescent="0.25">
      <c r="B33" s="27" t="s">
        <v>92</v>
      </c>
    </row>
    <row r="34" spans="2:2" x14ac:dyDescent="0.25">
      <c r="B34" s="27" t="s">
        <v>93</v>
      </c>
    </row>
    <row r="35" spans="2:2" x14ac:dyDescent="0.25">
      <c r="B35" s="27" t="s">
        <v>94</v>
      </c>
    </row>
    <row r="36" spans="2:2" x14ac:dyDescent="0.25">
      <c r="B36" s="27" t="s">
        <v>95</v>
      </c>
    </row>
    <row r="37" spans="2:2" x14ac:dyDescent="0.25">
      <c r="B37" s="27" t="s">
        <v>99</v>
      </c>
    </row>
    <row r="38" spans="2:2" ht="30" x14ac:dyDescent="0.25">
      <c r="B38" s="27" t="s">
        <v>96</v>
      </c>
    </row>
    <row r="39" spans="2:2" ht="30" x14ac:dyDescent="0.25">
      <c r="B39" s="27" t="s">
        <v>97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4B0B6-A321-4544-A9BC-26553DE3F9B7}">
  <dimension ref="A1:BN36"/>
  <sheetViews>
    <sheetView zoomScale="90" zoomScaleNormal="90" workbookViewId="0">
      <selection activeCell="L16" sqref="L16"/>
    </sheetView>
  </sheetViews>
  <sheetFormatPr defaultRowHeight="15" x14ac:dyDescent="0.25"/>
  <cols>
    <col min="1" max="1" width="31" customWidth="1"/>
    <col min="2" max="19" width="10.85546875" bestFit="1" customWidth="1"/>
  </cols>
  <sheetData>
    <row r="1" spans="1:21" ht="30.75" customHeight="1" x14ac:dyDescent="0.25">
      <c r="B1" s="17" t="s">
        <v>64</v>
      </c>
      <c r="C1" s="17" t="s">
        <v>65</v>
      </c>
    </row>
    <row r="2" spans="1:21" x14ac:dyDescent="0.25">
      <c r="A2" s="17" t="s">
        <v>63</v>
      </c>
      <c r="B2" s="16">
        <v>0.7</v>
      </c>
      <c r="C2" s="16">
        <v>0.8</v>
      </c>
    </row>
    <row r="3" spans="1:21" x14ac:dyDescent="0.25">
      <c r="A3" t="s">
        <v>67</v>
      </c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  <c r="S3">
        <v>18</v>
      </c>
      <c r="T3">
        <v>19</v>
      </c>
      <c r="U3">
        <v>20</v>
      </c>
    </row>
    <row r="4" spans="1:21" x14ac:dyDescent="0.25">
      <c r="A4" t="s">
        <v>66</v>
      </c>
      <c r="B4" t="s">
        <v>8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  <c r="L4" t="s">
        <v>37</v>
      </c>
      <c r="M4" t="s">
        <v>7</v>
      </c>
      <c r="N4" t="s">
        <v>8</v>
      </c>
      <c r="O4" t="s">
        <v>28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25">
      <c r="A5" t="s">
        <v>0</v>
      </c>
      <c r="B5" s="18">
        <v>5000</v>
      </c>
      <c r="C5" s="18">
        <v>6000</v>
      </c>
      <c r="D5" s="18">
        <v>5500</v>
      </c>
      <c r="E5" s="18">
        <v>5200</v>
      </c>
      <c r="F5" s="18">
        <v>6300</v>
      </c>
      <c r="G5" s="18">
        <v>6100</v>
      </c>
      <c r="H5" s="18">
        <v>6500</v>
      </c>
      <c r="I5" s="18">
        <v>6100</v>
      </c>
      <c r="J5" s="22" cm="1">
        <f t="array" ref="J5:U5">GROWTH(B5:I5,B3:I3,J3:U3)</f>
        <v>6575.634703183192</v>
      </c>
      <c r="K5" s="22">
        <v>6757.7416320518396</v>
      </c>
      <c r="L5" s="19">
        <v>6944.8918662497681</v>
      </c>
      <c r="M5" s="19">
        <v>7137.2250760728984</v>
      </c>
      <c r="N5" s="19">
        <v>7334.8847998739702</v>
      </c>
      <c r="O5" s="19">
        <v>7538.0185511852706</v>
      </c>
      <c r="P5" s="19">
        <v>7746.7779288080455</v>
      </c>
      <c r="Q5" s="19">
        <v>7961.3187299507435</v>
      </c>
      <c r="R5" s="19">
        <v>8181.8010665005422</v>
      </c>
      <c r="S5" s="19">
        <v>8408.3894845149061</v>
      </c>
      <c r="T5">
        <v>8641.2530870223873</v>
      </c>
      <c r="U5">
        <v>8880.5656602242689</v>
      </c>
    </row>
    <row r="6" spans="1:21" x14ac:dyDescent="0.25">
      <c r="A6" t="s">
        <v>1</v>
      </c>
      <c r="B6" s="19">
        <f>B5-B25-B27</f>
        <v>5000</v>
      </c>
      <c r="C6" s="19">
        <f t="shared" ref="C6" si="0">C5-C25-C27</f>
        <v>1094.2898588948965</v>
      </c>
      <c r="D6" s="19">
        <f>D5-D25-D27</f>
        <v>752.53857312409309</v>
      </c>
      <c r="E6" s="19">
        <f>E5-E25-E27</f>
        <v>294.2898588948965</v>
      </c>
      <c r="F6" s="19">
        <f t="shared" ref="F6:N6" si="1">F5-F25-F27</f>
        <v>552.53857312409309</v>
      </c>
      <c r="G6" s="19">
        <f t="shared" si="1"/>
        <v>160.95652556156301</v>
      </c>
      <c r="H6" s="19">
        <f t="shared" si="1"/>
        <v>560.95652556156301</v>
      </c>
      <c r="I6" s="19">
        <f t="shared" si="1"/>
        <v>352.53857312409309</v>
      </c>
      <c r="J6" s="19">
        <f>J5-J25-J27</f>
        <v>636.59122874475497</v>
      </c>
      <c r="K6" s="19">
        <f t="shared" si="1"/>
        <v>1010.2802051759327</v>
      </c>
      <c r="L6" s="19">
        <f t="shared" si="1"/>
        <v>1005.8483918113311</v>
      </c>
      <c r="M6" s="19">
        <f t="shared" si="1"/>
        <v>1198.1816016344615</v>
      </c>
      <c r="N6" s="19">
        <f t="shared" si="1"/>
        <v>1970.5874681231239</v>
      </c>
      <c r="O6" s="19">
        <f t="shared" ref="O6" si="2">O5-O25-O27</f>
        <v>6504.6852178519366</v>
      </c>
      <c r="P6" s="19">
        <f t="shared" ref="P6" si="3">P5-P25-P27</f>
        <v>6746.7779288080455</v>
      </c>
      <c r="Q6" s="19">
        <f t="shared" ref="Q6" si="4">Q5-Q25-Q27</f>
        <v>6927.9853966174105</v>
      </c>
      <c r="R6" s="19">
        <f t="shared" ref="R6:U6" si="5">R5-R25-R27</f>
        <v>8181.8010665005422</v>
      </c>
      <c r="S6" s="19">
        <f t="shared" si="5"/>
        <v>8408.3894845149061</v>
      </c>
      <c r="T6" s="19">
        <f t="shared" si="5"/>
        <v>8641.2530870223873</v>
      </c>
      <c r="U6" s="19">
        <f t="shared" si="5"/>
        <v>8880.5656602242689</v>
      </c>
    </row>
    <row r="7" spans="1:21" x14ac:dyDescent="0.25">
      <c r="A7" t="s">
        <v>2</v>
      </c>
      <c r="B7" s="15">
        <f t="shared" ref="B7" si="6">($B$16*B33*B34)+($C$16*B33*B35)+($D$16*B33*B36)</f>
        <v>0</v>
      </c>
      <c r="C7" s="15">
        <f>($B$16*C33*C34)+($C$16*C33*C35)+($D$16*C33*C36)</f>
        <v>3720</v>
      </c>
      <c r="D7" s="15">
        <f>($B$16*D33*D34)+($C$16*D33*D35)+($D$16*D33*D36)</f>
        <v>3600</v>
      </c>
      <c r="E7" s="15">
        <f>($B$16*E33*E34)+($C$16*E33*E35)+($D$16*E33*E36)</f>
        <v>3720</v>
      </c>
      <c r="F7" s="15">
        <f t="shared" ref="F7:N7" si="7">($B$16*F33*F34)+($C$16*F33*F35)+($D$16*F33*F36)</f>
        <v>4320</v>
      </c>
      <c r="G7" s="15">
        <f t="shared" si="7"/>
        <v>4464</v>
      </c>
      <c r="H7" s="15">
        <f t="shared" si="7"/>
        <v>4464</v>
      </c>
      <c r="I7" s="15">
        <f t="shared" si="7"/>
        <v>4320</v>
      </c>
      <c r="J7" s="15">
        <f t="shared" si="7"/>
        <v>4464</v>
      </c>
      <c r="K7" s="15">
        <f t="shared" si="7"/>
        <v>4320</v>
      </c>
      <c r="L7" s="15">
        <f t="shared" si="7"/>
        <v>4464</v>
      </c>
      <c r="M7" s="15">
        <f t="shared" si="7"/>
        <v>4464</v>
      </c>
      <c r="N7" s="15">
        <f t="shared" si="7"/>
        <v>4032</v>
      </c>
      <c r="O7" s="15">
        <f t="shared" ref="O7:R7" si="8">($B$16*O33*O34)+($C$16*O33*O35)+($D$16*O33*O36)</f>
        <v>744</v>
      </c>
      <c r="P7" s="15">
        <f t="shared" si="8"/>
        <v>720</v>
      </c>
      <c r="Q7" s="15">
        <f t="shared" si="8"/>
        <v>744</v>
      </c>
      <c r="R7" s="15">
        <f t="shared" si="8"/>
        <v>0</v>
      </c>
      <c r="S7" s="15">
        <f t="shared" ref="S7:U7" si="9">($B$16*S33*S34)+($C$16*S33*S35)+($D$16*S33*S36)</f>
        <v>0</v>
      </c>
      <c r="T7" s="15">
        <f t="shared" si="9"/>
        <v>0</v>
      </c>
      <c r="U7" s="15">
        <f t="shared" si="9"/>
        <v>0</v>
      </c>
    </row>
    <row r="8" spans="1:21" x14ac:dyDescent="0.25">
      <c r="A8" t="s">
        <v>3</v>
      </c>
      <c r="B8" s="19">
        <f t="shared" ref="B8:C8" si="10">B26+B28+B30</f>
        <v>0</v>
      </c>
      <c r="C8" s="19">
        <f t="shared" si="10"/>
        <v>1185.7101411051035</v>
      </c>
      <c r="D8" s="19">
        <f>D26+D28+D30</f>
        <v>1147.4614268759067</v>
      </c>
      <c r="E8" s="19">
        <f t="shared" ref="E8:N8" si="11">E26+E28+E30</f>
        <v>1185.7101411051035</v>
      </c>
      <c r="F8" s="19">
        <f t="shared" si="11"/>
        <v>1427.4614268759067</v>
      </c>
      <c r="G8" s="19">
        <f t="shared" si="11"/>
        <v>1475.043474438437</v>
      </c>
      <c r="H8" s="19">
        <f t="shared" si="11"/>
        <v>1475.043474438437</v>
      </c>
      <c r="I8" s="19">
        <f t="shared" si="11"/>
        <v>1427.4614268759067</v>
      </c>
      <c r="J8" s="19">
        <f t="shared" si="11"/>
        <v>1475.043474438437</v>
      </c>
      <c r="K8" s="19">
        <f t="shared" si="11"/>
        <v>1427.4614268759067</v>
      </c>
      <c r="L8" s="19">
        <f t="shared" si="11"/>
        <v>1475.043474438437</v>
      </c>
      <c r="M8" s="19">
        <f t="shared" si="11"/>
        <v>1475.043474438437</v>
      </c>
      <c r="N8" s="19">
        <f t="shared" si="11"/>
        <v>1332.2973317508463</v>
      </c>
      <c r="O8" s="19">
        <f t="shared" ref="O8:R8" si="12">O26+O28+O30</f>
        <v>289.33333333333343</v>
      </c>
      <c r="P8" s="19">
        <f t="shared" si="12"/>
        <v>280</v>
      </c>
      <c r="Q8" s="19">
        <f t="shared" si="12"/>
        <v>289.33333333333343</v>
      </c>
      <c r="R8" s="19">
        <f t="shared" si="12"/>
        <v>0</v>
      </c>
      <c r="S8" s="19">
        <f t="shared" ref="S8:U8" si="13">S26+S28+S30</f>
        <v>0</v>
      </c>
      <c r="T8" s="19">
        <f t="shared" si="13"/>
        <v>0</v>
      </c>
      <c r="U8" s="19">
        <f t="shared" si="13"/>
        <v>0</v>
      </c>
    </row>
    <row r="9" spans="1:21" x14ac:dyDescent="0.25">
      <c r="A9" t="s">
        <v>4</v>
      </c>
      <c r="B9" s="2">
        <f t="shared" ref="B9:C9" si="14">(B7+B8)/B5</f>
        <v>0</v>
      </c>
      <c r="C9" s="2">
        <f t="shared" si="14"/>
        <v>0.8176183568508506</v>
      </c>
      <c r="D9" s="2">
        <f>(D7+D8)/D5</f>
        <v>0.86317480488652853</v>
      </c>
      <c r="E9" s="2">
        <f>(E7+E8)/E5</f>
        <v>0.94340579636636601</v>
      </c>
      <c r="F9" s="2">
        <f t="shared" ref="F9:N9" si="15">(F7+F8)/F5</f>
        <v>0.91229546458347732</v>
      </c>
      <c r="G9" s="2">
        <f t="shared" si="15"/>
        <v>0.97361368433416995</v>
      </c>
      <c r="H9" s="2">
        <f t="shared" si="15"/>
        <v>0.91369899606745175</v>
      </c>
      <c r="I9" s="2">
        <f t="shared" si="15"/>
        <v>0.94220679129113227</v>
      </c>
      <c r="J9" s="2">
        <f t="shared" si="15"/>
        <v>0.90318938665546789</v>
      </c>
      <c r="K9" s="2">
        <f t="shared" si="15"/>
        <v>0.85050032093796057</v>
      </c>
      <c r="L9" s="2">
        <f t="shared" si="15"/>
        <v>0.85516716297636353</v>
      </c>
      <c r="M9" s="2">
        <f t="shared" si="15"/>
        <v>0.83212220591847508</v>
      </c>
      <c r="N9" s="2">
        <f t="shared" si="15"/>
        <v>0.73134036567868344</v>
      </c>
      <c r="O9" s="2">
        <f t="shared" ref="O9" si="16">(O7+O8)/O5</f>
        <v>0.13708288541832431</v>
      </c>
      <c r="P9" s="2">
        <f t="shared" ref="P9" si="17">(P7+P8)/P5</f>
        <v>0.12908592568289415</v>
      </c>
      <c r="Q9" s="2">
        <f t="shared" ref="Q9" si="18">(Q7+Q8)/Q5</f>
        <v>0.12979424243447249</v>
      </c>
      <c r="R9" s="2">
        <f t="shared" ref="R9:U9" si="19">(R7+R8)/R5</f>
        <v>0</v>
      </c>
      <c r="S9" s="2">
        <f t="shared" si="19"/>
        <v>0</v>
      </c>
      <c r="T9" s="2">
        <f t="shared" si="19"/>
        <v>0</v>
      </c>
      <c r="U9" s="2">
        <f t="shared" si="19"/>
        <v>0</v>
      </c>
    </row>
    <row r="10" spans="1:21" x14ac:dyDescent="0.25">
      <c r="A10" t="s">
        <v>5</v>
      </c>
      <c r="B10" s="19">
        <v>51.84</v>
      </c>
      <c r="C10" s="19">
        <v>52.84</v>
      </c>
      <c r="D10" s="19">
        <v>53.84</v>
      </c>
      <c r="E10" s="19">
        <v>54.84</v>
      </c>
      <c r="F10" s="19">
        <v>55.84</v>
      </c>
      <c r="G10" s="19">
        <v>56.84</v>
      </c>
      <c r="H10" s="19">
        <v>57.84</v>
      </c>
      <c r="I10" s="19">
        <v>58.84</v>
      </c>
      <c r="J10" s="19">
        <v>59.84</v>
      </c>
      <c r="K10" s="19">
        <v>60.84</v>
      </c>
      <c r="L10" s="19">
        <v>61.84</v>
      </c>
      <c r="M10" s="19">
        <v>62.84</v>
      </c>
      <c r="N10" s="19">
        <v>63.84</v>
      </c>
      <c r="O10" s="19">
        <v>64.84</v>
      </c>
      <c r="P10" s="19">
        <v>65.84</v>
      </c>
      <c r="Q10" s="19">
        <v>66.84</v>
      </c>
      <c r="R10" s="19">
        <v>67.84</v>
      </c>
      <c r="S10" s="19">
        <v>68.84</v>
      </c>
      <c r="T10" s="19">
        <v>69.84</v>
      </c>
      <c r="U10" s="19">
        <v>70.84</v>
      </c>
    </row>
    <row r="11" spans="1:21" x14ac:dyDescent="0.25">
      <c r="A11" t="s">
        <v>6</v>
      </c>
      <c r="B11" s="19">
        <f t="shared" ref="B11:C11" si="20">B6+B7+B10</f>
        <v>5051.84</v>
      </c>
      <c r="C11" s="19">
        <f t="shared" si="20"/>
        <v>4867.1298588948966</v>
      </c>
      <c r="D11" s="19">
        <f>D6+D7+D10</f>
        <v>4406.3785731240932</v>
      </c>
      <c r="E11" s="19">
        <f t="shared" ref="E11:N11" si="21">E6+E7+E10</f>
        <v>4069.1298588948966</v>
      </c>
      <c r="F11" s="19">
        <f t="shared" si="21"/>
        <v>4928.3785731240932</v>
      </c>
      <c r="G11" s="19">
        <f t="shared" si="21"/>
        <v>4681.7965255615636</v>
      </c>
      <c r="H11" s="19">
        <f t="shared" si="21"/>
        <v>5082.7965255615636</v>
      </c>
      <c r="I11" s="19">
        <f t="shared" si="21"/>
        <v>4731.3785731240932</v>
      </c>
      <c r="J11" s="19">
        <f t="shared" si="21"/>
        <v>5160.4312287447556</v>
      </c>
      <c r="K11" s="19">
        <f t="shared" si="21"/>
        <v>5391.1202051759328</v>
      </c>
      <c r="L11" s="19">
        <f t="shared" si="21"/>
        <v>5531.6883918113308</v>
      </c>
      <c r="M11" s="19">
        <f t="shared" si="21"/>
        <v>5725.0216016344621</v>
      </c>
      <c r="N11" s="19">
        <f t="shared" si="21"/>
        <v>6066.4274681231236</v>
      </c>
      <c r="O11" s="19">
        <f t="shared" ref="O11" si="22">O6+O7+O10</f>
        <v>7313.5252178519368</v>
      </c>
      <c r="P11" s="19">
        <f t="shared" ref="P11" si="23">P6+P7+P10</f>
        <v>7532.6179288080457</v>
      </c>
      <c r="Q11" s="19">
        <f t="shared" ref="Q11" si="24">Q6+Q7+Q10</f>
        <v>7738.8253966174107</v>
      </c>
      <c r="R11" s="19">
        <f t="shared" ref="R11:U11" si="25">R6+R7+R10</f>
        <v>8249.6410665005424</v>
      </c>
      <c r="S11" s="19">
        <f t="shared" si="25"/>
        <v>8477.2294845149063</v>
      </c>
      <c r="T11" s="19">
        <f t="shared" si="25"/>
        <v>8711.0930870223874</v>
      </c>
      <c r="U11" s="19">
        <f t="shared" si="25"/>
        <v>8951.405660224269</v>
      </c>
    </row>
    <row r="14" spans="1:21" x14ac:dyDescent="0.25">
      <c r="B14" s="25" t="s">
        <v>81</v>
      </c>
      <c r="C14" s="25" t="s">
        <v>82</v>
      </c>
      <c r="D14" s="25" t="s">
        <v>83</v>
      </c>
    </row>
    <row r="15" spans="1:21" x14ac:dyDescent="0.25">
      <c r="A15" t="s">
        <v>44</v>
      </c>
      <c r="B15" s="11">
        <v>2</v>
      </c>
      <c r="C15" s="11">
        <v>5</v>
      </c>
      <c r="D15" s="11">
        <v>0</v>
      </c>
      <c r="E15" s="10"/>
      <c r="G15" s="10"/>
      <c r="H15" s="10"/>
      <c r="I15" s="10"/>
      <c r="J15" s="10"/>
      <c r="K15" s="10"/>
      <c r="L15" s="10"/>
      <c r="O15" s="10"/>
    </row>
    <row r="16" spans="1:21" x14ac:dyDescent="0.25">
      <c r="A16" t="s">
        <v>11</v>
      </c>
      <c r="B16" s="11">
        <v>5</v>
      </c>
      <c r="C16" s="11">
        <v>1</v>
      </c>
      <c r="D16" s="11">
        <v>0</v>
      </c>
    </row>
    <row r="17" spans="1:21" x14ac:dyDescent="0.25">
      <c r="A17" t="s">
        <v>41</v>
      </c>
      <c r="B17" t="s">
        <v>9</v>
      </c>
      <c r="C17" t="s">
        <v>9</v>
      </c>
      <c r="D17" t="s">
        <v>9</v>
      </c>
      <c r="K17" s="1"/>
    </row>
    <row r="18" spans="1:21" x14ac:dyDescent="0.25">
      <c r="A18" t="s">
        <v>42</v>
      </c>
      <c r="B18" s="11">
        <v>12</v>
      </c>
      <c r="C18" s="11">
        <v>12</v>
      </c>
      <c r="D18" s="11">
        <v>12</v>
      </c>
      <c r="K18" s="1"/>
    </row>
    <row r="19" spans="1:21" x14ac:dyDescent="0.25">
      <c r="A19" t="s">
        <v>43</v>
      </c>
      <c r="B19" s="12">
        <v>0</v>
      </c>
      <c r="C19" s="12">
        <v>0.5</v>
      </c>
      <c r="D19" s="24">
        <v>0</v>
      </c>
      <c r="K19" s="1"/>
    </row>
    <row r="20" spans="1:21" x14ac:dyDescent="0.25">
      <c r="A20" t="s">
        <v>45</v>
      </c>
      <c r="B20">
        <f>'hours per month'!L3*B19*'Planning Worksheet'!B16</f>
        <v>0</v>
      </c>
      <c r="C20">
        <f>'hours per month'!$L$3*C19*'Planning Worksheet'!C16</f>
        <v>4382.5</v>
      </c>
      <c r="D20">
        <f>'hours per month'!$L$3*D19*'Planning Worksheet'!D16</f>
        <v>0</v>
      </c>
      <c r="K20" s="1"/>
    </row>
    <row r="21" spans="1:21" x14ac:dyDescent="0.25">
      <c r="A21" t="s">
        <v>46</v>
      </c>
      <c r="B21">
        <f>B16-(B19*B16)</f>
        <v>5</v>
      </c>
      <c r="C21">
        <f>C16-(C19*C16)</f>
        <v>0.5</v>
      </c>
      <c r="D21">
        <f>D16-(D19*D16)</f>
        <v>0</v>
      </c>
      <c r="K21" s="1"/>
    </row>
    <row r="22" spans="1:21" x14ac:dyDescent="0.25">
      <c r="A22" s="21" t="s">
        <v>47</v>
      </c>
      <c r="B22" s="12">
        <v>0.2417</v>
      </c>
      <c r="C22" s="12">
        <v>0.28000000000000003</v>
      </c>
      <c r="D22" s="24">
        <v>0</v>
      </c>
      <c r="E22" t="s">
        <v>84</v>
      </c>
      <c r="K22" s="1"/>
    </row>
    <row r="23" spans="1:21" x14ac:dyDescent="0.25">
      <c r="K23" s="1"/>
    </row>
    <row r="24" spans="1:21" x14ac:dyDescent="0.25">
      <c r="A24" t="s">
        <v>68</v>
      </c>
    </row>
    <row r="25" spans="1:21" x14ac:dyDescent="0.25">
      <c r="A25" s="10" t="s">
        <v>38</v>
      </c>
      <c r="B25">
        <f t="shared" ref="B25" si="26">($B$16*B34*B33)/(1-$B$22)</f>
        <v>0</v>
      </c>
      <c r="C25">
        <f>($B$16*C34*C33)/(1-$B$22)</f>
        <v>4905.7101411051035</v>
      </c>
      <c r="D25">
        <f>($B$16*D34*D33)/(1-$B$22)</f>
        <v>4747.4614268759069</v>
      </c>
      <c r="E25">
        <f t="shared" ref="E25:N25" si="27">($B$16*E34*E33)/(1-$B$22)</f>
        <v>4905.7101411051035</v>
      </c>
      <c r="F25">
        <f>($B$16*F34*F33)/(1-$B$22)</f>
        <v>4747.4614268759069</v>
      </c>
      <c r="G25">
        <f t="shared" si="27"/>
        <v>4905.7101411051035</v>
      </c>
      <c r="H25">
        <f t="shared" si="27"/>
        <v>4905.7101411051035</v>
      </c>
      <c r="I25">
        <f t="shared" si="27"/>
        <v>4747.4614268759069</v>
      </c>
      <c r="J25">
        <f t="shared" si="27"/>
        <v>4905.7101411051035</v>
      </c>
      <c r="K25">
        <f t="shared" si="27"/>
        <v>4747.4614268759069</v>
      </c>
      <c r="L25">
        <f t="shared" si="27"/>
        <v>4905.7101411051035</v>
      </c>
      <c r="M25">
        <f t="shared" si="27"/>
        <v>4905.7101411051035</v>
      </c>
      <c r="N25">
        <f t="shared" si="27"/>
        <v>4430.9639984175128</v>
      </c>
      <c r="O25">
        <f t="shared" ref="O25:R25" si="28">($B$16*O34*O33)/(1-$B$22)</f>
        <v>0</v>
      </c>
      <c r="P25">
        <f t="shared" si="28"/>
        <v>0</v>
      </c>
      <c r="Q25">
        <f t="shared" si="28"/>
        <v>0</v>
      </c>
      <c r="R25">
        <f t="shared" si="28"/>
        <v>0</v>
      </c>
      <c r="S25">
        <f t="shared" ref="S25:U25" si="29">($B$16*S34*S33)/(1-$B$22)</f>
        <v>0</v>
      </c>
      <c r="T25">
        <f t="shared" si="29"/>
        <v>0</v>
      </c>
      <c r="U25">
        <f t="shared" si="29"/>
        <v>0</v>
      </c>
    </row>
    <row r="26" spans="1:21" x14ac:dyDescent="0.25">
      <c r="A26" s="10" t="s">
        <v>39</v>
      </c>
      <c r="B26">
        <f t="shared" ref="B26" si="30">B25*$B$22</f>
        <v>0</v>
      </c>
      <c r="C26">
        <f>C25*$B$22</f>
        <v>1185.7101411051035</v>
      </c>
      <c r="D26">
        <f>D25*$B$22</f>
        <v>1147.4614268759067</v>
      </c>
      <c r="E26">
        <f t="shared" ref="E26:N26" si="31">E25*$B$22</f>
        <v>1185.7101411051035</v>
      </c>
      <c r="F26">
        <f t="shared" si="31"/>
        <v>1147.4614268759067</v>
      </c>
      <c r="G26">
        <f t="shared" si="31"/>
        <v>1185.7101411051035</v>
      </c>
      <c r="H26">
        <f t="shared" si="31"/>
        <v>1185.7101411051035</v>
      </c>
      <c r="I26">
        <f t="shared" si="31"/>
        <v>1147.4614268759067</v>
      </c>
      <c r="J26">
        <f t="shared" si="31"/>
        <v>1185.7101411051035</v>
      </c>
      <c r="K26">
        <f t="shared" si="31"/>
        <v>1147.4614268759067</v>
      </c>
      <c r="L26">
        <f t="shared" si="31"/>
        <v>1185.7101411051035</v>
      </c>
      <c r="M26">
        <f t="shared" si="31"/>
        <v>1185.7101411051035</v>
      </c>
      <c r="N26">
        <f t="shared" si="31"/>
        <v>1070.9639984175128</v>
      </c>
      <c r="O26">
        <f t="shared" ref="O26" si="32">O25*$B$22</f>
        <v>0</v>
      </c>
      <c r="P26">
        <f t="shared" ref="P26" si="33">P25*$B$22</f>
        <v>0</v>
      </c>
      <c r="Q26">
        <f t="shared" ref="Q26" si="34">Q25*$B$22</f>
        <v>0</v>
      </c>
      <c r="R26">
        <f t="shared" ref="R26:U26" si="35">R25*$B$22</f>
        <v>0</v>
      </c>
      <c r="S26">
        <f t="shared" si="35"/>
        <v>0</v>
      </c>
      <c r="T26">
        <f t="shared" si="35"/>
        <v>0</v>
      </c>
      <c r="U26">
        <f t="shared" si="35"/>
        <v>0</v>
      </c>
    </row>
    <row r="27" spans="1:21" x14ac:dyDescent="0.25">
      <c r="A27" s="10" t="s">
        <v>38</v>
      </c>
      <c r="B27">
        <f t="shared" ref="B27:C27" si="36">($C$16*B33*B35)/(1-$C$22)</f>
        <v>0</v>
      </c>
      <c r="C27">
        <f t="shared" si="36"/>
        <v>0</v>
      </c>
      <c r="D27">
        <f>($C$16*D33*D35)/(1-$C$22)</f>
        <v>0</v>
      </c>
      <c r="E27">
        <f t="shared" ref="E27:N27" si="37">($C$16*E33*E35)/(1-$C$22)</f>
        <v>0</v>
      </c>
      <c r="F27">
        <f t="shared" si="37"/>
        <v>1000</v>
      </c>
      <c r="G27">
        <f t="shared" si="37"/>
        <v>1033.3333333333335</v>
      </c>
      <c r="H27">
        <f t="shared" si="37"/>
        <v>1033.3333333333335</v>
      </c>
      <c r="I27">
        <f t="shared" si="37"/>
        <v>1000</v>
      </c>
      <c r="J27">
        <f t="shared" si="37"/>
        <v>1033.3333333333335</v>
      </c>
      <c r="K27">
        <f t="shared" si="37"/>
        <v>1000</v>
      </c>
      <c r="L27">
        <f t="shared" si="37"/>
        <v>1033.3333333333335</v>
      </c>
      <c r="M27">
        <f t="shared" si="37"/>
        <v>1033.3333333333335</v>
      </c>
      <c r="N27">
        <f t="shared" si="37"/>
        <v>933.33333333333337</v>
      </c>
      <c r="O27">
        <f t="shared" ref="O27:R27" si="38">($C$16*O33*O35)/(1-$C$22)</f>
        <v>1033.3333333333335</v>
      </c>
      <c r="P27">
        <f t="shared" si="38"/>
        <v>1000</v>
      </c>
      <c r="Q27">
        <f t="shared" si="38"/>
        <v>1033.3333333333335</v>
      </c>
      <c r="R27">
        <f t="shared" si="38"/>
        <v>0</v>
      </c>
      <c r="S27">
        <f t="shared" ref="S27:U27" si="39">($C$16*S33*S35)/(1-$C$22)</f>
        <v>0</v>
      </c>
      <c r="T27">
        <f t="shared" si="39"/>
        <v>0</v>
      </c>
      <c r="U27">
        <f t="shared" si="39"/>
        <v>0</v>
      </c>
    </row>
    <row r="28" spans="1:21" x14ac:dyDescent="0.25">
      <c r="A28" s="10" t="s">
        <v>39</v>
      </c>
      <c r="B28">
        <f t="shared" ref="B28:C28" si="40">B27*$C$22</f>
        <v>0</v>
      </c>
      <c r="C28">
        <f t="shared" si="40"/>
        <v>0</v>
      </c>
      <c r="D28">
        <f>D27*$C$22</f>
        <v>0</v>
      </c>
      <c r="E28">
        <f t="shared" ref="E28:N28" si="41">E27*$C$22</f>
        <v>0</v>
      </c>
      <c r="F28">
        <f t="shared" si="41"/>
        <v>280</v>
      </c>
      <c r="G28">
        <f t="shared" si="41"/>
        <v>289.33333333333343</v>
      </c>
      <c r="H28">
        <f t="shared" si="41"/>
        <v>289.33333333333343</v>
      </c>
      <c r="I28">
        <f t="shared" si="41"/>
        <v>280</v>
      </c>
      <c r="J28">
        <f t="shared" si="41"/>
        <v>289.33333333333343</v>
      </c>
      <c r="K28">
        <f t="shared" si="41"/>
        <v>280</v>
      </c>
      <c r="L28">
        <f t="shared" si="41"/>
        <v>289.33333333333343</v>
      </c>
      <c r="M28">
        <f t="shared" si="41"/>
        <v>289.33333333333343</v>
      </c>
      <c r="N28">
        <f t="shared" si="41"/>
        <v>261.33333333333337</v>
      </c>
      <c r="O28">
        <f t="shared" ref="O28" si="42">O27*$C$22</f>
        <v>289.33333333333343</v>
      </c>
      <c r="P28">
        <f t="shared" ref="P28" si="43">P27*$C$22</f>
        <v>280</v>
      </c>
      <c r="Q28">
        <f t="shared" ref="Q28" si="44">Q27*$C$22</f>
        <v>289.33333333333343</v>
      </c>
      <c r="R28">
        <f t="shared" ref="R28:U28" si="45">R27*$C$22</f>
        <v>0</v>
      </c>
      <c r="S28">
        <f t="shared" si="45"/>
        <v>0</v>
      </c>
      <c r="T28">
        <f t="shared" si="45"/>
        <v>0</v>
      </c>
      <c r="U28">
        <f t="shared" si="45"/>
        <v>0</v>
      </c>
    </row>
    <row r="29" spans="1:21" x14ac:dyDescent="0.25">
      <c r="A29" s="10" t="s">
        <v>38</v>
      </c>
      <c r="B29">
        <f>($D$16*B33*B36)/(1-$D$22)</f>
        <v>0</v>
      </c>
      <c r="C29">
        <f t="shared" ref="C29:R29" si="46">($D$16*C33*C36)/(1-$D$22)</f>
        <v>0</v>
      </c>
      <c r="D29">
        <f t="shared" si="46"/>
        <v>0</v>
      </c>
      <c r="E29">
        <f t="shared" si="46"/>
        <v>0</v>
      </c>
      <c r="F29">
        <f t="shared" si="46"/>
        <v>0</v>
      </c>
      <c r="G29">
        <f t="shared" si="46"/>
        <v>0</v>
      </c>
      <c r="H29">
        <f t="shared" si="46"/>
        <v>0</v>
      </c>
      <c r="I29">
        <f t="shared" si="46"/>
        <v>0</v>
      </c>
      <c r="J29">
        <f t="shared" si="46"/>
        <v>0</v>
      </c>
      <c r="K29">
        <f t="shared" si="46"/>
        <v>0</v>
      </c>
      <c r="L29">
        <f t="shared" si="46"/>
        <v>0</v>
      </c>
      <c r="M29">
        <f t="shared" si="46"/>
        <v>0</v>
      </c>
      <c r="N29">
        <f t="shared" si="46"/>
        <v>0</v>
      </c>
      <c r="O29">
        <f t="shared" si="46"/>
        <v>0</v>
      </c>
      <c r="P29">
        <f t="shared" si="46"/>
        <v>0</v>
      </c>
      <c r="Q29">
        <f t="shared" si="46"/>
        <v>0</v>
      </c>
      <c r="R29">
        <f t="shared" si="46"/>
        <v>0</v>
      </c>
      <c r="S29">
        <f t="shared" ref="S29:U29" si="47">($D$16*S33*S36)/(1-$D$22)</f>
        <v>0</v>
      </c>
      <c r="T29">
        <f t="shared" si="47"/>
        <v>0</v>
      </c>
      <c r="U29">
        <f t="shared" si="47"/>
        <v>0</v>
      </c>
    </row>
    <row r="30" spans="1:21" x14ac:dyDescent="0.25">
      <c r="A30" s="10" t="s">
        <v>39</v>
      </c>
      <c r="B30">
        <f t="shared" ref="B30:C30" si="48">B29*$D$22</f>
        <v>0</v>
      </c>
      <c r="C30">
        <f t="shared" si="48"/>
        <v>0</v>
      </c>
      <c r="D30">
        <f>D29*$D$22</f>
        <v>0</v>
      </c>
      <c r="E30">
        <f t="shared" ref="E30:N30" si="49">E29*$C$22</f>
        <v>0</v>
      </c>
      <c r="F30">
        <f t="shared" si="49"/>
        <v>0</v>
      </c>
      <c r="G30">
        <f t="shared" si="49"/>
        <v>0</v>
      </c>
      <c r="H30">
        <f t="shared" si="49"/>
        <v>0</v>
      </c>
      <c r="I30">
        <f t="shared" si="49"/>
        <v>0</v>
      </c>
      <c r="J30">
        <f t="shared" si="49"/>
        <v>0</v>
      </c>
      <c r="K30">
        <f t="shared" si="49"/>
        <v>0</v>
      </c>
      <c r="L30">
        <f t="shared" si="49"/>
        <v>0</v>
      </c>
      <c r="M30">
        <f t="shared" si="49"/>
        <v>0</v>
      </c>
      <c r="N30">
        <f t="shared" si="49"/>
        <v>0</v>
      </c>
      <c r="O30">
        <f t="shared" ref="O30" si="50">O29*$C$22</f>
        <v>0</v>
      </c>
      <c r="P30">
        <f t="shared" ref="P30" si="51">P29*$C$22</f>
        <v>0</v>
      </c>
      <c r="Q30">
        <f t="shared" ref="Q30" si="52">Q29*$C$22</f>
        <v>0</v>
      </c>
      <c r="R30">
        <f t="shared" ref="R30:U30" si="53">R29*$C$22</f>
        <v>0</v>
      </c>
      <c r="S30">
        <f t="shared" si="53"/>
        <v>0</v>
      </c>
      <c r="T30">
        <f t="shared" si="53"/>
        <v>0</v>
      </c>
      <c r="U30">
        <f t="shared" si="53"/>
        <v>0</v>
      </c>
    </row>
    <row r="33" spans="1:66" x14ac:dyDescent="0.25">
      <c r="B33" s="3">
        <v>672</v>
      </c>
      <c r="C33" s="3">
        <v>744</v>
      </c>
      <c r="D33" s="3">
        <v>720</v>
      </c>
      <c r="E33" s="3">
        <v>744</v>
      </c>
      <c r="F33" s="3">
        <v>720</v>
      </c>
      <c r="G33" s="3">
        <v>744</v>
      </c>
      <c r="H33" s="3">
        <v>744</v>
      </c>
      <c r="I33" s="3">
        <v>720</v>
      </c>
      <c r="J33" s="3">
        <v>744</v>
      </c>
      <c r="K33" s="3">
        <v>720</v>
      </c>
      <c r="L33" s="3">
        <v>744</v>
      </c>
      <c r="M33" s="3">
        <v>744</v>
      </c>
      <c r="N33" s="3">
        <v>672</v>
      </c>
      <c r="O33" s="3">
        <v>744</v>
      </c>
      <c r="P33" s="3">
        <v>720</v>
      </c>
      <c r="Q33" s="3">
        <v>744</v>
      </c>
      <c r="R33" s="3">
        <v>720</v>
      </c>
      <c r="S33" s="3">
        <v>744</v>
      </c>
      <c r="T33" s="3">
        <v>744</v>
      </c>
      <c r="U33" s="3">
        <v>720</v>
      </c>
      <c r="V33" s="3">
        <v>744</v>
      </c>
      <c r="W33" s="3">
        <v>720</v>
      </c>
      <c r="X33" s="3">
        <v>744</v>
      </c>
      <c r="Y33" s="3">
        <v>744</v>
      </c>
      <c r="Z33" s="3">
        <v>672</v>
      </c>
      <c r="AA33" s="3">
        <v>744</v>
      </c>
      <c r="AB33" s="3">
        <v>720</v>
      </c>
      <c r="AC33" s="3">
        <v>744</v>
      </c>
      <c r="AD33" s="3">
        <v>720</v>
      </c>
      <c r="AE33" s="3">
        <v>744</v>
      </c>
      <c r="AF33" s="3">
        <v>744</v>
      </c>
      <c r="AG33" s="3">
        <v>720</v>
      </c>
      <c r="AH33" s="3">
        <v>744</v>
      </c>
      <c r="AI33" s="3">
        <v>720</v>
      </c>
      <c r="AJ33" s="3">
        <v>744</v>
      </c>
      <c r="AK33" s="3">
        <v>744</v>
      </c>
      <c r="AL33" s="3">
        <v>672</v>
      </c>
      <c r="AM33" s="3">
        <v>744</v>
      </c>
      <c r="AN33" s="3">
        <v>720</v>
      </c>
      <c r="AO33" s="3">
        <v>744</v>
      </c>
      <c r="AP33" s="3">
        <v>720</v>
      </c>
      <c r="AQ33" s="3">
        <v>744</v>
      </c>
      <c r="AR33" s="3">
        <v>744</v>
      </c>
      <c r="AS33" s="3">
        <v>720</v>
      </c>
      <c r="AT33" s="3">
        <v>744</v>
      </c>
      <c r="AU33" s="3">
        <v>720</v>
      </c>
      <c r="AV33" s="3">
        <v>744</v>
      </c>
      <c r="AW33" s="3">
        <v>744</v>
      </c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</row>
    <row r="34" spans="1:66" x14ac:dyDescent="0.25">
      <c r="A34" t="s">
        <v>40</v>
      </c>
      <c r="B34">
        <f>_xlfn.IFNA(IF(AND(VLOOKUP($B15,'hours per month'!$B$1:$D$13,1,FALSE)&lt;=B$3,B$3&lt;VLOOKUP($B15,'hours per month'!$B$1:$D$13,1,FALSE)+$B18),1,0),0)</f>
        <v>0</v>
      </c>
      <c r="C34">
        <f>_xlfn.IFNA(IF(AND(VLOOKUP($B15,'hours per month'!$B$1:$D$13,1,FALSE)&lt;=C$3,C$3&lt;VLOOKUP($B15,'hours per month'!$B$1:$D$13,1,FALSE)+$B18),1,0),0)</f>
        <v>1</v>
      </c>
      <c r="D34">
        <f>_xlfn.IFNA(IF(AND(VLOOKUP($B15,'hours per month'!$B$1:$D$13,1,FALSE)&lt;=D$3,D$3&lt;VLOOKUP($B15,'hours per month'!$B$1:$D$13,1,FALSE)+$B18),1,0),0)</f>
        <v>1</v>
      </c>
      <c r="E34">
        <f>_xlfn.IFNA(IF(AND(VLOOKUP($B15,'hours per month'!$B$1:$D$13,1,FALSE)&lt;=E$3,E$3&lt;VLOOKUP($B15,'hours per month'!$B$1:$D$13,1,FALSE)+$B18),1,0),0)</f>
        <v>1</v>
      </c>
      <c r="F34">
        <f>_xlfn.IFNA(IF(AND(VLOOKUP($B15,'hours per month'!$B$1:$D$13,1,FALSE)&lt;=F$3,F$3&lt;VLOOKUP($B15,'hours per month'!$B$1:$D$13,1,FALSE)+$B18),1,0),0)</f>
        <v>1</v>
      </c>
      <c r="G34">
        <f>_xlfn.IFNA(IF(AND(VLOOKUP($B15,'hours per month'!$B$1:$D$13,1,FALSE)&lt;=G$3,G$3&lt;VLOOKUP($B15,'hours per month'!$B$1:$D$13,1,FALSE)+$B18),1,0),0)</f>
        <v>1</v>
      </c>
      <c r="H34">
        <f>_xlfn.IFNA(IF(AND(VLOOKUP($B15,'hours per month'!$B$1:$D$13,1,FALSE)&lt;=H$3,H$3&lt;VLOOKUP($B15,'hours per month'!$B$1:$D$13,1,FALSE)+$B18),1,0),0)</f>
        <v>1</v>
      </c>
      <c r="I34">
        <f>_xlfn.IFNA(IF(AND(VLOOKUP($B15,'hours per month'!$B$1:$D$13,1,FALSE)&lt;=I$3,I$3&lt;VLOOKUP($B15,'hours per month'!$B$1:$D$13,1,FALSE)+$B18),1,0),0)</f>
        <v>1</v>
      </c>
      <c r="J34">
        <f>_xlfn.IFNA(IF(AND(VLOOKUP($B15,'hours per month'!$B$1:$D$13,1,FALSE)&lt;=J$3,J$3&lt;VLOOKUP($B15,'hours per month'!$B$1:$D$13,1,FALSE)+$B18),1,0),0)</f>
        <v>1</v>
      </c>
      <c r="K34">
        <f>_xlfn.IFNA(IF(AND(VLOOKUP($B15,'hours per month'!$B$1:$D$13,1,FALSE)&lt;=K$3,K$3&lt;VLOOKUP($B15,'hours per month'!$B$1:$D$13,1,FALSE)+$B18),1,0),0)</f>
        <v>1</v>
      </c>
      <c r="L34">
        <f>_xlfn.IFNA(IF(AND(VLOOKUP($B15,'hours per month'!$B$1:$D$13,1,FALSE)&lt;=L$3,L$3&lt;VLOOKUP($B15,'hours per month'!$B$1:$D$13,1,FALSE)+$B18),1,0),0)</f>
        <v>1</v>
      </c>
      <c r="M34">
        <f>_xlfn.IFNA(IF(AND(VLOOKUP($B15,'hours per month'!$B$1:$D$13,1,FALSE)&lt;=M$3,M$3&lt;VLOOKUP($B15,'hours per month'!$B$1:$D$13,1,FALSE)+$B18),1,0),0)</f>
        <v>1</v>
      </c>
      <c r="N34">
        <f>_xlfn.IFNA(IF(AND(VLOOKUP($B15,'hours per month'!$B$1:$D$13,1,FALSE)&lt;=N$3,N$3&lt;VLOOKUP($B15,'hours per month'!$B$1:$D$13,1,FALSE)+$B18),1,0),0)</f>
        <v>1</v>
      </c>
      <c r="O34">
        <f>_xlfn.IFNA(IF(AND(VLOOKUP($B15,'hours per month'!$B$1:$D$13,1,FALSE)&lt;=O$3,O$3&lt;VLOOKUP($B15,'hours per month'!$B$1:$D$13,1,FALSE)+$B18),1,0),0)</f>
        <v>0</v>
      </c>
      <c r="P34">
        <f>_xlfn.IFNA(IF(AND(VLOOKUP($B15,'hours per month'!$B$1:$D$13,1,FALSE)&lt;=P$3,P$3&lt;VLOOKUP($B15,'hours per month'!$B$1:$D$13,1,FALSE)+$B18),1,0),0)</f>
        <v>0</v>
      </c>
      <c r="Q34">
        <f>_xlfn.IFNA(IF(AND(VLOOKUP($B15,'hours per month'!$B$1:$D$13,1,FALSE)&lt;=Q$3,Q$3&lt;VLOOKUP($B15,'hours per month'!$B$1:$D$13,1,FALSE)+$B18),1,0),0)</f>
        <v>0</v>
      </c>
      <c r="R34">
        <f>_xlfn.IFNA(IF(AND(VLOOKUP($B15,'hours per month'!$B$1:$D$13,1,FALSE)&lt;=R$3,R$3&lt;VLOOKUP($B15,'hours per month'!$B$1:$D$13,1,FALSE)+$B18),1,0),0)</f>
        <v>0</v>
      </c>
      <c r="S34">
        <f>_xlfn.IFNA(IF(AND(VLOOKUP($B15,'hours per month'!$B$1:$D$13,1,FALSE)&lt;=S$3,S$3&lt;VLOOKUP($B15,'hours per month'!$B$1:$D$13,1,FALSE)+$B18),1,0),0)</f>
        <v>0</v>
      </c>
      <c r="T34">
        <f>_xlfn.IFNA(IF(AND(VLOOKUP($B15,'hours per month'!$B$1:$D$13,1,FALSE)&lt;=T$3,T$3&lt;VLOOKUP($B15,'hours per month'!$B$1:$D$13,1,FALSE)+$B18),1,0),0)</f>
        <v>0</v>
      </c>
      <c r="U34">
        <f>_xlfn.IFNA(IF(AND(VLOOKUP($B15,'hours per month'!$B$1:$D$13,1,FALSE)&lt;=U$3,U$3&lt;VLOOKUP($B15,'hours per month'!$B$1:$D$13,1,FALSE)+$B18),1,0),0)</f>
        <v>0</v>
      </c>
      <c r="V34">
        <f>_xlfn.IFNA(IF(AND(VLOOKUP($B15,'hours per month'!$B$1:$D$13,1,FALSE)&lt;=V$3,V$3&lt;VLOOKUP($B15,'hours per month'!$B$1:$D$13,1,FALSE)+$B18),1,0),0)</f>
        <v>0</v>
      </c>
      <c r="W34">
        <f>_xlfn.IFNA(IF(AND(VLOOKUP($B15,'hours per month'!$B$1:$D$13,1,FALSE)&lt;=W$3,W$3&lt;VLOOKUP($B15,'hours per month'!$B$1:$D$13,1,FALSE)+$B18),1,0),0)</f>
        <v>0</v>
      </c>
      <c r="X34">
        <f>_xlfn.IFNA(IF(AND(VLOOKUP($B15,'hours per month'!$B$1:$D$13,1,FALSE)&lt;=X$3,X$3&lt;VLOOKUP($B15,'hours per month'!$B$1:$D$13,1,FALSE)+$B18),1,0),0)</f>
        <v>0</v>
      </c>
      <c r="Y34">
        <f>_xlfn.IFNA(IF(AND(VLOOKUP($B15,'hours per month'!$B$1:$D$13,1,FALSE)&lt;=Y$3,Y$3&lt;VLOOKUP($B15,'hours per month'!$B$1:$D$13,1,FALSE)+$B18),1,0),0)</f>
        <v>0</v>
      </c>
      <c r="Z34">
        <f>_xlfn.IFNA(IF(AND(VLOOKUP($B15,'hours per month'!$B$1:$D$13,1,FALSE)&lt;=Z$3,Z$3&lt;VLOOKUP($B15,'hours per month'!$B$1:$D$13,1,FALSE)+$B18),1,0),0)</f>
        <v>0</v>
      </c>
      <c r="AA34">
        <f>_xlfn.IFNA(IF(AND(VLOOKUP($B15,'hours per month'!$B$1:$D$13,1,FALSE)&lt;=AA$3,AA$3&lt;VLOOKUP($B15,'hours per month'!$B$1:$D$13,1,FALSE)+$B18),1,0),0)</f>
        <v>0</v>
      </c>
      <c r="AB34">
        <f>_xlfn.IFNA(IF(AND(VLOOKUP($B15,'hours per month'!$B$1:$D$13,1,FALSE)&lt;=AB$3,AB$3&lt;VLOOKUP($B15,'hours per month'!$B$1:$D$13,1,FALSE)+$B18),1,0),0)</f>
        <v>0</v>
      </c>
      <c r="AC34">
        <f>_xlfn.IFNA(IF(AND(VLOOKUP($B15,'hours per month'!$B$1:$D$13,1,FALSE)&lt;=AC$3,AC$3&lt;VLOOKUP($B15,'hours per month'!$B$1:$D$13,1,FALSE)+$B18),1,0),0)</f>
        <v>0</v>
      </c>
      <c r="AD34">
        <f>_xlfn.IFNA(IF(AND(VLOOKUP($B15,'hours per month'!$B$1:$D$13,1,FALSE)&lt;=AD$3,AD$3&lt;VLOOKUP($B15,'hours per month'!$B$1:$D$13,1,FALSE)+$B18),1,0),0)</f>
        <v>0</v>
      </c>
      <c r="AE34">
        <f>_xlfn.IFNA(IF(AND(VLOOKUP($B15,'hours per month'!$B$1:$D$13,1,FALSE)&lt;=AE$3,AE$3&lt;VLOOKUP($B15,'hours per month'!$B$1:$D$13,1,FALSE)+$B18),1,0),0)</f>
        <v>0</v>
      </c>
      <c r="AF34">
        <f>_xlfn.IFNA(IF(AND(VLOOKUP($B15,'hours per month'!$B$1:$D$13,1,FALSE)&lt;=AF$3,AF$3&lt;VLOOKUP($B15,'hours per month'!$B$1:$D$13,1,FALSE)+$B18),1,0),0)</f>
        <v>0</v>
      </c>
      <c r="AG34">
        <f>_xlfn.IFNA(IF(AND(VLOOKUP($B15,'hours per month'!$B$1:$D$13,1,FALSE)&lt;=AG$3,AG$3&lt;VLOOKUP($B15,'hours per month'!$B$1:$D$13,1,FALSE)+$B18),1,0),0)</f>
        <v>0</v>
      </c>
      <c r="AH34">
        <f>_xlfn.IFNA(IF(AND(VLOOKUP($B15,'hours per month'!$B$1:$D$13,1,FALSE)&lt;=AH$3,AH$3&lt;VLOOKUP($B15,'hours per month'!$B$1:$D$13,1,FALSE)+$B18),1,0),0)</f>
        <v>0</v>
      </c>
      <c r="AI34">
        <f>_xlfn.IFNA(IF(AND(VLOOKUP($B15,'hours per month'!$B$1:$D$13,1,FALSE)&lt;=AI$3,AI$3&lt;VLOOKUP($B15,'hours per month'!$B$1:$D$13,1,FALSE)+$B18),1,0),0)</f>
        <v>0</v>
      </c>
      <c r="AJ34">
        <f>_xlfn.IFNA(IF(AND(VLOOKUP($B15,'hours per month'!$B$1:$D$13,1,FALSE)&lt;=AJ$3,AJ$3&lt;VLOOKUP($B15,'hours per month'!$B$1:$D$13,1,FALSE)+$B18),1,0),0)</f>
        <v>0</v>
      </c>
      <c r="AK34">
        <f>_xlfn.IFNA(IF(AND(VLOOKUP($B15,'hours per month'!$B$1:$D$13,1,FALSE)&lt;=AK$3,AK$3&lt;VLOOKUP($B15,'hours per month'!$B$1:$D$13,1,FALSE)+$B18),1,0),0)</f>
        <v>0</v>
      </c>
      <c r="AL34">
        <f>_xlfn.IFNA(IF(AND(VLOOKUP($B15,'hours per month'!$B$1:$D$13,1,FALSE)&lt;=AL$3,AL$3&lt;VLOOKUP($B15,'hours per month'!$B$1:$D$13,1,FALSE)+$B18),1,0),0)</f>
        <v>0</v>
      </c>
      <c r="AM34">
        <f>_xlfn.IFNA(IF(AND(VLOOKUP($B15,'hours per month'!$B$1:$D$13,1,FALSE)&lt;=AM$3,AM$3&lt;VLOOKUP($B15,'hours per month'!$B$1:$D$13,1,FALSE)+$B18),1,0),0)</f>
        <v>0</v>
      </c>
      <c r="AN34">
        <f>_xlfn.IFNA(IF(AND(VLOOKUP($B15,'hours per month'!$B$1:$D$13,1,FALSE)&lt;=AN$3,AN$3&lt;VLOOKUP($B15,'hours per month'!$B$1:$D$13,1,FALSE)+$B18),1,0),0)</f>
        <v>0</v>
      </c>
      <c r="AO34">
        <f>_xlfn.IFNA(IF(AND(VLOOKUP($B15,'hours per month'!$B$1:$D$13,1,FALSE)&lt;=AO$3,AO$3&lt;VLOOKUP($B15,'hours per month'!$B$1:$D$13,1,FALSE)+$B18),1,0),0)</f>
        <v>0</v>
      </c>
      <c r="AP34">
        <f>_xlfn.IFNA(IF(AND(VLOOKUP($B15,'hours per month'!$B$1:$D$13,1,FALSE)&lt;=AP$3,AP$3&lt;VLOOKUP($B15,'hours per month'!$B$1:$D$13,1,FALSE)+$B18),1,0),0)</f>
        <v>0</v>
      </c>
      <c r="AQ34">
        <f>_xlfn.IFNA(IF(AND(VLOOKUP($B15,'hours per month'!$B$1:$D$13,1,FALSE)&lt;=AQ$3,AQ$3&lt;VLOOKUP($B15,'hours per month'!$B$1:$D$13,1,FALSE)+$B18),1,0),0)</f>
        <v>0</v>
      </c>
      <c r="AR34">
        <f>_xlfn.IFNA(IF(AND(VLOOKUP($B15,'hours per month'!$B$1:$D$13,1,FALSE)&lt;=AR$3,AR$3&lt;VLOOKUP($B15,'hours per month'!$B$1:$D$13,1,FALSE)+$B18),1,0),0)</f>
        <v>0</v>
      </c>
      <c r="AS34">
        <f>_xlfn.IFNA(IF(AND(VLOOKUP($B15,'hours per month'!$B$1:$D$13,1,FALSE)&lt;=AS$3,AS$3&lt;VLOOKUP($B15,'hours per month'!$B$1:$D$13,1,FALSE)+$B18),1,0),0)</f>
        <v>0</v>
      </c>
      <c r="AT34">
        <f>_xlfn.IFNA(IF(AND(VLOOKUP($B15,'hours per month'!$B$1:$D$13,1,FALSE)&lt;=AT$3,AT$3&lt;VLOOKUP($B15,'hours per month'!$B$1:$D$13,1,FALSE)+$B18),1,0),0)</f>
        <v>0</v>
      </c>
      <c r="AU34">
        <f>_xlfn.IFNA(IF(AND(VLOOKUP($B15,'hours per month'!$B$1:$D$13,1,FALSE)&lt;=AU$3,AU$3&lt;VLOOKUP($B15,'hours per month'!$B$1:$D$13,1,FALSE)+$B18),1,0),0)</f>
        <v>0</v>
      </c>
      <c r="AV34">
        <f>_xlfn.IFNA(IF(AND(VLOOKUP($B15,'hours per month'!$B$1:$D$13,1,FALSE)&lt;=AV$3,AV$3&lt;VLOOKUP($B15,'hours per month'!$B$1:$D$13,1,FALSE)+$B18),1,0),0)</f>
        <v>0</v>
      </c>
      <c r="AW34">
        <f>_xlfn.IFNA(IF(AND(VLOOKUP($B15,'hours per month'!$B$1:$D$13,1,FALSE)&lt;=AW$3,AW$3&lt;VLOOKUP($B15,'hours per month'!$B$1:$D$13,1,FALSE)+$B18),1,0),0)</f>
        <v>0</v>
      </c>
      <c r="AX34">
        <f>_xlfn.IFNA(IF(AND(VLOOKUP($B15,'hours per month'!$B$1:$D$13,1,FALSE)&lt;=AX$3,AX$3&lt;VLOOKUP($B15,'hours per month'!$B$1:$D$13,1,FALSE)+$B18),1,0),0)</f>
        <v>0</v>
      </c>
    </row>
    <row r="35" spans="1:66" x14ac:dyDescent="0.25">
      <c r="B35">
        <f>_xlfn.IFNA(IF(AND(VLOOKUP($C15,'hours per month'!$B$2:$D$26,1,FALSE)&lt;=B$3,B$3&lt;VLOOKUP($C15,'hours per month'!$B$2:$D$26,1,FALSE)+$C18),1,0),0)</f>
        <v>0</v>
      </c>
      <c r="C35">
        <f>_xlfn.IFNA(IF(AND(VLOOKUP($C15,'hours per month'!$B$2:$D$26,1,FALSE)&lt;=C$3,C$3&lt;VLOOKUP($C15,'hours per month'!$B$2:$D$26,1,FALSE)+$C18),1,0),0)</f>
        <v>0</v>
      </c>
      <c r="D35">
        <f>_xlfn.IFNA(IF(AND(VLOOKUP($C15,'hours per month'!$B$2:$D$26,1,FALSE)&lt;=D$3,D$3&lt;VLOOKUP($C15,'hours per month'!$B$2:$D$26,1,FALSE)+$C18),1,0),0)</f>
        <v>0</v>
      </c>
      <c r="E35">
        <f>_xlfn.IFNA(IF(AND(VLOOKUP($C15,'hours per month'!$B$2:$D$26,1,FALSE)&lt;=E$3,E$3&lt;VLOOKUP($C15,'hours per month'!$B$2:$D$26,1,FALSE)+$C18),1,0),0)</f>
        <v>0</v>
      </c>
      <c r="F35">
        <f>_xlfn.IFNA(IF(AND(VLOOKUP($C15,'hours per month'!$B$2:$D$26,1,FALSE)&lt;=F$3,F$3&lt;VLOOKUP($C15,'hours per month'!$B$2:$D$26,1,FALSE)+$C18),1,0),0)</f>
        <v>1</v>
      </c>
      <c r="G35">
        <f>_xlfn.IFNA(IF(AND(VLOOKUP($C15,'hours per month'!$B$2:$D$26,1,FALSE)&lt;=G$3,G$3&lt;VLOOKUP($C15,'hours per month'!$B$2:$D$26,1,FALSE)+$C18),1,0),0)</f>
        <v>1</v>
      </c>
      <c r="H35">
        <f>_xlfn.IFNA(IF(AND(VLOOKUP($C15,'hours per month'!$B$2:$D$26,1,FALSE)&lt;=H$3,H$3&lt;VLOOKUP($C15,'hours per month'!$B$2:$D$26,1,FALSE)+$C18),1,0),0)</f>
        <v>1</v>
      </c>
      <c r="I35">
        <f>_xlfn.IFNA(IF(AND(VLOOKUP($C15,'hours per month'!$B$2:$D$26,1,FALSE)&lt;=I$3,I$3&lt;VLOOKUP($C15,'hours per month'!$B$2:$D$26,1,FALSE)+$C18),1,0),0)</f>
        <v>1</v>
      </c>
      <c r="J35">
        <f>_xlfn.IFNA(IF(AND(VLOOKUP($C15,'hours per month'!$B$2:$D$26,1,FALSE)&lt;=J$3,J$3&lt;VLOOKUP($C15,'hours per month'!$B$2:$D$26,1,FALSE)+$C18),1,0),0)</f>
        <v>1</v>
      </c>
      <c r="K35">
        <f>_xlfn.IFNA(IF(AND(VLOOKUP($C15,'hours per month'!$B$2:$D$26,1,FALSE)&lt;=K$3,K$3&lt;VLOOKUP($C15,'hours per month'!$B$2:$D$26,1,FALSE)+$C18),1,0),0)</f>
        <v>1</v>
      </c>
      <c r="L35">
        <f>_xlfn.IFNA(IF(AND(VLOOKUP($C15,'hours per month'!$B$2:$D$26,1,FALSE)&lt;=L$3,L$3&lt;VLOOKUP($C15,'hours per month'!$B$2:$D$26,1,FALSE)+$C18),1,0),0)</f>
        <v>1</v>
      </c>
      <c r="M35">
        <f>_xlfn.IFNA(IF(AND(VLOOKUP($C15,'hours per month'!$B$2:$D$26,1,FALSE)&lt;=M$3,M$3&lt;VLOOKUP($C15,'hours per month'!$B$2:$D$26,1,FALSE)+$C18),1,0),0)</f>
        <v>1</v>
      </c>
      <c r="N35">
        <f>_xlfn.IFNA(IF(AND(VLOOKUP($C15,'hours per month'!$B$2:$D$26,1,FALSE)&lt;=N$3,N$3&lt;VLOOKUP($C15,'hours per month'!$B$2:$D$26,1,FALSE)+$C18),1,0),0)</f>
        <v>1</v>
      </c>
      <c r="O35">
        <f>_xlfn.IFNA(IF(AND(VLOOKUP($C15,'hours per month'!$B$2:$D$26,1,FALSE)&lt;=O$3,O$3&lt;VLOOKUP($C15,'hours per month'!$B$2:$D$26,1,FALSE)+$C18),1,0),0)</f>
        <v>1</v>
      </c>
      <c r="P35">
        <f>_xlfn.IFNA(IF(AND(VLOOKUP($C15,'hours per month'!$B$2:$D$26,1,FALSE)&lt;=P$3,P$3&lt;VLOOKUP($C15,'hours per month'!$B$2:$D$26,1,FALSE)+$C18),1,0),0)</f>
        <v>1</v>
      </c>
      <c r="Q35">
        <f>_xlfn.IFNA(IF(AND(VLOOKUP($C15,'hours per month'!$B$2:$D$26,1,FALSE)&lt;=Q$3,Q$3&lt;VLOOKUP($C15,'hours per month'!$B$2:$D$26,1,FALSE)+$C18),1,0),0)</f>
        <v>1</v>
      </c>
      <c r="R35">
        <f>_xlfn.IFNA(IF(AND(VLOOKUP($C15,'hours per month'!$B$2:$D$26,1,FALSE)&lt;=R$3,R$3&lt;VLOOKUP($C15,'hours per month'!$B$2:$D$26,1,FALSE)+$C18),1,0),0)</f>
        <v>0</v>
      </c>
      <c r="S35">
        <f>_xlfn.IFNA(IF(AND(VLOOKUP($C15,'hours per month'!$B$2:$D$26,1,FALSE)&lt;=S$3,S$3&lt;VLOOKUP($C15,'hours per month'!$B$2:$D$26,1,FALSE)+$C18),1,0),0)</f>
        <v>0</v>
      </c>
      <c r="T35">
        <f>_xlfn.IFNA(IF(AND(VLOOKUP($C15,'hours per month'!$B$2:$D$26,1,FALSE)&lt;=T$3,T$3&lt;VLOOKUP($C15,'hours per month'!$B$2:$D$26,1,FALSE)+$C18),1,0),0)</f>
        <v>0</v>
      </c>
      <c r="U35">
        <f>_xlfn.IFNA(IF(AND(VLOOKUP($C15,'hours per month'!$B$2:$D$26,1,FALSE)&lt;=U$3,U$3&lt;VLOOKUP($C15,'hours per month'!$B$2:$D$26,1,FALSE)+$C18),1,0),0)</f>
        <v>0</v>
      </c>
      <c r="V35">
        <f>_xlfn.IFNA(IF(AND(VLOOKUP($C15,'hours per month'!$B$2:$D$26,1,FALSE)&lt;=V$3,V$3&lt;VLOOKUP($C15,'hours per month'!$B$2:$D$26,1,FALSE)+$C18),1,0),0)</f>
        <v>0</v>
      </c>
      <c r="W35">
        <f>_xlfn.IFNA(IF(AND(VLOOKUP($C15,'hours per month'!$B$2:$D$26,1,FALSE)&lt;=W$3,W$3&lt;VLOOKUP($C15,'hours per month'!$B$2:$D$26,1,FALSE)+$C18),1,0),0)</f>
        <v>0</v>
      </c>
      <c r="X35">
        <f>_xlfn.IFNA(IF(AND(VLOOKUP($C15,'hours per month'!$B$2:$D$26,1,FALSE)&lt;=X$3,X$3&lt;VLOOKUP($C15,'hours per month'!$B$2:$D$26,1,FALSE)+$C18),1,0),0)</f>
        <v>0</v>
      </c>
      <c r="Y35">
        <f>_xlfn.IFNA(IF(AND(VLOOKUP($C15,'hours per month'!$B$2:$D$26,1,FALSE)&lt;=Y$3,Y$3&lt;VLOOKUP($C15,'hours per month'!$B$2:$D$26,1,FALSE)+$C18),1,0),0)</f>
        <v>0</v>
      </c>
      <c r="Z35">
        <f>_xlfn.IFNA(IF(AND(VLOOKUP($C15,'hours per month'!$B$2:$D$26,1,FALSE)&lt;=Z$3,Z$3&lt;VLOOKUP($C15,'hours per month'!$B$2:$D$26,1,FALSE)+$C18),1,0),0)</f>
        <v>0</v>
      </c>
      <c r="AA35">
        <f>_xlfn.IFNA(IF(AND(VLOOKUP($C15,'hours per month'!$B$2:$D$26,1,FALSE)&lt;=AA$3,AA$3&lt;VLOOKUP($C15,'hours per month'!$B$2:$D$26,1,FALSE)+$C18),1,0),0)</f>
        <v>0</v>
      </c>
      <c r="AB35">
        <f>_xlfn.IFNA(IF(AND(VLOOKUP($C15,'hours per month'!$B$2:$D$26,1,FALSE)&lt;=AB$3,AB$3&lt;VLOOKUP($C15,'hours per month'!$B$2:$D$26,1,FALSE)+$C18),1,0),0)</f>
        <v>0</v>
      </c>
      <c r="AC35">
        <f>_xlfn.IFNA(IF(AND(VLOOKUP($C15,'hours per month'!$B$2:$D$26,1,FALSE)&lt;=AC$3,AC$3&lt;VLOOKUP($C15,'hours per month'!$B$2:$D$26,1,FALSE)+$C18),1,0),0)</f>
        <v>0</v>
      </c>
      <c r="AD35">
        <f>_xlfn.IFNA(IF(AND(VLOOKUP($C15,'hours per month'!$B$2:$D$26,1,FALSE)&lt;=AD$3,AD$3&lt;VLOOKUP($C15,'hours per month'!$B$2:$D$26,1,FALSE)+$C18),1,0),0)</f>
        <v>0</v>
      </c>
      <c r="AE35">
        <f>_xlfn.IFNA(IF(AND(VLOOKUP($C15,'hours per month'!$B$2:$D$26,1,FALSE)&lt;=AE$3,AE$3&lt;VLOOKUP($C15,'hours per month'!$B$2:$D$26,1,FALSE)+$C18),1,0),0)</f>
        <v>0</v>
      </c>
      <c r="AF35">
        <f>_xlfn.IFNA(IF(AND(VLOOKUP($C15,'hours per month'!$B$2:$D$26,1,FALSE)&lt;=AF$3,AF$3&lt;VLOOKUP($C15,'hours per month'!$B$2:$D$26,1,FALSE)+$C18),1,0),0)</f>
        <v>0</v>
      </c>
      <c r="AG35">
        <f>_xlfn.IFNA(IF(AND(VLOOKUP($C15,'hours per month'!$B$2:$D$26,1,FALSE)&lt;=AG$3,AG$3&lt;VLOOKUP($C15,'hours per month'!$B$2:$D$26,1,FALSE)+$C18),1,0),0)</f>
        <v>0</v>
      </c>
      <c r="AH35">
        <f>_xlfn.IFNA(IF(AND(VLOOKUP($C15,'hours per month'!$B$2:$D$26,1,FALSE)&lt;=AH$3,AH$3&lt;VLOOKUP($C15,'hours per month'!$B$2:$D$26,1,FALSE)+$C18),1,0),0)</f>
        <v>0</v>
      </c>
      <c r="AI35">
        <f>_xlfn.IFNA(IF(AND(VLOOKUP($C15,'hours per month'!$B$2:$D$26,1,FALSE)&lt;=AI$3,AI$3&lt;VLOOKUP($C15,'hours per month'!$B$2:$D$26,1,FALSE)+$C18),1,0),0)</f>
        <v>0</v>
      </c>
      <c r="AJ35">
        <f>_xlfn.IFNA(IF(AND(VLOOKUP($C15,'hours per month'!$B$2:$D$26,1,FALSE)&lt;=AJ$3,AJ$3&lt;VLOOKUP($C15,'hours per month'!$B$2:$D$26,1,FALSE)+$C18),1,0),0)</f>
        <v>0</v>
      </c>
      <c r="AK35">
        <f>_xlfn.IFNA(IF(AND(VLOOKUP($C15,'hours per month'!$B$2:$D$26,1,FALSE)&lt;=AK$3,AK$3&lt;VLOOKUP($C15,'hours per month'!$B$2:$D$26,1,FALSE)+$C18),1,0),0)</f>
        <v>0</v>
      </c>
      <c r="AL35">
        <f>_xlfn.IFNA(IF(AND(VLOOKUP($C15,'hours per month'!$B$2:$D$26,1,FALSE)&lt;=AL$3,AL$3&lt;VLOOKUP($C15,'hours per month'!$B$2:$D$26,1,FALSE)+$C18),1,0),0)</f>
        <v>0</v>
      </c>
      <c r="AM35">
        <f>_xlfn.IFNA(IF(AND(VLOOKUP($C15,'hours per month'!$B$2:$D$26,1,FALSE)&lt;=AM$3,AM$3&lt;VLOOKUP($C15,'hours per month'!$B$2:$D$26,1,FALSE)+$C18),1,0),0)</f>
        <v>0</v>
      </c>
      <c r="AN35">
        <f>_xlfn.IFNA(IF(AND(VLOOKUP($C15,'hours per month'!$B$2:$D$26,1,FALSE)&lt;=AN$3,AN$3&lt;VLOOKUP($C15,'hours per month'!$B$2:$D$26,1,FALSE)+$C18),1,0),0)</f>
        <v>0</v>
      </c>
      <c r="AO35">
        <f>_xlfn.IFNA(IF(AND(VLOOKUP($C15,'hours per month'!$B$2:$D$26,1,FALSE)&lt;=AO$3,AO$3&lt;VLOOKUP($C15,'hours per month'!$B$2:$D$26,1,FALSE)+$C18),1,0),0)</f>
        <v>0</v>
      </c>
      <c r="AP35">
        <f>_xlfn.IFNA(IF(AND(VLOOKUP($C15,'hours per month'!$B$2:$D$26,1,FALSE)&lt;=AP$3,AP$3&lt;VLOOKUP($C15,'hours per month'!$B$2:$D$26,1,FALSE)+$C18),1,0),0)</f>
        <v>0</v>
      </c>
      <c r="AQ35">
        <f>_xlfn.IFNA(IF(AND(VLOOKUP($C15,'hours per month'!$B$2:$D$26,1,FALSE)&lt;=AQ$3,AQ$3&lt;VLOOKUP($C15,'hours per month'!$B$2:$D$26,1,FALSE)+$C18),1,0),0)</f>
        <v>0</v>
      </c>
      <c r="AR35">
        <f>_xlfn.IFNA(IF(AND(VLOOKUP($C15,'hours per month'!$B$2:$D$26,1,FALSE)&lt;=AR$3,AR$3&lt;VLOOKUP($C15,'hours per month'!$B$2:$D$26,1,FALSE)+$C18),1,0),0)</f>
        <v>0</v>
      </c>
      <c r="AS35">
        <f>_xlfn.IFNA(IF(AND(VLOOKUP($C15,'hours per month'!$B$2:$D$26,1,FALSE)&lt;=AS$3,AS$3&lt;VLOOKUP($C15,'hours per month'!$B$2:$D$26,1,FALSE)+$C18),1,0),0)</f>
        <v>0</v>
      </c>
      <c r="AT35">
        <f>_xlfn.IFNA(IF(AND(VLOOKUP($C15,'hours per month'!$B$2:$D$26,1,FALSE)&lt;=AT$3,AT$3&lt;VLOOKUP($C15,'hours per month'!$B$2:$D$26,1,FALSE)+$C18),1,0),0)</f>
        <v>0</v>
      </c>
      <c r="AU35">
        <f>_xlfn.IFNA(IF(AND(VLOOKUP($C15,'hours per month'!$B$2:$D$26,1,FALSE)&lt;=AU$3,AU$3&lt;VLOOKUP($C15,'hours per month'!$B$2:$D$26,1,FALSE)+$C18),1,0),0)</f>
        <v>0</v>
      </c>
      <c r="AV35">
        <f>_xlfn.IFNA(IF(AND(VLOOKUP($C15,'hours per month'!$B$2:$D$26,1,FALSE)&lt;=AV$3,AV$3&lt;VLOOKUP($C15,'hours per month'!$B$2:$D$26,1,FALSE)+$C18),1,0),0)</f>
        <v>0</v>
      </c>
      <c r="AW35">
        <f>_xlfn.IFNA(IF(AND(VLOOKUP($C15,'hours per month'!$B$2:$D$26,1,FALSE)&lt;=AW$3,AW$3&lt;VLOOKUP($C15,'hours per month'!$B$2:$D$26,1,FALSE)+$C18),1,0),0)</f>
        <v>0</v>
      </c>
      <c r="AX35">
        <f>_xlfn.IFNA(IF(AND(VLOOKUP($C15,'hours per month'!$B$2:$D$26,1,FALSE)&lt;=AX$3,AX$3&lt;VLOOKUP($C15,'hours per month'!$B$2:$D$26,1,FALSE)+$C18),1,0),0)</f>
        <v>0</v>
      </c>
    </row>
    <row r="36" spans="1:66" x14ac:dyDescent="0.25">
      <c r="B36">
        <f>_xlfn.IFNA(IF(AND(VLOOKUP($D15,'hours per month'!$B$2:$D$26,1,FALSE)&lt;=B$3,B$3&lt;VLOOKUP($D15,'hours per month'!$B$2:$D$26,1,FALSE)+$D18),1,0),0)</f>
        <v>0</v>
      </c>
      <c r="C36">
        <f>_xlfn.IFNA(IF(AND(VLOOKUP($D15,'hours per month'!$B$2:$D$26,1,FALSE)&lt;=C$3,C$3&lt;VLOOKUP($D15,'hours per month'!$B$2:$D$26,1,FALSE)+$D18),1,0),0)</f>
        <v>0</v>
      </c>
      <c r="D36">
        <f>_xlfn.IFNA(IF(AND(VLOOKUP($D15,'hours per month'!$B$2:$D$26,1,FALSE)&lt;=D$3,D$3&lt;VLOOKUP($D15,'hours per month'!$B$2:$D$26,1,FALSE)+$D18),1,0),0)</f>
        <v>0</v>
      </c>
      <c r="E36">
        <f>_xlfn.IFNA(IF(AND(VLOOKUP($D15,'hours per month'!$B$2:$D$26,1,FALSE)&lt;=E$3,E$3&lt;VLOOKUP($D15,'hours per month'!$B$2:$D$26,1,FALSE)+$D18),1,0),0)</f>
        <v>0</v>
      </c>
      <c r="F36">
        <f>_xlfn.IFNA(IF(AND(VLOOKUP($D15,'hours per month'!$B$2:$D$26,1,FALSE)&lt;=F$3,F$3&lt;VLOOKUP($D15,'hours per month'!$B$2:$D$26,1,FALSE)+$D18),1,0),0)</f>
        <v>0</v>
      </c>
      <c r="G36">
        <f>_xlfn.IFNA(IF(AND(VLOOKUP($D15,'hours per month'!$B$2:$D$26,1,FALSE)&lt;=G$3,G$3&lt;VLOOKUP($D15,'hours per month'!$B$2:$D$26,1,FALSE)+$D18),1,0),0)</f>
        <v>0</v>
      </c>
      <c r="H36">
        <f>_xlfn.IFNA(IF(AND(VLOOKUP($D15,'hours per month'!$B$2:$D$26,1,FALSE)&lt;=H$3,H$3&lt;VLOOKUP($D15,'hours per month'!$B$2:$D$26,1,FALSE)+$D18),1,0),0)</f>
        <v>0</v>
      </c>
      <c r="I36">
        <f>_xlfn.IFNA(IF(AND(VLOOKUP($D15,'hours per month'!$B$2:$D$26,1,FALSE)&lt;=I$3,I$3&lt;VLOOKUP($D15,'hours per month'!$B$2:$D$26,1,FALSE)+$D18),1,0),0)</f>
        <v>0</v>
      </c>
      <c r="J36">
        <f>_xlfn.IFNA(IF(AND(VLOOKUP($D15,'hours per month'!$B$2:$D$26,1,FALSE)&lt;=J$3,J$3&lt;VLOOKUP($D15,'hours per month'!$B$2:$D$26,1,FALSE)+$D18),1,0),0)</f>
        <v>0</v>
      </c>
      <c r="K36">
        <f>_xlfn.IFNA(IF(AND(VLOOKUP($D15,'hours per month'!$B$2:$D$26,1,FALSE)&lt;=K$3,K$3&lt;VLOOKUP($D15,'hours per month'!$B$2:$D$26,1,FALSE)+$D18),1,0),0)</f>
        <v>0</v>
      </c>
      <c r="L36">
        <f>_xlfn.IFNA(IF(AND(VLOOKUP($D15,'hours per month'!$B$2:$D$26,1,FALSE)&lt;=L$3,L$3&lt;VLOOKUP($D15,'hours per month'!$B$2:$D$26,1,FALSE)+$D18),1,0),0)</f>
        <v>0</v>
      </c>
      <c r="M36">
        <f>_xlfn.IFNA(IF(AND(VLOOKUP($D15,'hours per month'!$B$2:$D$26,1,FALSE)&lt;=M$3,M$3&lt;VLOOKUP($D15,'hours per month'!$B$2:$D$26,1,FALSE)+$D18),1,0),0)</f>
        <v>0</v>
      </c>
      <c r="N36">
        <f>_xlfn.IFNA(IF(AND(VLOOKUP($D15,'hours per month'!$B$2:$D$26,1,FALSE)&lt;=N$3,N$3&lt;VLOOKUP($D15,'hours per month'!$B$2:$D$26,1,FALSE)+$D18),1,0),0)</f>
        <v>0</v>
      </c>
      <c r="O36">
        <f>_xlfn.IFNA(IF(AND(VLOOKUP($D15,'hours per month'!$B$2:$D$26,1,FALSE)&lt;=O$3,O$3&lt;VLOOKUP($D15,'hours per month'!$B$2:$D$26,1,FALSE)+$D18),1,0),0)</f>
        <v>0</v>
      </c>
      <c r="P36">
        <f>_xlfn.IFNA(IF(AND(VLOOKUP($D15,'hours per month'!$B$2:$D$26,1,FALSE)&lt;=P$3,P$3&lt;VLOOKUP($D15,'hours per month'!$B$2:$D$26,1,FALSE)+$D18),1,0),0)</f>
        <v>0</v>
      </c>
      <c r="Q36">
        <f>_xlfn.IFNA(IF(AND(VLOOKUP($D15,'hours per month'!$B$2:$D$26,1,FALSE)&lt;=Q$3,Q$3&lt;VLOOKUP($D15,'hours per month'!$B$2:$D$26,1,FALSE)+$D18),1,0),0)</f>
        <v>0</v>
      </c>
      <c r="R36">
        <f>_xlfn.IFNA(IF(AND(VLOOKUP($D15,'hours per month'!$B$2:$D$26,1,FALSE)&lt;=R$3,R$3&lt;VLOOKUP($D15,'hours per month'!$B$2:$D$26,1,FALSE)+$D18),1,0),0)</f>
        <v>0</v>
      </c>
      <c r="S36">
        <f>_xlfn.IFNA(IF(AND(VLOOKUP($D15,'hours per month'!$B$2:$D$26,1,FALSE)&lt;=S$3,S$3&lt;VLOOKUP($D15,'hours per month'!$B$2:$D$26,1,FALSE)+$D18),1,0),0)</f>
        <v>0</v>
      </c>
      <c r="T36">
        <f>_xlfn.IFNA(IF(AND(VLOOKUP($D15,'hours per month'!$B$2:$D$26,1,FALSE)&lt;=T$3,T$3&lt;VLOOKUP($D15,'hours per month'!$B$2:$D$26,1,FALSE)+$D18),1,0),0)</f>
        <v>0</v>
      </c>
      <c r="U36">
        <f>_xlfn.IFNA(IF(AND(VLOOKUP($D15,'hours per month'!$B$2:$D$26,1,FALSE)&lt;=U$3,U$3&lt;VLOOKUP($D15,'hours per month'!$B$2:$D$26,1,FALSE)+$D18),1,0),0)</f>
        <v>0</v>
      </c>
      <c r="V36">
        <f>_xlfn.IFNA(IF(AND(VLOOKUP($D15,'hours per month'!$B$2:$D$26,1,FALSE)&lt;=V$3,V$3&lt;VLOOKUP($D15,'hours per month'!$B$2:$D$26,1,FALSE)+$D18),1,0),0)</f>
        <v>0</v>
      </c>
      <c r="W36">
        <f>_xlfn.IFNA(IF(AND(VLOOKUP($D15,'hours per month'!$B$2:$D$26,1,FALSE)&lt;=W$3,W$3&lt;VLOOKUP($D15,'hours per month'!$B$2:$D$26,1,FALSE)+$D18),1,0),0)</f>
        <v>0</v>
      </c>
      <c r="X36">
        <f>_xlfn.IFNA(IF(AND(VLOOKUP($D15,'hours per month'!$B$2:$D$26,1,FALSE)&lt;=X$3,X$3&lt;VLOOKUP($D15,'hours per month'!$B$2:$D$26,1,FALSE)+$D18),1,0),0)</f>
        <v>0</v>
      </c>
      <c r="Y36">
        <f>_xlfn.IFNA(IF(AND(VLOOKUP($D15,'hours per month'!$B$2:$D$26,1,FALSE)&lt;=Y$3,Y$3&lt;VLOOKUP($D15,'hours per month'!$B$2:$D$26,1,FALSE)+$D18),1,0),0)</f>
        <v>0</v>
      </c>
      <c r="Z36">
        <f>_xlfn.IFNA(IF(AND(VLOOKUP($D15,'hours per month'!$B$2:$D$26,1,FALSE)&lt;=Z$3,Z$3&lt;VLOOKUP($D15,'hours per month'!$B$2:$D$26,1,FALSE)+$D18),1,0),0)</f>
        <v>0</v>
      </c>
      <c r="AA36">
        <f>_xlfn.IFNA(IF(AND(VLOOKUP($D15,'hours per month'!$B$2:$D$26,1,FALSE)&lt;=AA$3,AA$3&lt;VLOOKUP($D15,'hours per month'!$B$2:$D$26,1,FALSE)+$D18),1,0),0)</f>
        <v>0</v>
      </c>
      <c r="AB36">
        <f>_xlfn.IFNA(IF(AND(VLOOKUP($D15,'hours per month'!$B$2:$D$26,1,FALSE)&lt;=AB$3,AB$3&lt;VLOOKUP($D15,'hours per month'!$B$2:$D$26,1,FALSE)+$D18),1,0),0)</f>
        <v>0</v>
      </c>
      <c r="AC36">
        <f>_xlfn.IFNA(IF(AND(VLOOKUP($D15,'hours per month'!$B$2:$D$26,1,FALSE)&lt;=AC$3,AC$3&lt;VLOOKUP($D15,'hours per month'!$B$2:$D$26,1,FALSE)+$D18),1,0),0)</f>
        <v>0</v>
      </c>
      <c r="AD36">
        <f>_xlfn.IFNA(IF(AND(VLOOKUP($D15,'hours per month'!$B$2:$D$26,1,FALSE)&lt;=AD$3,AD$3&lt;VLOOKUP($D15,'hours per month'!$B$2:$D$26,1,FALSE)+$D18),1,0),0)</f>
        <v>0</v>
      </c>
      <c r="AE36">
        <f>_xlfn.IFNA(IF(AND(VLOOKUP($D15,'hours per month'!$B$2:$D$26,1,FALSE)&lt;=AE$3,AE$3&lt;VLOOKUP($D15,'hours per month'!$B$2:$D$26,1,FALSE)+$D18),1,0),0)</f>
        <v>0</v>
      </c>
      <c r="AF36">
        <f>_xlfn.IFNA(IF(AND(VLOOKUP($D15,'hours per month'!$B$2:$D$26,1,FALSE)&lt;=AF$3,AF$3&lt;VLOOKUP($D15,'hours per month'!$B$2:$D$26,1,FALSE)+$D18),1,0),0)</f>
        <v>0</v>
      </c>
      <c r="AG36">
        <f>_xlfn.IFNA(IF(AND(VLOOKUP($D15,'hours per month'!$B$2:$D$26,1,FALSE)&lt;=AG$3,AG$3&lt;VLOOKUP($D15,'hours per month'!$B$2:$D$26,1,FALSE)+$D18),1,0),0)</f>
        <v>0</v>
      </c>
      <c r="AH36">
        <f>_xlfn.IFNA(IF(AND(VLOOKUP($D15,'hours per month'!$B$2:$D$26,1,FALSE)&lt;=AH$3,AH$3&lt;VLOOKUP($D15,'hours per month'!$B$2:$D$26,1,FALSE)+$D18),1,0),0)</f>
        <v>0</v>
      </c>
      <c r="AI36">
        <f>_xlfn.IFNA(IF(AND(VLOOKUP($D15,'hours per month'!$B$2:$D$26,1,FALSE)&lt;=AI$3,AI$3&lt;VLOOKUP($D15,'hours per month'!$B$2:$D$26,1,FALSE)+$D18),1,0),0)</f>
        <v>0</v>
      </c>
      <c r="AJ36">
        <f>_xlfn.IFNA(IF(AND(VLOOKUP($D15,'hours per month'!$B$2:$D$26,1,FALSE)&lt;=AJ$3,AJ$3&lt;VLOOKUP($D15,'hours per month'!$B$2:$D$26,1,FALSE)+$D18),1,0),0)</f>
        <v>0</v>
      </c>
      <c r="AK36">
        <f>_xlfn.IFNA(IF(AND(VLOOKUP($D15,'hours per month'!$B$2:$D$26,1,FALSE)&lt;=AK$3,AK$3&lt;VLOOKUP($D15,'hours per month'!$B$2:$D$26,1,FALSE)+$D18),1,0),0)</f>
        <v>0</v>
      </c>
      <c r="AL36">
        <f>_xlfn.IFNA(IF(AND(VLOOKUP($D15,'hours per month'!$B$2:$D$26,1,FALSE)&lt;=AL$3,AL$3&lt;VLOOKUP($D15,'hours per month'!$B$2:$D$26,1,FALSE)+$D18),1,0),0)</f>
        <v>0</v>
      </c>
      <c r="AM36">
        <f>_xlfn.IFNA(IF(AND(VLOOKUP($D15,'hours per month'!$B$2:$D$26,1,FALSE)&lt;=AM$3,AM$3&lt;VLOOKUP($D15,'hours per month'!$B$2:$D$26,1,FALSE)+$D18),1,0),0)</f>
        <v>0</v>
      </c>
      <c r="AN36">
        <f>_xlfn.IFNA(IF(AND(VLOOKUP($D15,'hours per month'!$B$2:$D$26,1,FALSE)&lt;=AN$3,AN$3&lt;VLOOKUP($D15,'hours per month'!$B$2:$D$26,1,FALSE)+$D18),1,0),0)</f>
        <v>0</v>
      </c>
      <c r="AO36">
        <f>_xlfn.IFNA(IF(AND(VLOOKUP($D15,'hours per month'!$B$2:$D$26,1,FALSE)&lt;=AO$3,AO$3&lt;VLOOKUP($D15,'hours per month'!$B$2:$D$26,1,FALSE)+$D18),1,0),0)</f>
        <v>0</v>
      </c>
      <c r="AP36">
        <f>_xlfn.IFNA(IF(AND(VLOOKUP($D15,'hours per month'!$B$2:$D$26,1,FALSE)&lt;=AP$3,AP$3&lt;VLOOKUP($D15,'hours per month'!$B$2:$D$26,1,FALSE)+$D18),1,0),0)</f>
        <v>0</v>
      </c>
      <c r="AQ36">
        <f>_xlfn.IFNA(IF(AND(VLOOKUP($D15,'hours per month'!$B$2:$D$26,1,FALSE)&lt;=AQ$3,AQ$3&lt;VLOOKUP($D15,'hours per month'!$B$2:$D$26,1,FALSE)+$D18),1,0),0)</f>
        <v>0</v>
      </c>
      <c r="AR36">
        <f>_xlfn.IFNA(IF(AND(VLOOKUP($D15,'hours per month'!$B$2:$D$26,1,FALSE)&lt;=AR$3,AR$3&lt;VLOOKUP($D15,'hours per month'!$B$2:$D$26,1,FALSE)+$D18),1,0),0)</f>
        <v>0</v>
      </c>
      <c r="AS36">
        <f>_xlfn.IFNA(IF(AND(VLOOKUP($D15,'hours per month'!$B$2:$D$26,1,FALSE)&lt;=AS$3,AS$3&lt;VLOOKUP($D15,'hours per month'!$B$2:$D$26,1,FALSE)+$D18),1,0),0)</f>
        <v>0</v>
      </c>
      <c r="AT36">
        <f>_xlfn.IFNA(IF(AND(VLOOKUP($D15,'hours per month'!$B$2:$D$26,1,FALSE)&lt;=AT$3,AT$3&lt;VLOOKUP($D15,'hours per month'!$B$2:$D$26,1,FALSE)+$D18),1,0),0)</f>
        <v>0</v>
      </c>
      <c r="AU36">
        <f>_xlfn.IFNA(IF(AND(VLOOKUP($D15,'hours per month'!$B$2:$D$26,1,FALSE)&lt;=AU$3,AU$3&lt;VLOOKUP($D15,'hours per month'!$B$2:$D$26,1,FALSE)+$D18),1,0),0)</f>
        <v>0</v>
      </c>
      <c r="AV36">
        <f>_xlfn.IFNA(IF(AND(VLOOKUP($D15,'hours per month'!$B$2:$D$26,1,FALSE)&lt;=AV$3,AV$3&lt;VLOOKUP($D15,'hours per month'!$B$2:$D$26,1,FALSE)+$D18),1,0),0)</f>
        <v>0</v>
      </c>
      <c r="AW36">
        <f>_xlfn.IFNA(IF(AND(VLOOKUP($D15,'hours per month'!$B$2:$D$26,1,FALSE)&lt;=AW$3,AW$3&lt;VLOOKUP($D15,'hours per month'!$B$2:$D$26,1,FALSE)+$D18),1,0),0)</f>
        <v>0</v>
      </c>
      <c r="AX36">
        <f>_xlfn.IFNA(IF(AND(VLOOKUP($D15,'hours per month'!$B$2:$D$26,1,FALSE)&lt;=AX$3,AX$3&lt;VLOOKUP($D15,'hours per month'!$B$2:$D$26,1,FALSE)+$D18),1,0),0)</f>
        <v>0</v>
      </c>
    </row>
  </sheetData>
  <phoneticPr fontId="3" type="noConversion"/>
  <conditionalFormatting sqref="B9:U9">
    <cfRule type="cellIs" dxfId="2" priority="1" operator="greaterThan">
      <formula>1</formula>
    </cfRule>
    <cfRule type="cellIs" dxfId="1" priority="2" operator="lessThan">
      <formula>$B$2</formula>
    </cfRule>
    <cfRule type="cellIs" dxfId="0" priority="3" operator="greaterThan">
      <formula>$C$2</formula>
    </cfRule>
  </conditionalFormatting>
  <hyperlinks>
    <hyperlink ref="A22" r:id="rId1" xr:uid="{442CDF12-9113-4201-A73D-168C880B0E70}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DAA8-2881-4A03-8306-99B80F728032}">
  <dimension ref="B3:H20"/>
  <sheetViews>
    <sheetView zoomScale="60" zoomScaleNormal="60" workbookViewId="0">
      <selection activeCell="E12" sqref="E12"/>
    </sheetView>
  </sheetViews>
  <sheetFormatPr defaultRowHeight="15" x14ac:dyDescent="0.25"/>
  <cols>
    <col min="5" max="5" width="10.5703125" bestFit="1" customWidth="1"/>
  </cols>
  <sheetData>
    <row r="3" spans="2:8" x14ac:dyDescent="0.25">
      <c r="B3">
        <v>1</v>
      </c>
      <c r="C3" t="s">
        <v>52</v>
      </c>
      <c r="D3">
        <v>5000</v>
      </c>
      <c r="E3" s="14">
        <f>0.8*AVERAGE(D3:D5)</f>
        <v>4400</v>
      </c>
      <c r="F3">
        <v>4400</v>
      </c>
      <c r="G3">
        <v>900</v>
      </c>
      <c r="H3">
        <v>5000</v>
      </c>
    </row>
    <row r="4" spans="2:8" x14ac:dyDescent="0.25">
      <c r="B4">
        <v>2</v>
      </c>
      <c r="C4" t="s">
        <v>53</v>
      </c>
      <c r="D4">
        <v>6000</v>
      </c>
      <c r="E4" s="14">
        <f>0.8*AVERAGE(D3:D5)</f>
        <v>4400</v>
      </c>
      <c r="F4">
        <v>4400</v>
      </c>
      <c r="G4">
        <v>900</v>
      </c>
      <c r="H4">
        <v>6000</v>
      </c>
    </row>
    <row r="5" spans="2:8" x14ac:dyDescent="0.25">
      <c r="B5">
        <v>3</v>
      </c>
      <c r="C5" t="s">
        <v>54</v>
      </c>
      <c r="D5">
        <v>5500</v>
      </c>
      <c r="E5" s="14">
        <f>0.8*AVERAGE(D3:D5)</f>
        <v>4400</v>
      </c>
      <c r="F5">
        <v>4400</v>
      </c>
      <c r="G5">
        <v>900</v>
      </c>
      <c r="H5">
        <v>5500</v>
      </c>
    </row>
    <row r="6" spans="2:8" x14ac:dyDescent="0.25">
      <c r="B6">
        <v>4</v>
      </c>
      <c r="C6" t="s">
        <v>55</v>
      </c>
      <c r="D6">
        <v>5200</v>
      </c>
      <c r="E6" s="14">
        <f>0.8*AVERAGE(D6:D8)</f>
        <v>4613.3333333333339</v>
      </c>
      <c r="F6">
        <v>4400</v>
      </c>
      <c r="G6">
        <v>900</v>
      </c>
      <c r="H6">
        <v>5200</v>
      </c>
    </row>
    <row r="7" spans="2:8" x14ac:dyDescent="0.25">
      <c r="B7">
        <v>5</v>
      </c>
      <c r="C7" t="s">
        <v>20</v>
      </c>
      <c r="D7">
        <v>6300</v>
      </c>
      <c r="E7" s="14">
        <f>0.8*AVERAGE(D6:D8)</f>
        <v>4613.3333333333339</v>
      </c>
      <c r="F7">
        <v>4400</v>
      </c>
      <c r="G7">
        <v>900</v>
      </c>
      <c r="H7">
        <v>6300</v>
      </c>
    </row>
    <row r="8" spans="2:8" x14ac:dyDescent="0.25">
      <c r="B8">
        <v>6</v>
      </c>
      <c r="C8" t="s">
        <v>56</v>
      </c>
      <c r="D8">
        <v>5800</v>
      </c>
      <c r="E8" s="14">
        <f>0.8*AVERAGE(D6:D8)</f>
        <v>4613.3333333333339</v>
      </c>
      <c r="F8">
        <v>4400</v>
      </c>
      <c r="G8">
        <v>900</v>
      </c>
      <c r="H8">
        <v>5800</v>
      </c>
    </row>
    <row r="9" spans="2:8" x14ac:dyDescent="0.25">
      <c r="B9">
        <v>7</v>
      </c>
      <c r="C9" t="s">
        <v>57</v>
      </c>
      <c r="D9">
        <v>6500</v>
      </c>
      <c r="E9" s="14">
        <f>0.8*AVERAGE(D9:D11)</f>
        <v>4933.3333333333339</v>
      </c>
      <c r="F9">
        <v>4400</v>
      </c>
      <c r="G9">
        <v>900</v>
      </c>
      <c r="H9">
        <v>6500</v>
      </c>
    </row>
    <row r="10" spans="2:8" x14ac:dyDescent="0.25">
      <c r="B10">
        <v>8</v>
      </c>
      <c r="C10" t="s">
        <v>58</v>
      </c>
      <c r="D10">
        <v>6100</v>
      </c>
      <c r="E10" s="14">
        <f>0.8*AVERAGE(D9:D11)</f>
        <v>4933.3333333333339</v>
      </c>
      <c r="F10">
        <v>4400</v>
      </c>
      <c r="G10">
        <v>900</v>
      </c>
      <c r="H10">
        <v>6100</v>
      </c>
    </row>
    <row r="11" spans="2:8" x14ac:dyDescent="0.25">
      <c r="B11">
        <v>9</v>
      </c>
      <c r="C11" t="s">
        <v>59</v>
      </c>
      <c r="D11">
        <v>5900</v>
      </c>
      <c r="E11" s="14">
        <f>0.8*AVERAGE(D9:D11)</f>
        <v>4933.3333333333339</v>
      </c>
      <c r="F11">
        <v>4400</v>
      </c>
      <c r="G11">
        <v>900</v>
      </c>
      <c r="H11">
        <v>5900</v>
      </c>
    </row>
    <row r="12" spans="2:8" x14ac:dyDescent="0.25">
      <c r="B12">
        <v>10</v>
      </c>
      <c r="C12" t="s">
        <v>60</v>
      </c>
      <c r="D12">
        <v>6600</v>
      </c>
      <c r="E12" s="14">
        <f>0.8*AVERAGE(D12:D14)</f>
        <v>5312.6870664922008</v>
      </c>
      <c r="F12">
        <v>4400</v>
      </c>
      <c r="G12">
        <v>900</v>
      </c>
      <c r="H12">
        <v>6600</v>
      </c>
    </row>
    <row r="13" spans="2:8" x14ac:dyDescent="0.25">
      <c r="B13">
        <v>11</v>
      </c>
      <c r="C13" t="s">
        <v>61</v>
      </c>
      <c r="D13" cm="1">
        <f t="array" ref="D13:D20">GROWTH(D3:D12,B3:B12,B13:B20)</f>
        <v>6590.9339732838498</v>
      </c>
      <c r="E13" s="14">
        <f>0.8*AVERAGE(D12:D14)</f>
        <v>5312.6870664922008</v>
      </c>
      <c r="F13">
        <v>4400</v>
      </c>
      <c r="G13">
        <v>900</v>
      </c>
      <c r="H13">
        <v>6590.9339732838498</v>
      </c>
    </row>
    <row r="14" spans="2:8" x14ac:dyDescent="0.25">
      <c r="B14">
        <v>12</v>
      </c>
      <c r="C14" t="s">
        <v>62</v>
      </c>
      <c r="D14">
        <v>6731.6425260619026</v>
      </c>
      <c r="E14" s="14">
        <f>0.8*AVERAGE(D12:D14)</f>
        <v>5312.6870664922008</v>
      </c>
      <c r="F14">
        <v>4400</v>
      </c>
      <c r="G14">
        <v>900</v>
      </c>
      <c r="H14">
        <v>6731.6425260619026</v>
      </c>
    </row>
    <row r="15" spans="2:8" x14ac:dyDescent="0.25">
      <c r="B15">
        <v>13</v>
      </c>
      <c r="C15" t="s">
        <v>52</v>
      </c>
      <c r="D15">
        <v>6875.355038051981</v>
      </c>
      <c r="E15" s="14">
        <f>0.8*AVERAGE(D15:D17)</f>
        <v>5618.5441362038027</v>
      </c>
      <c r="F15">
        <v>4400</v>
      </c>
      <c r="G15">
        <v>900</v>
      </c>
      <c r="H15">
        <v>6875.355038051981</v>
      </c>
    </row>
    <row r="16" spans="2:8" x14ac:dyDescent="0.25">
      <c r="B16">
        <v>14</v>
      </c>
      <c r="C16" t="s">
        <v>53</v>
      </c>
      <c r="D16">
        <v>7022.1356401883404</v>
      </c>
      <c r="E16" s="14">
        <f>0.8*AVERAGE(D15:D17)</f>
        <v>5618.5441362038027</v>
      </c>
      <c r="F16">
        <v>4400</v>
      </c>
      <c r="G16">
        <v>900</v>
      </c>
      <c r="H16">
        <v>7022.1356401883404</v>
      </c>
    </row>
    <row r="17" spans="2:8" x14ac:dyDescent="0.25">
      <c r="B17">
        <v>15</v>
      </c>
      <c r="C17" t="s">
        <v>54</v>
      </c>
      <c r="D17">
        <v>7172.0498325239369</v>
      </c>
      <c r="E17" s="14">
        <f>0.8*AVERAGE(D15:D17)</f>
        <v>5618.5441362038027</v>
      </c>
      <c r="F17">
        <v>4400</v>
      </c>
      <c r="G17">
        <v>900</v>
      </c>
      <c r="H17">
        <v>7172.0498325239369</v>
      </c>
    </row>
    <row r="18" spans="2:8" x14ac:dyDescent="0.25">
      <c r="B18">
        <v>16</v>
      </c>
      <c r="C18" t="s">
        <v>55</v>
      </c>
      <c r="D18">
        <v>7325.1645134594701</v>
      </c>
      <c r="E18" s="14">
        <f>0.8*AVERAGE(D18:D20)</f>
        <v>5986.1287011422428</v>
      </c>
      <c r="F18">
        <v>4400</v>
      </c>
      <c r="G18">
        <v>900</v>
      </c>
      <c r="H18">
        <v>7325.1645134594701</v>
      </c>
    </row>
    <row r="19" spans="2:8" x14ac:dyDescent="0.25">
      <c r="B19">
        <v>17</v>
      </c>
      <c r="C19" t="s">
        <v>20</v>
      </c>
      <c r="D19">
        <v>7481.5480095964367</v>
      </c>
      <c r="E19" s="14">
        <f>0.8*AVERAGE(D18:D20)</f>
        <v>5986.1287011422428</v>
      </c>
      <c r="F19">
        <v>4400</v>
      </c>
      <c r="G19">
        <v>900</v>
      </c>
      <c r="H19">
        <v>7481.5480095964367</v>
      </c>
    </row>
    <row r="20" spans="2:8" x14ac:dyDescent="0.25">
      <c r="B20">
        <v>18</v>
      </c>
      <c r="C20" t="s">
        <v>56</v>
      </c>
      <c r="D20">
        <v>7641.2701062275064</v>
      </c>
      <c r="E20" s="14">
        <f>0.8*AVERAGE(D18:D20)</f>
        <v>5986.1287011422428</v>
      </c>
      <c r="F20">
        <v>4400</v>
      </c>
      <c r="G20">
        <v>900</v>
      </c>
      <c r="H20">
        <v>7641.2701062275064</v>
      </c>
    </row>
  </sheetData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8600-233D-43E8-B144-1FDA37580A85}">
  <dimension ref="A1:L25"/>
  <sheetViews>
    <sheetView workbookViewId="0">
      <selection activeCell="J8" sqref="J8"/>
    </sheetView>
  </sheetViews>
  <sheetFormatPr defaultRowHeight="15" x14ac:dyDescent="0.25"/>
  <cols>
    <col min="6" max="6" width="14.140625" customWidth="1"/>
  </cols>
  <sheetData>
    <row r="1" spans="1:12" ht="42.75" x14ac:dyDescent="0.25">
      <c r="C1" s="5" t="s">
        <v>12</v>
      </c>
      <c r="D1" s="6" t="s">
        <v>13</v>
      </c>
      <c r="E1" s="6" t="s">
        <v>14</v>
      </c>
      <c r="F1" s="6" t="s">
        <v>15</v>
      </c>
    </row>
    <row r="2" spans="1:12" x14ac:dyDescent="0.25">
      <c r="A2" s="7" t="s">
        <v>16</v>
      </c>
      <c r="B2" s="9">
        <v>1</v>
      </c>
      <c r="C2" s="3">
        <v>31</v>
      </c>
      <c r="D2" s="3">
        <v>744</v>
      </c>
      <c r="E2" s="4">
        <v>44640</v>
      </c>
      <c r="F2" s="8">
        <v>2678400</v>
      </c>
    </row>
    <row r="3" spans="1:12" ht="28.5" x14ac:dyDescent="0.25">
      <c r="A3" s="7" t="s">
        <v>17</v>
      </c>
      <c r="B3" s="9">
        <v>2</v>
      </c>
      <c r="C3" s="3">
        <v>28</v>
      </c>
      <c r="D3" s="3">
        <v>672</v>
      </c>
      <c r="E3" s="4">
        <v>40320</v>
      </c>
      <c r="F3" s="8">
        <v>2419200</v>
      </c>
      <c r="J3" t="s">
        <v>10</v>
      </c>
      <c r="L3">
        <v>8765</v>
      </c>
    </row>
    <row r="4" spans="1:12" x14ac:dyDescent="0.25">
      <c r="A4" s="7" t="s">
        <v>18</v>
      </c>
      <c r="B4" s="9">
        <v>3</v>
      </c>
      <c r="C4" s="3">
        <v>31</v>
      </c>
      <c r="D4" s="3">
        <v>744</v>
      </c>
      <c r="E4" s="4">
        <v>44640</v>
      </c>
      <c r="F4" s="8">
        <v>2678400</v>
      </c>
    </row>
    <row r="5" spans="1:12" x14ac:dyDescent="0.25">
      <c r="A5" s="7" t="s">
        <v>19</v>
      </c>
      <c r="B5" s="9">
        <v>4</v>
      </c>
      <c r="C5" s="3">
        <v>30</v>
      </c>
      <c r="D5" s="3">
        <v>720</v>
      </c>
      <c r="E5" s="4">
        <v>43200</v>
      </c>
      <c r="F5" s="8">
        <v>2592000</v>
      </c>
    </row>
    <row r="6" spans="1:12" x14ac:dyDescent="0.25">
      <c r="A6" s="7" t="s">
        <v>20</v>
      </c>
      <c r="B6" s="9">
        <v>5</v>
      </c>
      <c r="C6" s="3">
        <v>31</v>
      </c>
      <c r="D6" s="3">
        <v>744</v>
      </c>
      <c r="E6" s="4">
        <v>44640</v>
      </c>
      <c r="F6" s="8">
        <v>2678400</v>
      </c>
    </row>
    <row r="7" spans="1:12" x14ac:dyDescent="0.25">
      <c r="A7" s="7" t="s">
        <v>21</v>
      </c>
      <c r="B7" s="9">
        <v>6</v>
      </c>
      <c r="C7" s="3">
        <v>30</v>
      </c>
      <c r="D7" s="3">
        <v>720</v>
      </c>
      <c r="E7" s="4">
        <v>43200</v>
      </c>
      <c r="F7" s="8">
        <v>2592000</v>
      </c>
      <c r="J7">
        <f>VLOOKUP(B7,B2:F25,1,FALSE)</f>
        <v>6</v>
      </c>
    </row>
    <row r="8" spans="1:12" x14ac:dyDescent="0.25">
      <c r="A8" s="7" t="s">
        <v>22</v>
      </c>
      <c r="B8" s="9">
        <v>7</v>
      </c>
      <c r="C8" s="3">
        <v>31</v>
      </c>
      <c r="D8" s="3">
        <v>744</v>
      </c>
      <c r="E8" s="4">
        <v>44640</v>
      </c>
      <c r="F8" s="8">
        <v>2678400</v>
      </c>
    </row>
    <row r="9" spans="1:12" x14ac:dyDescent="0.25">
      <c r="A9" s="7" t="s">
        <v>23</v>
      </c>
      <c r="B9" s="9">
        <v>8</v>
      </c>
      <c r="C9" s="3">
        <v>31</v>
      </c>
      <c r="D9" s="3">
        <v>744</v>
      </c>
      <c r="E9" s="4">
        <v>44640</v>
      </c>
      <c r="F9" s="8">
        <v>2678400</v>
      </c>
    </row>
    <row r="10" spans="1:12" ht="28.5" x14ac:dyDescent="0.25">
      <c r="A10" s="7" t="s">
        <v>24</v>
      </c>
      <c r="B10" s="9">
        <v>9</v>
      </c>
      <c r="C10" s="3">
        <v>30</v>
      </c>
      <c r="D10" s="3">
        <v>720</v>
      </c>
      <c r="E10" s="4">
        <v>43200</v>
      </c>
      <c r="F10" s="8">
        <v>2592000</v>
      </c>
    </row>
    <row r="11" spans="1:12" x14ac:dyDescent="0.25">
      <c r="A11" s="7" t="s">
        <v>25</v>
      </c>
      <c r="B11" s="9">
        <v>10</v>
      </c>
      <c r="C11" s="3">
        <v>31</v>
      </c>
      <c r="D11" s="3">
        <v>744</v>
      </c>
      <c r="E11" s="4">
        <v>44640</v>
      </c>
      <c r="F11" s="8">
        <v>2678400</v>
      </c>
    </row>
    <row r="12" spans="1:12" ht="28.5" x14ac:dyDescent="0.25">
      <c r="A12" s="7" t="s">
        <v>26</v>
      </c>
      <c r="B12" s="9">
        <v>11</v>
      </c>
      <c r="C12" s="3">
        <v>30</v>
      </c>
      <c r="D12" s="3">
        <v>720</v>
      </c>
      <c r="E12" s="4">
        <v>43200</v>
      </c>
      <c r="F12" s="8">
        <v>2592000</v>
      </c>
    </row>
    <row r="13" spans="1:12" ht="28.5" x14ac:dyDescent="0.25">
      <c r="A13" s="7" t="s">
        <v>27</v>
      </c>
      <c r="B13" s="9">
        <v>12</v>
      </c>
      <c r="C13" s="3">
        <v>31</v>
      </c>
      <c r="D13" s="3">
        <v>744</v>
      </c>
      <c r="E13" s="4">
        <v>44640</v>
      </c>
      <c r="F13" s="8">
        <v>2678400</v>
      </c>
    </row>
    <row r="14" spans="1:12" x14ac:dyDescent="0.25">
      <c r="A14" s="7" t="s">
        <v>16</v>
      </c>
      <c r="B14" s="9">
        <v>13</v>
      </c>
      <c r="C14" s="3">
        <v>31</v>
      </c>
      <c r="D14" s="3">
        <v>744</v>
      </c>
      <c r="E14" s="4">
        <v>44640</v>
      </c>
      <c r="F14" s="8">
        <v>2678400</v>
      </c>
    </row>
    <row r="15" spans="1:12" ht="28.5" x14ac:dyDescent="0.25">
      <c r="A15" s="7" t="s">
        <v>17</v>
      </c>
      <c r="B15" s="9">
        <v>14</v>
      </c>
      <c r="C15" s="3">
        <v>28</v>
      </c>
      <c r="D15" s="3">
        <v>672</v>
      </c>
      <c r="E15" s="4">
        <v>40320</v>
      </c>
      <c r="F15" s="8">
        <v>2419200</v>
      </c>
    </row>
    <row r="16" spans="1:12" x14ac:dyDescent="0.25">
      <c r="A16" s="7" t="s">
        <v>18</v>
      </c>
      <c r="B16" s="9">
        <v>15</v>
      </c>
      <c r="C16" s="3">
        <v>31</v>
      </c>
      <c r="D16" s="3">
        <v>744</v>
      </c>
      <c r="E16" s="4">
        <v>44640</v>
      </c>
      <c r="F16" s="8">
        <v>2678400</v>
      </c>
    </row>
    <row r="17" spans="1:6" x14ac:dyDescent="0.25">
      <c r="A17" s="7" t="s">
        <v>19</v>
      </c>
      <c r="B17" s="9">
        <v>16</v>
      </c>
      <c r="C17" s="3">
        <v>30</v>
      </c>
      <c r="D17" s="3">
        <v>720</v>
      </c>
      <c r="E17" s="4">
        <v>43200</v>
      </c>
      <c r="F17" s="8">
        <v>2592000</v>
      </c>
    </row>
    <row r="18" spans="1:6" x14ac:dyDescent="0.25">
      <c r="A18" s="7" t="s">
        <v>20</v>
      </c>
      <c r="B18" s="9">
        <v>17</v>
      </c>
      <c r="C18" s="3">
        <v>31</v>
      </c>
      <c r="D18" s="3">
        <v>744</v>
      </c>
      <c r="E18" s="4">
        <v>44640</v>
      </c>
      <c r="F18" s="8">
        <v>2678400</v>
      </c>
    </row>
    <row r="19" spans="1:6" x14ac:dyDescent="0.25">
      <c r="A19" s="7" t="s">
        <v>21</v>
      </c>
      <c r="B19" s="9">
        <v>18</v>
      </c>
      <c r="C19" s="3">
        <v>30</v>
      </c>
      <c r="D19" s="3">
        <v>720</v>
      </c>
      <c r="E19" s="4">
        <v>43200</v>
      </c>
      <c r="F19" s="8">
        <v>2592000</v>
      </c>
    </row>
    <row r="20" spans="1:6" x14ac:dyDescent="0.25">
      <c r="A20" s="7" t="s">
        <v>22</v>
      </c>
      <c r="B20" s="9">
        <v>19</v>
      </c>
      <c r="C20" s="3">
        <v>31</v>
      </c>
      <c r="D20" s="3">
        <v>744</v>
      </c>
      <c r="E20" s="4">
        <v>44640</v>
      </c>
      <c r="F20" s="8">
        <v>2678400</v>
      </c>
    </row>
    <row r="21" spans="1:6" x14ac:dyDescent="0.25">
      <c r="A21" s="7" t="s">
        <v>23</v>
      </c>
      <c r="B21" s="9">
        <v>20</v>
      </c>
      <c r="C21" s="3">
        <v>31</v>
      </c>
      <c r="D21" s="3">
        <v>744</v>
      </c>
      <c r="E21" s="4">
        <v>44640</v>
      </c>
      <c r="F21" s="8">
        <v>2678400</v>
      </c>
    </row>
    <row r="22" spans="1:6" ht="28.5" x14ac:dyDescent="0.25">
      <c r="A22" s="7" t="s">
        <v>24</v>
      </c>
      <c r="B22" s="9">
        <v>21</v>
      </c>
      <c r="C22" s="3">
        <v>30</v>
      </c>
      <c r="D22" s="3">
        <v>720</v>
      </c>
      <c r="E22" s="4">
        <v>43200</v>
      </c>
      <c r="F22" s="8">
        <v>2592000</v>
      </c>
    </row>
    <row r="23" spans="1:6" x14ac:dyDescent="0.25">
      <c r="A23" s="7" t="s">
        <v>25</v>
      </c>
      <c r="B23" s="9">
        <v>22</v>
      </c>
      <c r="C23" s="3">
        <v>31</v>
      </c>
      <c r="D23" s="3">
        <v>744</v>
      </c>
      <c r="E23" s="4">
        <v>44640</v>
      </c>
      <c r="F23" s="8">
        <v>2678400</v>
      </c>
    </row>
    <row r="24" spans="1:6" ht="28.5" x14ac:dyDescent="0.25">
      <c r="A24" s="7" t="s">
        <v>26</v>
      </c>
      <c r="B24" s="9">
        <v>23</v>
      </c>
      <c r="C24" s="3">
        <v>30</v>
      </c>
      <c r="D24" s="3">
        <v>720</v>
      </c>
      <c r="E24" s="4">
        <v>43200</v>
      </c>
      <c r="F24" s="8">
        <v>2592000</v>
      </c>
    </row>
    <row r="25" spans="1:6" ht="28.5" x14ac:dyDescent="0.25">
      <c r="A25" s="7" t="s">
        <v>27</v>
      </c>
      <c r="B25" s="9">
        <v>24</v>
      </c>
      <c r="C25" s="3">
        <v>31</v>
      </c>
      <c r="D25" s="3">
        <v>744</v>
      </c>
      <c r="E25" s="4">
        <v>44640</v>
      </c>
      <c r="F25" s="8">
        <v>2678400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Planning Worksheet</vt:lpstr>
      <vt:lpstr>Sample Spend Profile</vt:lpstr>
      <vt:lpstr>hours per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Kasenchar</dc:creator>
  <cp:lastModifiedBy>William Kasenchar</cp:lastModifiedBy>
  <dcterms:created xsi:type="dcterms:W3CDTF">2022-11-28T16:38:46Z</dcterms:created>
  <dcterms:modified xsi:type="dcterms:W3CDTF">2023-05-04T12:02:33Z</dcterms:modified>
</cp:coreProperties>
</file>