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SA Data\Socioeconomic Reporting\Socioeconomic Reporting\Official Reports for Posting on SmartPay Website\"/>
    </mc:Choice>
  </mc:AlternateContent>
  <xr:revisionPtr revIDLastSave="0" documentId="13_ncr:1_{25DAC0FE-5D67-4EF6-A138-1982E1446B9C}" xr6:coauthVersionLast="47" xr6:coauthVersionMax="47" xr10:uidLastSave="{00000000-0000-0000-0000-000000000000}"/>
  <bookViews>
    <workbookView xWindow="-110" yWindow="-110" windowWidth="19420" windowHeight="10420" firstSheet="1" activeTab="1" xr2:uid="{9AED4BD0-7BD4-42D1-8E0C-B2DA3701BB59}"/>
  </bookViews>
  <sheets>
    <sheet name="Prime Vendor Data" sheetId="22" state="hidden" r:id="rId1"/>
    <sheet name="Summary" sheetId="23" r:id="rId2"/>
    <sheet name="Graphs and Data" sheetId="24" state="hidden" r:id="rId3"/>
    <sheet name="Graphs" sheetId="25" state="hidden" r:id="rId4"/>
    <sheet name="FY23" sheetId="28" r:id="rId5"/>
    <sheet name="FY22" sheetId="27" r:id="rId6"/>
    <sheet name="FY21" sheetId="21" r:id="rId7"/>
    <sheet name="FY20" sheetId="20" r:id="rId8"/>
    <sheet name="Small Disadv Business" sheetId="26" state="hidden" r:id="rId9"/>
    <sheet name="MPT Query" sheetId="7" state="hidden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23" l="1"/>
  <c r="K7" i="23"/>
  <c r="K8" i="23"/>
  <c r="K9" i="23"/>
  <c r="K10" i="23"/>
  <c r="K11" i="23"/>
  <c r="K5" i="23"/>
  <c r="H6" i="23"/>
  <c r="H7" i="23"/>
  <c r="H8" i="23"/>
  <c r="H9" i="23"/>
  <c r="H10" i="23"/>
  <c r="H11" i="23"/>
  <c r="H5" i="23"/>
  <c r="E6" i="23"/>
  <c r="E7" i="23"/>
  <c r="E8" i="23"/>
  <c r="E9" i="23"/>
  <c r="E10" i="23"/>
  <c r="E11" i="23"/>
  <c r="E5" i="23"/>
  <c r="B6" i="23"/>
  <c r="B7" i="23"/>
  <c r="B8" i="23"/>
  <c r="B9" i="23"/>
  <c r="B10" i="23"/>
  <c r="B11" i="23"/>
  <c r="B5" i="23"/>
  <c r="L6" i="23" l="1"/>
  <c r="L7" i="23"/>
  <c r="L8" i="23"/>
  <c r="L9" i="23"/>
  <c r="L10" i="23"/>
  <c r="L11" i="23"/>
  <c r="L5" i="23"/>
  <c r="M13" i="28" l="1"/>
  <c r="K13" i="28"/>
  <c r="L12" i="23" s="1"/>
  <c r="L12" i="28" l="1"/>
  <c r="M11" i="23" s="1"/>
  <c r="J12" i="28"/>
  <c r="H12" i="28"/>
  <c r="F12" i="28"/>
  <c r="D12" i="28"/>
  <c r="L11" i="28"/>
  <c r="M10" i="23" s="1"/>
  <c r="J11" i="28"/>
  <c r="H11" i="28"/>
  <c r="F11" i="28"/>
  <c r="D11" i="28"/>
  <c r="L10" i="28"/>
  <c r="M9" i="23" s="1"/>
  <c r="J10" i="28"/>
  <c r="H10" i="28"/>
  <c r="F10" i="28"/>
  <c r="D10" i="28"/>
  <c r="L9" i="28"/>
  <c r="M8" i="23" s="1"/>
  <c r="J9" i="28"/>
  <c r="H9" i="28"/>
  <c r="F9" i="28"/>
  <c r="D9" i="28"/>
  <c r="L8" i="28"/>
  <c r="M7" i="23" s="1"/>
  <c r="J8" i="28"/>
  <c r="H8" i="28"/>
  <c r="F8" i="28"/>
  <c r="D8" i="28"/>
  <c r="L7" i="28"/>
  <c r="M6" i="23" s="1"/>
  <c r="J7" i="28"/>
  <c r="H7" i="28"/>
  <c r="F7" i="28"/>
  <c r="D7" i="28"/>
  <c r="L6" i="28"/>
  <c r="M5" i="23" s="1"/>
  <c r="J6" i="28"/>
  <c r="H6" i="28"/>
  <c r="F6" i="28"/>
  <c r="D6" i="28"/>
  <c r="N11" i="28" l="1"/>
  <c r="N10" i="28"/>
  <c r="N9" i="28"/>
  <c r="N8" i="28"/>
  <c r="N7" i="28"/>
  <c r="N6" i="28"/>
  <c r="N12" i="28"/>
  <c r="D10" i="27"/>
  <c r="K12" i="27"/>
  <c r="I11" i="23" s="1"/>
  <c r="K6" i="27"/>
  <c r="I5" i="23" s="1"/>
  <c r="B72" i="24" s="1"/>
  <c r="I12" i="23"/>
  <c r="K7" i="27"/>
  <c r="I6" i="23" s="1"/>
  <c r="B73" i="24" s="1"/>
  <c r="M12" i="27"/>
  <c r="N12" i="27" s="1"/>
  <c r="J12" i="27"/>
  <c r="H12" i="27"/>
  <c r="F12" i="27"/>
  <c r="M11" i="27"/>
  <c r="N11" i="27" s="1"/>
  <c r="K11" i="27"/>
  <c r="I10" i="23" s="1"/>
  <c r="B77" i="24" s="1"/>
  <c r="J11" i="27"/>
  <c r="H11" i="27"/>
  <c r="F11" i="27"/>
  <c r="M10" i="27"/>
  <c r="N10" i="27" s="1"/>
  <c r="K10" i="27"/>
  <c r="I9" i="23" s="1"/>
  <c r="B76" i="24" s="1"/>
  <c r="J10" i="27"/>
  <c r="H10" i="27"/>
  <c r="F10" i="27"/>
  <c r="M9" i="27"/>
  <c r="N9" i="27" s="1"/>
  <c r="K9" i="27"/>
  <c r="I8" i="23" s="1"/>
  <c r="B75" i="24" s="1"/>
  <c r="J9" i="27"/>
  <c r="H9" i="27"/>
  <c r="F9" i="27"/>
  <c r="D9" i="27"/>
  <c r="M8" i="27"/>
  <c r="N8" i="27" s="1"/>
  <c r="K8" i="27"/>
  <c r="I7" i="23" s="1"/>
  <c r="B74" i="24" s="1"/>
  <c r="J8" i="27"/>
  <c r="H8" i="27"/>
  <c r="F8" i="27"/>
  <c r="D8" i="27"/>
  <c r="M7" i="27"/>
  <c r="N7" i="27" s="1"/>
  <c r="J7" i="27"/>
  <c r="H7" i="27"/>
  <c r="F7" i="27"/>
  <c r="M6" i="27"/>
  <c r="N6" i="27" s="1"/>
  <c r="J6" i="27"/>
  <c r="H6" i="27"/>
  <c r="F6" i="27"/>
  <c r="D6" i="27"/>
  <c r="D12" i="27" l="1"/>
  <c r="D11" i="27"/>
  <c r="D7" i="27"/>
  <c r="C8" i="24"/>
  <c r="B79" i="24"/>
  <c r="B78" i="24"/>
  <c r="B8" i="24"/>
  <c r="D8" i="24" l="1"/>
  <c r="E8" i="24"/>
  <c r="F6" i="26"/>
  <c r="E6" i="26"/>
  <c r="D6" i="26"/>
  <c r="C6" i="26"/>
  <c r="B6" i="26"/>
  <c r="F12" i="26"/>
  <c r="E12" i="26"/>
  <c r="D12" i="26"/>
  <c r="C12" i="26"/>
  <c r="B12" i="26"/>
  <c r="F18" i="26"/>
  <c r="E18" i="26"/>
  <c r="D18" i="26"/>
  <c r="C18" i="26"/>
  <c r="B18" i="26"/>
  <c r="C24" i="26"/>
  <c r="D24" i="26"/>
  <c r="E24" i="26"/>
  <c r="F24" i="26"/>
  <c r="B24" i="26"/>
  <c r="F12" i="23" l="1"/>
  <c r="C7" i="24" s="1"/>
  <c r="C12" i="23"/>
  <c r="C6" i="24" s="1"/>
  <c r="C5" i="24"/>
  <c r="C4" i="24"/>
  <c r="C3" i="24"/>
  <c r="D6" i="20"/>
  <c r="F6" i="20"/>
  <c r="H6" i="20"/>
  <c r="J6" i="20"/>
  <c r="K6" i="20"/>
  <c r="L6" i="20" s="1"/>
  <c r="D5" i="23" s="1"/>
  <c r="C50" i="24" s="1"/>
  <c r="M6" i="20"/>
  <c r="N6" i="20" s="1"/>
  <c r="B42" i="24"/>
  <c r="J12" i="20"/>
  <c r="J11" i="20"/>
  <c r="J10" i="20"/>
  <c r="J9" i="20"/>
  <c r="J8" i="20"/>
  <c r="J7" i="20"/>
  <c r="H12" i="20"/>
  <c r="H11" i="20"/>
  <c r="H10" i="20"/>
  <c r="H9" i="20"/>
  <c r="H8" i="20"/>
  <c r="H7" i="20"/>
  <c r="F12" i="20"/>
  <c r="F11" i="20"/>
  <c r="F10" i="20"/>
  <c r="F9" i="20"/>
  <c r="F8" i="20"/>
  <c r="F7" i="20"/>
  <c r="D12" i="20"/>
  <c r="D11" i="20"/>
  <c r="D10" i="20"/>
  <c r="D9" i="20"/>
  <c r="D8" i="20"/>
  <c r="D7" i="20"/>
  <c r="J9" i="21"/>
  <c r="H9" i="21"/>
  <c r="F10" i="21"/>
  <c r="D7" i="21"/>
  <c r="C5" i="23" l="1"/>
  <c r="B50" i="24" s="1"/>
  <c r="B57" i="24"/>
  <c r="B24" i="24"/>
  <c r="B35" i="24"/>
  <c r="B46" i="24"/>
  <c r="B68" i="24"/>
  <c r="J8" i="21"/>
  <c r="J7" i="21"/>
  <c r="H7" i="21"/>
  <c r="F9" i="21"/>
  <c r="H8" i="21"/>
  <c r="D12" i="21"/>
  <c r="F8" i="21"/>
  <c r="D11" i="21"/>
  <c r="F7" i="21"/>
  <c r="H12" i="21"/>
  <c r="F6" i="21"/>
  <c r="H6" i="21"/>
  <c r="J12" i="21"/>
  <c r="D10" i="21"/>
  <c r="J11" i="21"/>
  <c r="F12" i="21"/>
  <c r="H11" i="21"/>
  <c r="D9" i="21"/>
  <c r="F11" i="21"/>
  <c r="D8" i="21"/>
  <c r="J10" i="21"/>
  <c r="H10" i="21"/>
  <c r="J6" i="21"/>
  <c r="D6" i="21"/>
  <c r="M12" i="21" l="1"/>
  <c r="K12" i="21"/>
  <c r="F11" i="23" s="1"/>
  <c r="M11" i="21"/>
  <c r="K11" i="21"/>
  <c r="I21" i="24"/>
  <c r="M10" i="21"/>
  <c r="K10" i="21"/>
  <c r="F9" i="23" s="1"/>
  <c r="B65" i="24" s="1"/>
  <c r="I20" i="24" s="1"/>
  <c r="M9" i="21"/>
  <c r="K9" i="21"/>
  <c r="F8" i="23" s="1"/>
  <c r="B64" i="24" s="1"/>
  <c r="I19" i="24" s="1"/>
  <c r="M8" i="21"/>
  <c r="K8" i="21"/>
  <c r="F7" i="23" s="1"/>
  <c r="B63" i="24" s="1"/>
  <c r="I18" i="24" s="1"/>
  <c r="M7" i="21"/>
  <c r="K7" i="21"/>
  <c r="F6" i="23" s="1"/>
  <c r="B62" i="24" s="1"/>
  <c r="I17" i="24" s="1"/>
  <c r="M6" i="21"/>
  <c r="K6" i="21"/>
  <c r="F5" i="23" s="1"/>
  <c r="B61" i="24" s="1"/>
  <c r="I16" i="24" s="1"/>
  <c r="M12" i="20"/>
  <c r="N12" i="20" s="1"/>
  <c r="K12" i="20"/>
  <c r="M11" i="20"/>
  <c r="N11" i="20" s="1"/>
  <c r="K11" i="20"/>
  <c r="C10" i="23" s="1"/>
  <c r="B55" i="24" s="1"/>
  <c r="M10" i="20"/>
  <c r="N10" i="20" s="1"/>
  <c r="K10" i="20"/>
  <c r="M9" i="20"/>
  <c r="N9" i="20" s="1"/>
  <c r="K9" i="20"/>
  <c r="M8" i="20"/>
  <c r="N8" i="20" s="1"/>
  <c r="K8" i="20"/>
  <c r="M7" i="20"/>
  <c r="N7" i="20" s="1"/>
  <c r="K7" i="20"/>
  <c r="F10" i="23" l="1"/>
  <c r="B66" i="24" s="1"/>
  <c r="I22" i="24" s="1"/>
  <c r="L10" i="20"/>
  <c r="C9" i="23"/>
  <c r="B54" i="24" s="1"/>
  <c r="L9" i="20"/>
  <c r="C8" i="23"/>
  <c r="B53" i="24" s="1"/>
  <c r="L8" i="20"/>
  <c r="C7" i="23"/>
  <c r="B52" i="24" s="1"/>
  <c r="L7" i="20"/>
  <c r="C6" i="23"/>
  <c r="B51" i="24" s="1"/>
  <c r="L12" i="20"/>
  <c r="D11" i="23" s="1"/>
  <c r="C56" i="24" s="1"/>
  <c r="C11" i="23"/>
  <c r="L11" i="20"/>
  <c r="D10" i="23" s="1"/>
  <c r="C55" i="24" s="1"/>
  <c r="B7" i="24"/>
  <c r="B67" i="24"/>
  <c r="I23" i="24" s="1"/>
  <c r="N9" i="21"/>
  <c r="N12" i="21"/>
  <c r="L6" i="21"/>
  <c r="G5" i="23" s="1"/>
  <c r="C61" i="24" s="1"/>
  <c r="L8" i="21"/>
  <c r="L10" i="21"/>
  <c r="L11" i="21"/>
  <c r="G10" i="23" s="1"/>
  <c r="C66" i="24" s="1"/>
  <c r="N10" i="21"/>
  <c r="L7" i="21"/>
  <c r="L9" i="21"/>
  <c r="L12" i="21"/>
  <c r="G11" i="23" s="1"/>
  <c r="C67" i="24" s="1"/>
  <c r="N6" i="21"/>
  <c r="N11" i="21"/>
  <c r="N8" i="21"/>
  <c r="N7" i="21"/>
  <c r="D7" i="23" l="1"/>
  <c r="C52" i="24" s="1"/>
  <c r="D6" i="23"/>
  <c r="C51" i="24" s="1"/>
  <c r="D9" i="23"/>
  <c r="C54" i="24" s="1"/>
  <c r="D8" i="23"/>
  <c r="C53" i="24" s="1"/>
  <c r="G8" i="23"/>
  <c r="C64" i="24" s="1"/>
  <c r="G6" i="23"/>
  <c r="C62" i="24" s="1"/>
  <c r="G9" i="23"/>
  <c r="C65" i="24" s="1"/>
  <c r="G7" i="23"/>
  <c r="C63" i="24" s="1"/>
  <c r="B6" i="24"/>
  <c r="B56" i="24"/>
  <c r="D7" i="24"/>
  <c r="E7" i="24"/>
  <c r="E6" i="24" l="1"/>
  <c r="D6" i="24"/>
  <c r="B39" i="24"/>
  <c r="B40" i="24" l="1"/>
  <c r="B43" i="24"/>
  <c r="B44" i="24"/>
  <c r="C42" i="24" l="1"/>
  <c r="B41" i="24"/>
  <c r="C45" i="24"/>
  <c r="C44" i="24"/>
  <c r="C39" i="24"/>
  <c r="C40" i="24" l="1"/>
  <c r="C41" i="24"/>
  <c r="C43" i="24"/>
  <c r="B5" i="24"/>
  <c r="B45" i="24"/>
  <c r="B33" i="24"/>
  <c r="E5" i="24" l="1"/>
  <c r="D5" i="24"/>
  <c r="C29" i="24"/>
  <c r="B29" i="24"/>
  <c r="C31" i="24"/>
  <c r="B31" i="24"/>
  <c r="C34" i="24"/>
  <c r="C28" i="24"/>
  <c r="B28" i="24"/>
  <c r="C32" i="24"/>
  <c r="B32" i="24"/>
  <c r="C33" i="24"/>
  <c r="C30" i="24"/>
  <c r="B30" i="24"/>
  <c r="B22" i="24"/>
  <c r="B21" i="24"/>
  <c r="B19" i="24"/>
  <c r="B18" i="24"/>
  <c r="B17" i="24"/>
  <c r="B4" i="24" l="1"/>
  <c r="B34" i="24"/>
  <c r="C20" i="24"/>
  <c r="B20" i="24"/>
  <c r="B3" i="24"/>
  <c r="B23" i="24"/>
  <c r="C18" i="24"/>
  <c r="C22" i="24"/>
  <c r="C17" i="24"/>
  <c r="C21" i="24"/>
  <c r="C23" i="24"/>
  <c r="C19" i="24"/>
  <c r="D4" i="24" l="1"/>
  <c r="E4" i="24"/>
  <c r="E3" i="24"/>
  <c r="D3" i="24"/>
  <c r="L9" i="27" l="1"/>
  <c r="L6" i="27"/>
  <c r="L12" i="27"/>
  <c r="L8" i="27"/>
  <c r="L11" i="27"/>
  <c r="L7" i="27"/>
  <c r="L10" i="27"/>
  <c r="J6" i="23" l="1"/>
  <c r="C73" i="24" s="1"/>
  <c r="J10" i="23"/>
  <c r="C77" i="24" s="1"/>
  <c r="J7" i="23"/>
  <c r="C74" i="24" s="1"/>
  <c r="J11" i="23"/>
  <c r="C78" i="24" s="1"/>
  <c r="J5" i="23"/>
  <c r="C72" i="24" s="1"/>
  <c r="J9" i="23"/>
  <c r="C76" i="24" s="1"/>
  <c r="J8" i="23"/>
  <c r="C75" i="24" s="1"/>
</calcChain>
</file>

<file path=xl/sharedStrings.xml><?xml version="1.0" encoding="utf-8"?>
<sst xmlns="http://schemas.openxmlformats.org/spreadsheetml/2006/main" count="396" uniqueCount="95">
  <si>
    <t>Total</t>
  </si>
  <si>
    <t>FY19</t>
  </si>
  <si>
    <t>FY20</t>
  </si>
  <si>
    <t>Grand Total</t>
  </si>
  <si>
    <t>FY</t>
  </si>
  <si>
    <t>GSA SmartPay Socioeconomic Data - Governmentwide</t>
  </si>
  <si>
    <t>Socio-Economic Category</t>
  </si>
  <si>
    <t>&lt;=Micro Purchase Threshold</t>
  </si>
  <si>
    <t>&gt;Micro Purchase Threshold</t>
  </si>
  <si>
    <t>Spend $</t>
  </si>
  <si>
    <t>Transaction</t>
  </si>
  <si>
    <t># of Transaction</t>
  </si>
  <si>
    <t>Woman Owned</t>
  </si>
  <si>
    <t>Veteran Owned</t>
  </si>
  <si>
    <t>Service Disabled Veteran Owned</t>
  </si>
  <si>
    <t>HUBZone</t>
  </si>
  <si>
    <t>8(a)</t>
  </si>
  <si>
    <t>Total Small Business</t>
  </si>
  <si>
    <t>FY18</t>
  </si>
  <si>
    <t>Notes</t>
  </si>
  <si>
    <t xml:space="preserve">This socioeconomic data is industry data which leverages the available commercial charge card platform; </t>
  </si>
  <si>
    <t>FY17</t>
  </si>
  <si>
    <t>SELECT CD_DATE.FISCAL_YEAR_NAME, CASE WHEN AB.AGENCY_BUREAU_CODE = 'TRSV' THEN AB.AGENCY_BUREAU_NAME ELSE AB.AGENCY_GROUP_NAME end AS Agency_Name_GRP,</t>
  </si>
  <si>
    <t>isnull(D_ACCOUNT.CARDTYPEID,'U') as CARDTYPEID,</t>
  </si>
  <si>
    <t>SUM(TRANSACTION_AMOUNT) AS TRANSACTION_AMOUNT,</t>
  </si>
  <si>
    <t>COUNT(F_TRANS.TRANSACTIONID) AS TRANSACTION_COUNT,</t>
  </si>
  <si>
    <t>SUM(case when F_TRANS.TRANSACTION_AMOUNT &lt;= MPT.MPT_AMOUNT then F_TRANS.TRANSACTION_AMOUNT else 0 end) AS SPEND_LTE_MPT_AMOUNT,</t>
  </si>
  <si>
    <t>SUM(case when F_TRANS.TRANSACTION_AMOUNT &gt; MPT.MPT_AMOUNT then F_TRANS.TRANSACTION_AMOUNT else 0 end) AS SPEND_GT_MPT_AMOUNT,</t>
  </si>
  <si>
    <t>SUM(case when F_TRANS.TRANSACTION_AMOUNT &lt;= MPT.MPT_AMOUNT then 1 else 0 end) AS TRANSACTIONS_LTE_MPT_AMOUNT,</t>
  </si>
  <si>
    <t>SUM(case when F_TRANS.TRANSACTION_AMOUNT &gt; MPT.MPT_AMOUNT then 1 else 0 end) AS TRANSACTIONS_GT_MPT_AMOUNT</t>
  </si>
  <si>
    <t>FROM</t>
  </si>
  <si>
    <t>SMARTPAY3.F_TRANSACTION AS F_TRANS</t>
  </si>
  <si>
    <t>JOIN SMARTPAY3.D_ACCOUNT ON (F_TRANS.ACCOUNTID=D_ACCOUNT.ACCOUNTID)</t>
  </si>
  <si>
    <t>JOIN SMARTPAY3.CD_TRANS_CODE ON (F_TRANS.TRANSCODEID=CD_TRANS_CODE.TRANSCODEID AND F_TRANS.SOURCEID=CD_TRANS_CODE.SOURCEID)</t>
  </si>
  <si>
    <t>JOIN SMARTPAY3.CD_DATE ON (F_TRANS.TRANSPOSTINGDATEID=CD_DATE.DATEID)</t>
  </si>
  <si>
    <t>JOIN smartpay2.LU_MICROPURCHASE_THRESHOLD MPT ON (F_TRANS.TRANSPOSTINGDATEID &gt;=MPT.MPT_START_DATE AND F_TRANS.TRANSPOSTINGDATEID &lt;=MPT.MPT_END_DATE)</t>
  </si>
  <si>
    <t>JOIN SmartPay3.D_AGENCY_BUREAU AB ON (AB.AGENCY_BUREAU_CODE = D_ACCOUNT.AGENCY_BUREAU_CODE)</t>
  </si>
  <si>
    <t>WHERE CD_TRANS_CODE.TRANS_CODE_TYPE='S'</t>
  </si>
  <si>
    <t>--AND F_TRANS.TRANSPOSTINGDATEID &gt;=MPT.MPT_START_DATE AND F_TRANS.TRANSPOSTINGDATEID &lt;=MPT.MPT_END_DATE</t>
  </si>
  <si>
    <t>AND CD_DATE.FISCAL_YEAR_NAME = 'FY2020'</t>
  </si>
  <si>
    <t>AND D_ACCOUNT.CARDTYPEID = 'P'</t>
  </si>
  <si>
    <t>AND ((F_TRANS.SOURCEID='USB' AND</t>
  </si>
  <si>
    <t>((D_ACCOUNT.BILLINGTYPEID = 'IBA' and F_TRANS.MEMO_FLAG = 'N') or</t>
  </si>
  <si>
    <t>(D_ACCOUNT.BILLINGTYPEID = 'CBA' and F_TRANS.MEMO_FLAG = 'Y')))</t>
  </si>
  <si>
    <t>OR F_TRANS.SOURCEID!='USB')</t>
  </si>
  <si>
    <t>GROUP BY</t>
  </si>
  <si>
    <t>CD_DATE.FISCAL_YEAR_NAME, AGENCY_NAME_GRP,</t>
  </si>
  <si>
    <t>isnull(D_ACCOUNT.CARDTYPEID,'U')</t>
  </si>
  <si>
    <t>MPT Results</t>
  </si>
  <si>
    <t>FY21</t>
  </si>
  <si>
    <t>The Micro Purchase Threshold (MPT) for FY20 is set to $10,000.</t>
  </si>
  <si>
    <t>The Micro Purchase Threshold (MPT) for FY21 is set to $10,000.</t>
  </si>
  <si>
    <t>FY20 data excludes DOEd, NRC, and SSA due to data issues.</t>
  </si>
  <si>
    <t>Spend &lt;=MPT</t>
  </si>
  <si>
    <t>Spend &gt;MPT</t>
  </si>
  <si>
    <t>Transactions with Spend &lt;=MPT</t>
  </si>
  <si>
    <t>Transactions with Spend &gt;MPT</t>
  </si>
  <si>
    <t>Total Transactions</t>
  </si>
  <si>
    <t>Total Spend</t>
  </si>
  <si>
    <t>FY16</t>
  </si>
  <si>
    <t>as such it may not conform to the specific Small Business Administration (SBA) standards.</t>
  </si>
  <si>
    <t>This is for informational purposes only.  Please contact the GSA SmartPay Program at GSA_smartpay@gsa.gov at the GSA Center for Charge Card Management with any questions.</t>
  </si>
  <si>
    <t>Total purchase card spend excludes prime vendor.</t>
  </si>
  <si>
    <t>% of Total P-card</t>
  </si>
  <si>
    <t xml:space="preserve">% of Total P-card </t>
  </si>
  <si>
    <t xml:space="preserve">Total P-card </t>
  </si>
  <si>
    <t>Total P-card</t>
  </si>
  <si>
    <t>Socioeconomic Category</t>
  </si>
  <si>
    <t>FY21 data excludes SSA due to data issues.</t>
  </si>
  <si>
    <t>SBA Certified Small Disadvantaged Business</t>
  </si>
  <si>
    <t>Self-Certified Small Disadvantaged Business</t>
  </si>
  <si>
    <t>Socioeconomic Spend</t>
  </si>
  <si>
    <t>Total P-card Spend</t>
  </si>
  <si>
    <t>Non-Socioeconomic Spend</t>
  </si>
  <si>
    <t>Small Disadvantaged Business includes SBA and Self-Certified businesses.</t>
  </si>
  <si>
    <t>Small Disadvantaged Business Data</t>
  </si>
  <si>
    <t>SBA Cert</t>
  </si>
  <si>
    <t>Self Cert</t>
  </si>
  <si>
    <t>&lt;= Spend</t>
  </si>
  <si>
    <t>&lt;= Trans</t>
  </si>
  <si>
    <t>&gt; Trans</t>
  </si>
  <si>
    <t>&gt; Spend</t>
  </si>
  <si>
    <t>Small Disadvantaged Business</t>
  </si>
  <si>
    <t>FY22</t>
  </si>
  <si>
    <t>The Micro Purchase Threshold (MPT) for FY22 is set to $10,000.</t>
  </si>
  <si>
    <t>FY22 data excludes Q1 and Q2 SSA due to data issues.</t>
  </si>
  <si>
    <t>FY23</t>
  </si>
  <si>
    <t>The Micro Purchase Threshold (MPT) for FY23 is set to $10,000.</t>
  </si>
  <si>
    <t>Small Business Vendor Count</t>
  </si>
  <si>
    <t>For example:  If a vendor is identified as both Woman Owned and Veteran Owned then this vendor is counted twice, one for Woman Owned and one for Veteran Owned.</t>
  </si>
  <si>
    <t>The Total Small Business vendor count is a count of unique vendor names.  Please note this vendor count may contain duplications due to vendor name normalization issues.</t>
  </si>
  <si>
    <t>The Small Business vendor count for each small business category, e.g., Women Owned, Veteran Owned, etc., reflects the small business categorization(s) for a specific vendor.</t>
  </si>
  <si>
    <t>Please note this vendor count may contain duplications due to vendor name normalization issues.</t>
  </si>
  <si>
    <t>Spend as a % of Total P-card</t>
  </si>
  <si>
    <t>The Total Small Business vendor count includes other socioeconomic categories not shown above.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</si>
</sst>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_(* #,##0_);_(* \(#,##0\);_(* &quot;-&quot;??_);_(@_)"/>
    <numFmt numFmtId="167" formatCode="&quot;$&quot;#,##0.00,,,&quot;B&quot;"/>
    <numFmt numFmtId="168" formatCode="&quot;$&quot;0.00,,,&quot;B&quot;"/>
  </numFmts>
  <fonts count="9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rgb="FF222222"/>
      <name val="Arial"/>
      <family val="2"/>
    </font>
    <font>
      <sz val="10"/>
      <color theme="1"/>
      <name val="Arial"/>
      <family val="2"/>
    </font>
    <font>
      <b/>
      <sz val="11"/>
      <color theme="0"/>
      <name val="Arial"/>
      <family val="2"/>
    </font>
    <font>
      <b/>
      <sz val="11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164" fontId="0" fillId="0" borderId="0" xfId="2" applyNumberFormat="1" applyFont="1"/>
    <xf numFmtId="0" fontId="3" fillId="0" borderId="0" xfId="0" applyFont="1"/>
    <xf numFmtId="0" fontId="0" fillId="0" borderId="1" xfId="0" applyBorder="1"/>
    <xf numFmtId="164" fontId="0" fillId="0" borderId="1" xfId="2" applyNumberFormat="1" applyFont="1" applyBorder="1"/>
    <xf numFmtId="165" fontId="0" fillId="0" borderId="1" xfId="3" applyNumberFormat="1" applyFont="1" applyBorder="1"/>
    <xf numFmtId="166" fontId="0" fillId="0" borderId="1" xfId="1" applyNumberFormat="1" applyFont="1" applyBorder="1"/>
    <xf numFmtId="0" fontId="3" fillId="5" borderId="1" xfId="0" applyFont="1" applyFill="1" applyBorder="1"/>
    <xf numFmtId="164" fontId="3" fillId="5" borderId="1" xfId="2" applyNumberFormat="1" applyFont="1" applyFill="1" applyBorder="1"/>
    <xf numFmtId="9" fontId="3" fillId="5" borderId="1" xfId="3" applyFont="1" applyFill="1" applyBorder="1"/>
    <xf numFmtId="166" fontId="3" fillId="5" borderId="1" xfId="1" applyNumberFormat="1" applyFont="1" applyFill="1" applyBorder="1"/>
    <xf numFmtId="0" fontId="4" fillId="0" borderId="0" xfId="0" applyFont="1" applyAlignment="1">
      <alignment horizontal="left" vertical="center"/>
    </xf>
    <xf numFmtId="44" fontId="0" fillId="0" borderId="0" xfId="2" applyFont="1"/>
    <xf numFmtId="43" fontId="0" fillId="0" borderId="0" xfId="1" applyFont="1"/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164" fontId="6" fillId="3" borderId="1" xfId="2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64" fontId="7" fillId="5" borderId="1" xfId="2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10" fontId="0" fillId="0" borderId="1" xfId="3" applyNumberFormat="1" applyFont="1" applyBorder="1"/>
    <xf numFmtId="0" fontId="3" fillId="0" borderId="1" xfId="0" applyFont="1" applyBorder="1"/>
    <xf numFmtId="164" fontId="3" fillId="0" borderId="1" xfId="2" applyNumberFormat="1" applyFont="1" applyBorder="1"/>
    <xf numFmtId="10" fontId="3" fillId="0" borderId="1" xfId="3" applyNumberFormat="1" applyFont="1" applyBorder="1"/>
    <xf numFmtId="0" fontId="0" fillId="6" borderId="0" xfId="0" applyFill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167" fontId="0" fillId="0" borderId="1" xfId="2" applyNumberFormat="1" applyFont="1" applyFill="1" applyBorder="1"/>
    <xf numFmtId="165" fontId="0" fillId="0" borderId="1" xfId="3" applyNumberFormat="1" applyFont="1" applyFill="1" applyBorder="1"/>
    <xf numFmtId="167" fontId="0" fillId="0" borderId="0" xfId="2" applyNumberFormat="1" applyFont="1" applyFill="1" applyBorder="1"/>
    <xf numFmtId="0" fontId="6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164" fontId="0" fillId="0" borderId="0" xfId="0" applyNumberFormat="1"/>
    <xf numFmtId="164" fontId="0" fillId="0" borderId="1" xfId="2" applyNumberFormat="1" applyFont="1" applyFill="1" applyBorder="1"/>
    <xf numFmtId="10" fontId="0" fillId="0" borderId="1" xfId="3" applyNumberFormat="1" applyFont="1" applyFill="1" applyBorder="1"/>
    <xf numFmtId="164" fontId="0" fillId="0" borderId="1" xfId="0" applyNumberFormat="1" applyBorder="1"/>
    <xf numFmtId="168" fontId="0" fillId="0" borderId="1" xfId="0" applyNumberFormat="1" applyBorder="1"/>
    <xf numFmtId="164" fontId="3" fillId="0" borderId="1" xfId="2" applyNumberFormat="1" applyFont="1" applyFill="1" applyBorder="1"/>
    <xf numFmtId="38" fontId="0" fillId="0" borderId="1" xfId="1" applyNumberFormat="1" applyFont="1" applyBorder="1" applyAlignment="1">
      <alignment horizontal="center" vertical="center"/>
    </xf>
    <xf numFmtId="0" fontId="4" fillId="0" borderId="0" xfId="0" applyFont="1"/>
    <xf numFmtId="38" fontId="3" fillId="0" borderId="1" xfId="1" applyNumberFormat="1" applyFont="1" applyBorder="1" applyAlignment="1">
      <alignment horizontal="center" vertical="center"/>
    </xf>
    <xf numFmtId="165" fontId="3" fillId="0" borderId="1" xfId="3" applyNumberFormat="1" applyFont="1" applyBorder="1"/>
    <xf numFmtId="166" fontId="3" fillId="0" borderId="1" xfId="1" applyNumberFormat="1" applyFont="1" applyBorder="1"/>
    <xf numFmtId="38" fontId="0" fillId="0" borderId="1" xfId="0" applyNumberFormat="1" applyBorder="1"/>
    <xf numFmtId="10" fontId="3" fillId="0" borderId="1" xfId="3" applyNumberFormat="1" applyFont="1" applyFill="1" applyBorder="1"/>
    <xf numFmtId="164" fontId="7" fillId="0" borderId="1" xfId="2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6" fontId="0" fillId="5" borderId="1" xfId="1" applyNumberFormat="1" applyFont="1" applyFill="1" applyBorder="1"/>
    <xf numFmtId="164" fontId="0" fillId="5" borderId="1" xfId="2" applyNumberFormat="1" applyFont="1" applyFill="1" applyBorder="1"/>
    <xf numFmtId="10" fontId="0" fillId="5" borderId="1" xfId="3" applyNumberFormat="1" applyFont="1" applyFill="1" applyBorder="1"/>
    <xf numFmtId="10" fontId="3" fillId="5" borderId="1" xfId="3" applyNumberFormat="1" applyFont="1" applyFill="1" applyBorder="1"/>
    <xf numFmtId="0" fontId="7" fillId="0" borderId="2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38" fontId="3" fillId="0" borderId="1" xfId="0" applyNumberFormat="1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C45B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/>
              <a:t>Socioeconomic Spend vs. </a:t>
            </a:r>
          </a:p>
          <a:p>
            <a:pPr>
              <a:defRPr/>
            </a:pPr>
            <a:r>
              <a:rPr lang="en-US"/>
              <a:t>Non-Socioeconomic</a:t>
            </a:r>
            <a:r>
              <a:rPr lang="en-US" baseline="0"/>
              <a:t> </a:t>
            </a:r>
            <a:r>
              <a:rPr lang="en-US"/>
              <a:t>Spend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'Graphs and Data'!$B$2</c:f>
              <c:strCache>
                <c:ptCount val="1"/>
                <c:pt idx="0">
                  <c:v>Socioeconomic Spend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5"/>
              <c:numFmt formatCode="&quot;$&quot;0.00,,,&quot;B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Century Gothic" panose="020B0502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8637-4DB1-9449-E8613AD5D3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'Graphs and Data'!$A$3:$A$8</c:f>
              <c:strCache>
                <c:ptCount val="6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  <c:pt idx="3">
                  <c:v>FY20</c:v>
                </c:pt>
                <c:pt idx="4">
                  <c:v>FY21</c:v>
                </c:pt>
                <c:pt idx="5">
                  <c:v>FY22</c:v>
                </c:pt>
              </c:strCache>
            </c:strRef>
          </c:cat>
          <c:val>
            <c:numRef>
              <c:f>'Graphs and Data'!$B$3:$B$8</c:f>
              <c:numCache>
                <c:formatCode>"$"#,##0.00,,,"B"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4675884239.5307579</c:v>
                </c:pt>
                <c:pt idx="4">
                  <c:v>4591189388.5907125</c:v>
                </c:pt>
                <c:pt idx="5" formatCode="&quot;$&quot;0.00,,,&quot;B&quot;">
                  <c:v>4365277562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3-4AB1-8807-78EBEA47D2D5}"/>
            </c:ext>
          </c:extLst>
        </c:ser>
        <c:ser>
          <c:idx val="1"/>
          <c:order val="1"/>
          <c:tx>
            <c:strRef>
              <c:f>'Graphs and Data'!$E$2</c:f>
              <c:strCache>
                <c:ptCount val="1"/>
                <c:pt idx="0">
                  <c:v>Non-Socioeconomic Spend</c:v>
                </c:pt>
              </c:strCache>
            </c:strRef>
          </c:tx>
          <c:spPr>
            <a:solidFill>
              <a:srgbClr val="C45B5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'Graphs and Data'!$A$3:$A$8</c:f>
              <c:strCache>
                <c:ptCount val="6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  <c:pt idx="3">
                  <c:v>FY20</c:v>
                </c:pt>
                <c:pt idx="4">
                  <c:v>FY21</c:v>
                </c:pt>
                <c:pt idx="5">
                  <c:v>FY22</c:v>
                </c:pt>
              </c:strCache>
            </c:strRef>
          </c:cat>
          <c:val>
            <c:numRef>
              <c:f>'Graphs and Data'!$E$3:$E$8</c:f>
              <c:numCache>
                <c:formatCode>"$"#,##0.00,,,"B"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8142664137.3492432</c:v>
                </c:pt>
                <c:pt idx="4">
                  <c:v>8966435843.3492889</c:v>
                </c:pt>
                <c:pt idx="5">
                  <c:v>8706747581.2000008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3-4AB1-8807-78EBEA47D2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138092175"/>
        <c:axId val="1138093839"/>
      </c:barChart>
      <c:catAx>
        <c:axId val="113809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138093839"/>
        <c:crosses val="autoZero"/>
        <c:auto val="1"/>
        <c:lblAlgn val="ctr"/>
        <c:lblOffset val="100"/>
        <c:noMultiLvlLbl val="0"/>
      </c:catAx>
      <c:valAx>
        <c:axId val="113809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13809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chemeClr val="tx1"/>
          </a:solidFill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/>
              <a:t>Socioeconomic Category Spend - FY22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975555894558375"/>
          <c:y val="0.10502231807011385"/>
          <c:w val="0.42819139458687233"/>
          <c:h val="0.894977662457205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6C8-4B17-9577-66BC1E0138D5}"/>
              </c:ext>
            </c:extLst>
          </c:dPt>
          <c:dPt>
            <c:idx val="1"/>
            <c:bubble3D val="0"/>
            <c:spPr>
              <a:solidFill>
                <a:schemeClr val="accent5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76C8-4B17-9577-66BC1E0138D5}"/>
              </c:ext>
            </c:extLst>
          </c:dPt>
          <c:dPt>
            <c:idx val="2"/>
            <c:bubble3D val="0"/>
            <c:spPr>
              <a:solidFill>
                <a:schemeClr val="accent5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6C8-4B17-9577-66BC1E0138D5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76C8-4B17-9577-66BC1E0138D5}"/>
              </c:ext>
            </c:extLst>
          </c:dPt>
          <c:dPt>
            <c:idx val="4"/>
            <c:bubble3D val="0"/>
            <c:spPr>
              <a:solidFill>
                <a:schemeClr val="accent5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6C8-4B17-9577-66BC1E0138D5}"/>
              </c:ext>
            </c:extLst>
          </c:dPt>
          <c:dPt>
            <c:idx val="5"/>
            <c:bubble3D val="0"/>
            <c:spPr>
              <a:solidFill>
                <a:schemeClr val="accent5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76C8-4B17-9577-66BC1E0138D5}"/>
              </c:ext>
            </c:extLst>
          </c:dPt>
          <c:dPt>
            <c:idx val="6"/>
            <c:bubble3D val="0"/>
            <c:spPr>
              <a:solidFill>
                <a:schemeClr val="accent5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A3E-4209-9CAB-B5F8CCCD8722}"/>
              </c:ext>
            </c:extLst>
          </c:dPt>
          <c:dLbls>
            <c:dLbl>
              <c:idx val="0"/>
              <c:layout>
                <c:manualLayout>
                  <c:x val="4.5500550843282785E-2"/>
                  <c:y val="-0.1742919389978213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6C8-4B17-9577-66BC1E0138D5}"/>
                </c:ext>
              </c:extLst>
            </c:dLbl>
            <c:dLbl>
              <c:idx val="1"/>
              <c:layout>
                <c:manualLayout>
                  <c:x val="0.18053457899579686"/>
                  <c:y val="-0.193164488669387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6C8-4B17-9577-66BC1E0138D5}"/>
                </c:ext>
              </c:extLst>
            </c:dLbl>
            <c:dLbl>
              <c:idx val="2"/>
              <c:layout>
                <c:manualLayout>
                  <c:x val="0.25119544482525352"/>
                  <c:y val="-0.1463467817230369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147238457370578"/>
                      <c:h val="7.931515068200366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3-76C8-4B17-9577-66BC1E0138D5}"/>
                </c:ext>
              </c:extLst>
            </c:dLbl>
            <c:dLbl>
              <c:idx val="3"/>
              <c:layout>
                <c:manualLayout>
                  <c:x val="0.19009441856438897"/>
                  <c:y val="-4.944505062057441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6C8-4B17-9577-66BC1E0138D5}"/>
                </c:ext>
              </c:extLst>
            </c:dLbl>
            <c:dLbl>
              <c:idx val="4"/>
              <c:layout>
                <c:manualLayout>
                  <c:x val="0.17060873524008605"/>
                  <c:y val="2.8698278374781057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6C8-4B17-9577-66BC1E0138D5}"/>
                </c:ext>
              </c:extLst>
            </c:dLbl>
            <c:dLbl>
              <c:idx val="5"/>
              <c:layout>
                <c:manualLayout>
                  <c:x val="0.19001747304502262"/>
                  <c:y val="2.1786554209956923E-2"/>
                </c:manualLayout>
              </c:layout>
              <c:numFmt formatCode="#,##&quot;$&quot;0.00,,,&quot;B&quot;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Century Gothic" panose="020B0502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4-76C8-4B17-9577-66BC1E0138D5}"/>
                </c:ext>
              </c:extLst>
            </c:dLbl>
            <c:dLbl>
              <c:idx val="6"/>
              <c:numFmt formatCode="#,##&quot;$&quot;0.00,,,&quot;B&quot;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Century Gothic" panose="020B0502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D-8A3E-4209-9CAB-B5F8CCCD8722}"/>
                </c:ext>
              </c:extLst>
            </c:dLbl>
            <c:numFmt formatCode="&quot;$&quot;#,##0,,&quot;M&quot;;[Red]&quot;$&quot;#,##0,,&quot;M&quot;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'Graphs and Data'!$A$72:$A$78</c:f>
              <c:strCache>
                <c:ptCount val="7"/>
                <c:pt idx="0">
                  <c:v>Woman Owned</c:v>
                </c:pt>
                <c:pt idx="1">
                  <c:v>Veteran Owned</c:v>
                </c:pt>
                <c:pt idx="2">
                  <c:v>Service Disabled Veteran Owned</c:v>
                </c:pt>
                <c:pt idx="3">
                  <c:v>HUBZone</c:v>
                </c:pt>
                <c:pt idx="4">
                  <c:v>8(a)</c:v>
                </c:pt>
                <c:pt idx="5">
                  <c:v>Small Disadvantaged Business</c:v>
                </c:pt>
                <c:pt idx="6">
                  <c:v>Total Small Business</c:v>
                </c:pt>
              </c:strCache>
            </c:strRef>
          </c:cat>
          <c:val>
            <c:numRef>
              <c:f>'Graphs and Data'!$B$72:$B$78</c:f>
              <c:numCache>
                <c:formatCode>_("$"* #,##0_);_("$"* \(#,##0\);_("$"* "-"??_);_(@_)</c:formatCode>
                <c:ptCount val="7"/>
                <c:pt idx="0">
                  <c:v>468923653</c:v>
                </c:pt>
                <c:pt idx="1">
                  <c:v>476440088</c:v>
                </c:pt>
                <c:pt idx="2">
                  <c:v>73438141</c:v>
                </c:pt>
                <c:pt idx="3">
                  <c:v>131438903</c:v>
                </c:pt>
                <c:pt idx="4">
                  <c:v>51770424</c:v>
                </c:pt>
                <c:pt idx="5">
                  <c:v>1116880037</c:v>
                </c:pt>
                <c:pt idx="6">
                  <c:v>4365277562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6C8-4B17-9577-66BC1E013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41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chemeClr val="tx1"/>
          </a:solidFill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/>
              <a:t>Socioeconomic Spend as a Percent of Total P-Card Spend</a:t>
            </a:r>
          </a:p>
        </c:rich>
      </c:tx>
      <c:layout>
        <c:manualLayout>
          <c:xMode val="edge"/>
          <c:yMode val="edge"/>
          <c:x val="0.12184616987564455"/>
          <c:y val="1.64375902233872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'Graphs and Data'!$A$3:$A$8</c:f>
              <c:strCache>
                <c:ptCount val="6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  <c:pt idx="3">
                  <c:v>FY20</c:v>
                </c:pt>
                <c:pt idx="4">
                  <c:v>FY21</c:v>
                </c:pt>
                <c:pt idx="5">
                  <c:v>FY22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 prstMaterial="matte"/>
          </c:spPr>
          <c:invertIfNegative val="0"/>
          <c:dLbls>
            <c:numFmt formatCode="0%" sourceLinked="0"/>
            <c:spPr>
              <a:noFill/>
              <a:ln>
                <a:solidFill>
                  <a:srgbClr val="4BACC6">
                    <a:lumMod val="60000"/>
                    <a:lumOff val="40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'Graphs and Data'!$A$3:$A$8</c:f>
              <c:strCache>
                <c:ptCount val="6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  <c:pt idx="3">
                  <c:v>FY20</c:v>
                </c:pt>
                <c:pt idx="4">
                  <c:v>FY21</c:v>
                </c:pt>
                <c:pt idx="5">
                  <c:v>FY22</c:v>
                </c:pt>
              </c:strCache>
            </c:strRef>
          </c:cat>
          <c:val>
            <c:numRef>
              <c:f>'Graphs and Data'!$D$3:$D$8</c:f>
              <c:numCache>
                <c:formatCode>0.0%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0.3647748638967851</c:v>
                </c:pt>
                <c:pt idx="4">
                  <c:v>0.33864259485315085</c:v>
                </c:pt>
                <c:pt idx="5">
                  <c:v>0.33394041965033971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BD-4F37-9AF0-0FC2437B4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088843135"/>
        <c:axId val="1970603359"/>
        <c:axId val="0"/>
      </c:bar3DChart>
      <c:catAx>
        <c:axId val="108884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970603359"/>
        <c:crosses val="autoZero"/>
        <c:auto val="1"/>
        <c:lblAlgn val="ctr"/>
        <c:lblOffset val="100"/>
        <c:noMultiLvlLbl val="0"/>
      </c:catAx>
      <c:valAx>
        <c:axId val="197060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08884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chemeClr val="tx1"/>
          </a:solidFill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/>
              <a:t>Total Socioeconomic Spend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'Graphs and Data'!$A$3:$A$8</c:f>
              <c:strCache>
                <c:ptCount val="6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  <c:pt idx="3">
                  <c:v>FY20</c:v>
                </c:pt>
                <c:pt idx="4">
                  <c:v>FY21</c:v>
                </c:pt>
                <c:pt idx="5">
                  <c:v>FY22</c:v>
                </c:pt>
              </c:strCache>
            </c:strRef>
          </c:cat>
          <c:val>
            <c:numRef>
              <c:f>'Graphs and Data'!$B$3:$B$8</c:f>
              <c:numCache>
                <c:formatCode>"$"#,##0.00,,,"B"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4675884239.5307579</c:v>
                </c:pt>
                <c:pt idx="4">
                  <c:v>4591189388.5907125</c:v>
                </c:pt>
                <c:pt idx="5" formatCode="&quot;$&quot;0.00,,,&quot;B&quot;">
                  <c:v>4365277562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2-4A62-913B-47CE149372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67529375"/>
        <c:axId val="1145033391"/>
      </c:barChart>
      <c:catAx>
        <c:axId val="1967529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145033391"/>
        <c:crosses val="autoZero"/>
        <c:auto val="1"/>
        <c:lblAlgn val="ctr"/>
        <c:lblOffset val="100"/>
        <c:noMultiLvlLbl val="0"/>
      </c:catAx>
      <c:valAx>
        <c:axId val="114503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96752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chemeClr val="tx1"/>
          </a:solidFill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/>
              <a:t>Socioeconomic Spend vs. </a:t>
            </a:r>
          </a:p>
          <a:p>
            <a:pPr>
              <a:defRPr/>
            </a:pPr>
            <a:r>
              <a:rPr lang="en-US"/>
              <a:t>Non-Socioeconomic</a:t>
            </a:r>
            <a:r>
              <a:rPr lang="en-US" baseline="0"/>
              <a:t> </a:t>
            </a:r>
            <a:r>
              <a:rPr lang="en-US"/>
              <a:t>Spend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'Graphs and Data'!$B$2</c:f>
              <c:strCache>
                <c:ptCount val="1"/>
                <c:pt idx="0">
                  <c:v>Socioeconomic Spend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'Graphs and Data'!$A$3:$A$8</c:f>
              <c:strCache>
                <c:ptCount val="6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  <c:pt idx="3">
                  <c:v>FY20</c:v>
                </c:pt>
                <c:pt idx="4">
                  <c:v>FY21</c:v>
                </c:pt>
                <c:pt idx="5">
                  <c:v>FY22</c:v>
                </c:pt>
              </c:strCache>
            </c:strRef>
          </c:cat>
          <c:val>
            <c:numRef>
              <c:f>'Graphs and Data'!$B$3:$B$8</c:f>
              <c:numCache>
                <c:formatCode>"$"#,##0.00,,,"B"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4675884239.5307579</c:v>
                </c:pt>
                <c:pt idx="4">
                  <c:v>4591189388.5907125</c:v>
                </c:pt>
                <c:pt idx="5" formatCode="&quot;$&quot;0.00,,,&quot;B&quot;">
                  <c:v>4365277562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7-4F3A-8205-3E1447E9DB6D}"/>
            </c:ext>
          </c:extLst>
        </c:ser>
        <c:ser>
          <c:idx val="1"/>
          <c:order val="1"/>
          <c:tx>
            <c:strRef>
              <c:f>'Graphs and Data'!$E$2</c:f>
              <c:strCache>
                <c:ptCount val="1"/>
                <c:pt idx="0">
                  <c:v>Non-Socioeconomic Spend</c:v>
                </c:pt>
              </c:strCache>
            </c:strRef>
          </c:tx>
          <c:spPr>
            <a:solidFill>
              <a:srgbClr val="C45B5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'Graphs and Data'!$A$3:$A$8</c:f>
              <c:strCache>
                <c:ptCount val="6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  <c:pt idx="3">
                  <c:v>FY20</c:v>
                </c:pt>
                <c:pt idx="4">
                  <c:v>FY21</c:v>
                </c:pt>
                <c:pt idx="5">
                  <c:v>FY22</c:v>
                </c:pt>
              </c:strCache>
            </c:strRef>
          </c:cat>
          <c:val>
            <c:numRef>
              <c:f>'Graphs and Data'!$E$3:$E$8</c:f>
              <c:numCache>
                <c:formatCode>"$"#,##0.00,,,"B"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8142664137.3492432</c:v>
                </c:pt>
                <c:pt idx="4">
                  <c:v>8966435843.3492889</c:v>
                </c:pt>
                <c:pt idx="5">
                  <c:v>8706747581.2000008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C7-4F3A-8205-3E1447E9DB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138092175"/>
        <c:axId val="1138093839"/>
      </c:barChart>
      <c:catAx>
        <c:axId val="113809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138093839"/>
        <c:crosses val="autoZero"/>
        <c:auto val="1"/>
        <c:lblAlgn val="ctr"/>
        <c:lblOffset val="100"/>
        <c:noMultiLvlLbl val="0"/>
      </c:catAx>
      <c:valAx>
        <c:axId val="113809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13809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chemeClr val="tx1"/>
          </a:solidFill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/>
              <a:t>Socioeconomic Spend as a % of Total P-Card Spend</a:t>
            </a:r>
          </a:p>
        </c:rich>
      </c:tx>
      <c:layout>
        <c:manualLayout>
          <c:xMode val="edge"/>
          <c:yMode val="edge"/>
          <c:x val="0.10951561695971727"/>
          <c:y val="1.16644428992915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'Graphs and Data'!$A$3:$A$8</c:f>
              <c:strCache>
                <c:ptCount val="6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  <c:pt idx="3">
                  <c:v>FY20</c:v>
                </c:pt>
                <c:pt idx="4">
                  <c:v>FY21</c:v>
                </c:pt>
                <c:pt idx="5">
                  <c:v>FY22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 prstMaterial="matte"/>
          </c:spPr>
          <c:invertIfNegative val="0"/>
          <c:dLbls>
            <c:numFmt formatCode="0%" sourceLinked="0"/>
            <c:spPr>
              <a:noFill/>
              <a:ln>
                <a:solidFill>
                  <a:srgbClr val="4BACC6">
                    <a:lumMod val="60000"/>
                    <a:lumOff val="40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'Graphs and Data'!$A$3:$A$8</c:f>
              <c:strCache>
                <c:ptCount val="6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  <c:pt idx="3">
                  <c:v>FY20</c:v>
                </c:pt>
                <c:pt idx="4">
                  <c:v>FY21</c:v>
                </c:pt>
                <c:pt idx="5">
                  <c:v>FY22</c:v>
                </c:pt>
              </c:strCache>
            </c:strRef>
          </c:cat>
          <c:val>
            <c:numRef>
              <c:f>'Graphs and Data'!$D$3:$D$8</c:f>
              <c:numCache>
                <c:formatCode>0.0%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0.3647748638967851</c:v>
                </c:pt>
                <c:pt idx="4">
                  <c:v>0.33864259485315085</c:v>
                </c:pt>
                <c:pt idx="5">
                  <c:v>0.33394041965033971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3-4FC5-B391-7F451E39A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088843135"/>
        <c:axId val="1970603359"/>
        <c:axId val="0"/>
      </c:bar3DChart>
      <c:catAx>
        <c:axId val="108884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970603359"/>
        <c:crosses val="autoZero"/>
        <c:auto val="1"/>
        <c:lblAlgn val="ctr"/>
        <c:lblOffset val="100"/>
        <c:noMultiLvlLbl val="0"/>
      </c:catAx>
      <c:valAx>
        <c:axId val="197060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08884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chemeClr val="tx1"/>
          </a:solidFill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/>
              <a:t>Total Socioeconomic Spend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'Graphs and Data'!$A$3:$A$8</c:f>
              <c:strCache>
                <c:ptCount val="6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  <c:pt idx="3">
                  <c:v>FY20</c:v>
                </c:pt>
                <c:pt idx="4">
                  <c:v>FY21</c:v>
                </c:pt>
                <c:pt idx="5">
                  <c:v>FY22</c:v>
                </c:pt>
              </c:strCache>
            </c:strRef>
          </c:cat>
          <c:val>
            <c:numRef>
              <c:f>'Graphs and Data'!$B$3:$B$8</c:f>
              <c:numCache>
                <c:formatCode>"$"#,##0.00,,,"B"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4675884239.5307579</c:v>
                </c:pt>
                <c:pt idx="4">
                  <c:v>4591189388.5907125</c:v>
                </c:pt>
                <c:pt idx="5" formatCode="&quot;$&quot;0.00,,,&quot;B&quot;">
                  <c:v>4365277562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8-4FA8-8F70-576ADE4E22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67529375"/>
        <c:axId val="1145033391"/>
      </c:barChart>
      <c:catAx>
        <c:axId val="1967529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145033391"/>
        <c:crosses val="autoZero"/>
        <c:auto val="1"/>
        <c:lblAlgn val="ctr"/>
        <c:lblOffset val="100"/>
        <c:noMultiLvlLbl val="0"/>
      </c:catAx>
      <c:valAx>
        <c:axId val="114503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96752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chemeClr val="tx1"/>
          </a:solidFill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/>
              <a:t>Socioeconomic Category Spend - FY22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975555894558375"/>
          <c:y val="0.10502231807011385"/>
          <c:w val="0.42819139458687233"/>
          <c:h val="0.894977662457205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87-4D60-AA7A-A4E571B001F5}"/>
              </c:ext>
            </c:extLst>
          </c:dPt>
          <c:dPt>
            <c:idx val="1"/>
            <c:bubble3D val="0"/>
            <c:spPr>
              <a:solidFill>
                <a:schemeClr val="accent5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87-4D60-AA7A-A4E571B001F5}"/>
              </c:ext>
            </c:extLst>
          </c:dPt>
          <c:dPt>
            <c:idx val="2"/>
            <c:bubble3D val="0"/>
            <c:spPr>
              <a:solidFill>
                <a:schemeClr val="accent5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787-4D60-AA7A-A4E571B001F5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787-4D60-AA7A-A4E571B001F5}"/>
              </c:ext>
            </c:extLst>
          </c:dPt>
          <c:dPt>
            <c:idx val="4"/>
            <c:bubble3D val="0"/>
            <c:spPr>
              <a:solidFill>
                <a:schemeClr val="accent5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787-4D60-AA7A-A4E571B001F5}"/>
              </c:ext>
            </c:extLst>
          </c:dPt>
          <c:dPt>
            <c:idx val="5"/>
            <c:bubble3D val="0"/>
            <c:spPr>
              <a:solidFill>
                <a:schemeClr val="accent5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787-4D60-AA7A-A4E571B001F5}"/>
              </c:ext>
            </c:extLst>
          </c:dPt>
          <c:dPt>
            <c:idx val="6"/>
            <c:bubble3D val="0"/>
            <c:spPr>
              <a:solidFill>
                <a:schemeClr val="accent5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787-4D60-AA7A-A4E571B001F5}"/>
              </c:ext>
            </c:extLst>
          </c:dPt>
          <c:dLbls>
            <c:dLbl>
              <c:idx val="0"/>
              <c:layout>
                <c:manualLayout>
                  <c:x val="4.5500550843282785E-2"/>
                  <c:y val="-0.1742919389978213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787-4D60-AA7A-A4E571B001F5}"/>
                </c:ext>
              </c:extLst>
            </c:dLbl>
            <c:dLbl>
              <c:idx val="1"/>
              <c:layout>
                <c:manualLayout>
                  <c:x val="0.20902969535057173"/>
                  <c:y val="-0.2029445096869003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787-4D60-AA7A-A4E571B001F5}"/>
                </c:ext>
              </c:extLst>
            </c:dLbl>
            <c:dLbl>
              <c:idx val="2"/>
              <c:layout>
                <c:manualLayout>
                  <c:x val="0.25119545067699145"/>
                  <c:y val="-0.1349368407480770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147239627718164"/>
                      <c:h val="0.102135032631923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787-4D60-AA7A-A4E571B001F5}"/>
                </c:ext>
              </c:extLst>
            </c:dLbl>
            <c:dLbl>
              <c:idx val="3"/>
              <c:layout>
                <c:manualLayout>
                  <c:x val="0.19543730522676256"/>
                  <c:y val="-4.94449685231888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787-4D60-AA7A-A4E571B001F5}"/>
                </c:ext>
              </c:extLst>
            </c:dLbl>
            <c:dLbl>
              <c:idx val="4"/>
              <c:layout>
                <c:manualLayout>
                  <c:x val="0.17060873524008605"/>
                  <c:y val="2.8698278374781057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787-4D60-AA7A-A4E571B001F5}"/>
                </c:ext>
              </c:extLst>
            </c:dLbl>
            <c:dLbl>
              <c:idx val="5"/>
              <c:layout>
                <c:manualLayout>
                  <c:x val="0.19001747304502262"/>
                  <c:y val="2.1786554209956923E-2"/>
                </c:manualLayout>
              </c:layout>
              <c:numFmt formatCode="#,##&quot;$&quot;0.00,,,&quot;B&quot;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Century Gothic" panose="020B0502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B-E787-4D60-AA7A-A4E571B001F5}"/>
                </c:ext>
              </c:extLst>
            </c:dLbl>
            <c:dLbl>
              <c:idx val="6"/>
              <c:numFmt formatCode="#,##&quot;$&quot;0.00,,,&quot;B&quot;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Century Gothic" panose="020B0502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D-E787-4D60-AA7A-A4E571B001F5}"/>
                </c:ext>
              </c:extLst>
            </c:dLbl>
            <c:numFmt formatCode="&quot;$&quot;#,##0,,&quot;M&quot;;[Red]&quot;$&quot;#,##0,,&quot;M&quot;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'Graphs and Data'!$A$72:$A$78</c:f>
              <c:strCache>
                <c:ptCount val="7"/>
                <c:pt idx="0">
                  <c:v>Woman Owned</c:v>
                </c:pt>
                <c:pt idx="1">
                  <c:v>Veteran Owned</c:v>
                </c:pt>
                <c:pt idx="2">
                  <c:v>Service Disabled Veteran Owned</c:v>
                </c:pt>
                <c:pt idx="3">
                  <c:v>HUBZone</c:v>
                </c:pt>
                <c:pt idx="4">
                  <c:v>8(a)</c:v>
                </c:pt>
                <c:pt idx="5">
                  <c:v>Small Disadvantaged Business</c:v>
                </c:pt>
                <c:pt idx="6">
                  <c:v>Total Small Business</c:v>
                </c:pt>
              </c:strCache>
            </c:strRef>
          </c:cat>
          <c:val>
            <c:numRef>
              <c:f>'Graphs and Data'!$B$72:$B$78</c:f>
              <c:numCache>
                <c:formatCode>_("$"* #,##0_);_("$"* \(#,##0\);_("$"* "-"??_);_(@_)</c:formatCode>
                <c:ptCount val="7"/>
                <c:pt idx="0">
                  <c:v>468923653</c:v>
                </c:pt>
                <c:pt idx="1">
                  <c:v>476440088</c:v>
                </c:pt>
                <c:pt idx="2">
                  <c:v>73438141</c:v>
                </c:pt>
                <c:pt idx="3">
                  <c:v>131438903</c:v>
                </c:pt>
                <c:pt idx="4">
                  <c:v>51770424</c:v>
                </c:pt>
                <c:pt idx="5">
                  <c:v>1116880037</c:v>
                </c:pt>
                <c:pt idx="6">
                  <c:v>4365277562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787-4D60-AA7A-A4E571B00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41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chemeClr val="tx1"/>
          </a:solidFill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1146</xdr:colOff>
      <xdr:row>0</xdr:row>
      <xdr:rowOff>44529</xdr:rowOff>
    </xdr:from>
    <xdr:to>
      <xdr:col>17</xdr:col>
      <xdr:colOff>234950</xdr:colOff>
      <xdr:row>12</xdr:row>
      <xdr:rowOff>97992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75E74A-0B43-424D-9CE8-72FD2F6DE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1560</xdr:colOff>
      <xdr:row>29</xdr:row>
      <xdr:rowOff>31002</xdr:rowOff>
    </xdr:from>
    <xdr:to>
      <xdr:col>17</xdr:col>
      <xdr:colOff>238125</xdr:colOff>
      <xdr:row>49</xdr:row>
      <xdr:rowOff>142762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A51C85-B3E0-40FA-83D9-21C20EC8E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8799</xdr:colOff>
      <xdr:row>13</xdr:row>
      <xdr:rowOff>19855</xdr:rowOff>
    </xdr:from>
    <xdr:to>
      <xdr:col>17</xdr:col>
      <xdr:colOff>267315</xdr:colOff>
      <xdr:row>28</xdr:row>
      <xdr:rowOff>28678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9D2932-9885-4331-B967-CDE33DB74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312737</xdr:colOff>
      <xdr:row>0</xdr:row>
      <xdr:rowOff>57150</xdr:rowOff>
    </xdr:from>
    <xdr:to>
      <xdr:col>24</xdr:col>
      <xdr:colOff>287337</xdr:colOff>
      <xdr:row>13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01ECBB-6472-451D-A125-C5F7A884E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107950</xdr:rowOff>
    </xdr:from>
    <xdr:to>
      <xdr:col>10</xdr:col>
      <xdr:colOff>177800</xdr:colOff>
      <xdr:row>13</xdr:row>
      <xdr:rowOff>82549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1965F9-E07A-493E-AF7B-6DDDAAF1F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285750</xdr:colOff>
      <xdr:row>0</xdr:row>
      <xdr:rowOff>88901</xdr:rowOff>
    </xdr:from>
    <xdr:to>
      <xdr:col>18</xdr:col>
      <xdr:colOff>152400</xdr:colOff>
      <xdr:row>13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62D7B6-2A99-4989-9A98-02E9B9310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15</xdr:row>
      <xdr:rowOff>101600</xdr:rowOff>
    </xdr:from>
    <xdr:to>
      <xdr:col>7</xdr:col>
      <xdr:colOff>82550</xdr:colOff>
      <xdr:row>37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9C781A-F44B-4021-BFBE-2079D3F7F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234951</xdr:colOff>
      <xdr:row>15</xdr:row>
      <xdr:rowOff>95250</xdr:rowOff>
    </xdr:from>
    <xdr:to>
      <xdr:col>18</xdr:col>
      <xdr:colOff>142875</xdr:colOff>
      <xdr:row>37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BBCA6A-5794-493D-BB52-C47C85416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1AA74-925E-4D1F-8727-FB79CE1EC5D2}">
  <dimension ref="A1:G8"/>
  <sheetViews>
    <sheetView workbookViewId="0"/>
  </sheetViews>
  <sheetFormatPr defaultRowHeight="14" x14ac:dyDescent="0.3"/>
  <cols>
    <col min="2" max="3" width="17.25" style="13" bestFit="1" customWidth="1"/>
    <col min="4" max="4" width="28" style="14" bestFit="1" customWidth="1"/>
    <col min="5" max="5" width="26.75" style="14" bestFit="1" customWidth="1"/>
    <col min="6" max="6" width="16.25" style="14" bestFit="1" customWidth="1"/>
    <col min="7" max="7" width="17.25" style="13" bestFit="1" customWidth="1"/>
  </cols>
  <sheetData>
    <row r="1" spans="1:7" x14ac:dyDescent="0.3">
      <c r="B1" s="13" t="s">
        <v>53</v>
      </c>
      <c r="C1" s="13" t="s">
        <v>54</v>
      </c>
      <c r="D1" s="14" t="s">
        <v>55</v>
      </c>
      <c r="E1" s="14" t="s">
        <v>56</v>
      </c>
      <c r="F1" s="14" t="s">
        <v>57</v>
      </c>
      <c r="G1" s="13" t="s">
        <v>58</v>
      </c>
    </row>
    <row r="2" spans="1:7" x14ac:dyDescent="0.3">
      <c r="A2" t="s">
        <v>83</v>
      </c>
      <c r="B2" s="13">
        <v>996328342.50999999</v>
      </c>
      <c r="C2" s="13">
        <v>7494178050.3100004</v>
      </c>
      <c r="D2" s="14">
        <v>612926</v>
      </c>
      <c r="E2" s="14">
        <v>144139</v>
      </c>
      <c r="F2" s="14">
        <v>757065</v>
      </c>
      <c r="G2" s="13">
        <v>8490506392</v>
      </c>
    </row>
    <row r="3" spans="1:7" x14ac:dyDescent="0.3">
      <c r="A3" t="s">
        <v>49</v>
      </c>
      <c r="B3" s="13">
        <v>954880727.64999998</v>
      </c>
      <c r="C3" s="13">
        <v>6745090336.4099998</v>
      </c>
      <c r="D3" s="14">
        <v>590001</v>
      </c>
      <c r="E3" s="14">
        <v>132826</v>
      </c>
      <c r="F3" s="14">
        <v>722827</v>
      </c>
      <c r="G3" s="13">
        <v>7699971064.0599995</v>
      </c>
    </row>
    <row r="4" spans="1:7" x14ac:dyDescent="0.3">
      <c r="A4" t="s">
        <v>2</v>
      </c>
      <c r="B4" s="13">
        <v>877874527.28999996</v>
      </c>
      <c r="C4" s="13">
        <v>6433409265.8299999</v>
      </c>
      <c r="D4" s="14">
        <v>546195</v>
      </c>
      <c r="E4" s="14">
        <v>126277</v>
      </c>
      <c r="F4" s="14">
        <v>672472</v>
      </c>
      <c r="G4" s="13">
        <v>7311283793.1199999</v>
      </c>
    </row>
    <row r="5" spans="1:7" x14ac:dyDescent="0.3">
      <c r="A5" t="s">
        <v>1</v>
      </c>
      <c r="B5" s="13">
        <v>1009213016.1699996</v>
      </c>
      <c r="C5" s="13">
        <v>6072944705.8100004</v>
      </c>
      <c r="D5" s="14">
        <v>606304</v>
      </c>
      <c r="E5" s="14">
        <v>120418</v>
      </c>
      <c r="F5" s="14">
        <v>726722</v>
      </c>
      <c r="G5" s="13">
        <v>7082157721.9799995</v>
      </c>
    </row>
    <row r="6" spans="1:7" x14ac:dyDescent="0.3">
      <c r="A6" t="s">
        <v>18</v>
      </c>
      <c r="B6" s="13">
        <v>139817826.87</v>
      </c>
      <c r="C6" s="13">
        <v>6157398294.7399998</v>
      </c>
      <c r="D6" s="14">
        <v>471152</v>
      </c>
      <c r="E6" s="14">
        <v>240209</v>
      </c>
      <c r="F6" s="14">
        <v>711361</v>
      </c>
      <c r="G6" s="13">
        <v>6297216121.6099997</v>
      </c>
    </row>
    <row r="7" spans="1:7" x14ac:dyDescent="0.3">
      <c r="A7" t="s">
        <v>21</v>
      </c>
      <c r="B7" s="13">
        <v>123499158.48999999</v>
      </c>
      <c r="C7" s="13">
        <v>5891526962.3000002</v>
      </c>
      <c r="D7" s="14">
        <v>428589</v>
      </c>
      <c r="E7" s="14">
        <v>236806</v>
      </c>
      <c r="F7" s="14">
        <v>665395</v>
      </c>
      <c r="G7" s="13">
        <v>6015026120.79</v>
      </c>
    </row>
    <row r="8" spans="1:7" x14ac:dyDescent="0.3">
      <c r="A8" t="s">
        <v>59</v>
      </c>
      <c r="B8" s="13">
        <v>106071198.48999999</v>
      </c>
      <c r="C8" s="13">
        <v>5903253430.21</v>
      </c>
      <c r="D8" s="14">
        <v>405551</v>
      </c>
      <c r="E8" s="14">
        <v>231731</v>
      </c>
      <c r="F8" s="14">
        <v>637282</v>
      </c>
      <c r="G8" s="13">
        <v>6009324628.6999998</v>
      </c>
    </row>
  </sheetData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47B3C-B765-4BFC-B172-E15222B463E0}">
  <dimension ref="A1:A30"/>
  <sheetViews>
    <sheetView workbookViewId="0"/>
  </sheetViews>
  <sheetFormatPr defaultRowHeight="14" x14ac:dyDescent="0.3"/>
  <sheetData>
    <row r="1" spans="1:1" ht="14.5" thickBot="1" x14ac:dyDescent="0.35">
      <c r="A1" s="15" t="s">
        <v>22</v>
      </c>
    </row>
    <row r="2" spans="1:1" ht="14.5" thickBot="1" x14ac:dyDescent="0.35">
      <c r="A2" s="15" t="s">
        <v>23</v>
      </c>
    </row>
    <row r="3" spans="1:1" ht="14.5" thickBot="1" x14ac:dyDescent="0.35">
      <c r="A3" s="15" t="s">
        <v>24</v>
      </c>
    </row>
    <row r="4" spans="1:1" ht="14.5" thickBot="1" x14ac:dyDescent="0.35">
      <c r="A4" s="15" t="s">
        <v>25</v>
      </c>
    </row>
    <row r="5" spans="1:1" ht="14.5" thickBot="1" x14ac:dyDescent="0.35">
      <c r="A5" s="15" t="s">
        <v>26</v>
      </c>
    </row>
    <row r="6" spans="1:1" ht="14.5" thickBot="1" x14ac:dyDescent="0.35">
      <c r="A6" s="15" t="s">
        <v>27</v>
      </c>
    </row>
    <row r="7" spans="1:1" ht="14.5" thickBot="1" x14ac:dyDescent="0.35">
      <c r="A7" s="15" t="s">
        <v>28</v>
      </c>
    </row>
    <row r="8" spans="1:1" ht="14.5" thickBot="1" x14ac:dyDescent="0.35">
      <c r="A8" s="15" t="s">
        <v>29</v>
      </c>
    </row>
    <row r="9" spans="1:1" ht="14.5" thickBot="1" x14ac:dyDescent="0.35">
      <c r="A9" s="16" t="s">
        <v>30</v>
      </c>
    </row>
    <row r="10" spans="1:1" ht="14.5" thickBot="1" x14ac:dyDescent="0.35">
      <c r="A10" s="15" t="s">
        <v>31</v>
      </c>
    </row>
    <row r="11" spans="1:1" ht="14.5" thickBot="1" x14ac:dyDescent="0.35">
      <c r="A11" s="15" t="s">
        <v>32</v>
      </c>
    </row>
    <row r="12" spans="1:1" ht="14.5" thickBot="1" x14ac:dyDescent="0.35">
      <c r="A12" s="15" t="s">
        <v>33</v>
      </c>
    </row>
    <row r="13" spans="1:1" ht="14.5" thickBot="1" x14ac:dyDescent="0.35">
      <c r="A13" s="15" t="s">
        <v>34</v>
      </c>
    </row>
    <row r="14" spans="1:1" ht="14.5" thickBot="1" x14ac:dyDescent="0.35">
      <c r="A14" s="15" t="s">
        <v>35</v>
      </c>
    </row>
    <row r="15" spans="1:1" ht="14.5" thickBot="1" x14ac:dyDescent="0.35">
      <c r="A15" s="15" t="s">
        <v>36</v>
      </c>
    </row>
    <row r="16" spans="1:1" ht="14.5" thickBot="1" x14ac:dyDescent="0.35">
      <c r="A16" s="15" t="s">
        <v>37</v>
      </c>
    </row>
    <row r="17" spans="1:1" ht="14.5" thickBot="1" x14ac:dyDescent="0.35">
      <c r="A17" s="15" t="s">
        <v>38</v>
      </c>
    </row>
    <row r="18" spans="1:1" ht="14.5" thickBot="1" x14ac:dyDescent="0.35">
      <c r="A18" s="15" t="s">
        <v>39</v>
      </c>
    </row>
    <row r="19" spans="1:1" ht="14.5" thickBot="1" x14ac:dyDescent="0.35">
      <c r="A19" s="15" t="s">
        <v>40</v>
      </c>
    </row>
    <row r="20" spans="1:1" ht="14.5" thickBot="1" x14ac:dyDescent="0.35">
      <c r="A20" s="15" t="s">
        <v>41</v>
      </c>
    </row>
    <row r="21" spans="1:1" ht="14.5" thickBot="1" x14ac:dyDescent="0.35">
      <c r="A21" s="15" t="s">
        <v>42</v>
      </c>
    </row>
    <row r="22" spans="1:1" ht="14.5" thickBot="1" x14ac:dyDescent="0.35">
      <c r="A22" s="15" t="s">
        <v>43</v>
      </c>
    </row>
    <row r="23" spans="1:1" ht="14.5" thickBot="1" x14ac:dyDescent="0.35">
      <c r="A23" s="15" t="s">
        <v>44</v>
      </c>
    </row>
    <row r="24" spans="1:1" ht="26" thickBot="1" x14ac:dyDescent="0.35">
      <c r="A24" s="16" t="s">
        <v>45</v>
      </c>
    </row>
    <row r="25" spans="1:1" ht="14.5" thickBot="1" x14ac:dyDescent="0.35">
      <c r="A25" s="15" t="s">
        <v>46</v>
      </c>
    </row>
    <row r="26" spans="1:1" ht="14.5" thickBot="1" x14ac:dyDescent="0.35">
      <c r="A26" s="15" t="s">
        <v>47</v>
      </c>
    </row>
    <row r="30" spans="1:1" x14ac:dyDescent="0.3">
      <c r="A30" t="s">
        <v>48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D26DF-C085-4541-B1F7-F68DD846CF61}">
  <dimension ref="A1:M27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15" sqref="E15"/>
    </sheetView>
  </sheetViews>
  <sheetFormatPr defaultRowHeight="14" x14ac:dyDescent="0.3"/>
  <cols>
    <col min="1" max="1" width="29.83203125" customWidth="1"/>
    <col min="2" max="2" width="9.9140625" customWidth="1"/>
    <col min="3" max="3" width="15.5" bestFit="1" customWidth="1"/>
    <col min="4" max="4" width="7.75" customWidth="1"/>
    <col min="5" max="5" width="9.5" customWidth="1"/>
    <col min="6" max="6" width="15.5" bestFit="1" customWidth="1"/>
    <col min="7" max="7" width="8" customWidth="1"/>
    <col min="8" max="8" width="9.33203125" customWidth="1"/>
    <col min="9" max="9" width="15.5" bestFit="1" customWidth="1"/>
    <col min="11" max="11" width="10" customWidth="1"/>
    <col min="12" max="12" width="15.5" bestFit="1" customWidth="1"/>
    <col min="13" max="13" width="8.4140625" customWidth="1"/>
  </cols>
  <sheetData>
    <row r="1" spans="1:13" ht="18" x14ac:dyDescent="0.4">
      <c r="A1" s="1" t="s">
        <v>5</v>
      </c>
      <c r="B1" s="1"/>
    </row>
    <row r="3" spans="1:13" x14ac:dyDescent="0.3">
      <c r="A3" s="61" t="s">
        <v>67</v>
      </c>
      <c r="B3" s="55" t="s">
        <v>2</v>
      </c>
      <c r="C3" s="56"/>
      <c r="D3" s="57"/>
      <c r="E3" s="58" t="s">
        <v>49</v>
      </c>
      <c r="F3" s="59"/>
      <c r="G3" s="60"/>
      <c r="H3" s="55" t="s">
        <v>83</v>
      </c>
      <c r="I3" s="56"/>
      <c r="J3" s="57"/>
      <c r="K3" s="58" t="s">
        <v>86</v>
      </c>
      <c r="L3" s="59"/>
      <c r="M3" s="60"/>
    </row>
    <row r="4" spans="1:13" ht="56" x14ac:dyDescent="0.3">
      <c r="A4" s="61"/>
      <c r="B4" s="49" t="s">
        <v>88</v>
      </c>
      <c r="C4" s="49" t="s">
        <v>9</v>
      </c>
      <c r="D4" s="50" t="s">
        <v>93</v>
      </c>
      <c r="E4" s="21" t="s">
        <v>88</v>
      </c>
      <c r="F4" s="21" t="s">
        <v>9</v>
      </c>
      <c r="G4" s="22" t="s">
        <v>93</v>
      </c>
      <c r="H4" s="49" t="s">
        <v>88</v>
      </c>
      <c r="I4" s="49" t="s">
        <v>9</v>
      </c>
      <c r="J4" s="50" t="s">
        <v>63</v>
      </c>
      <c r="K4" s="21" t="s">
        <v>88</v>
      </c>
      <c r="L4" s="21" t="s">
        <v>9</v>
      </c>
      <c r="M4" s="22" t="s">
        <v>93</v>
      </c>
    </row>
    <row r="5" spans="1:13" x14ac:dyDescent="0.3">
      <c r="A5" s="4" t="s">
        <v>12</v>
      </c>
      <c r="B5" s="47">
        <f>'FY20'!B6</f>
        <v>13158</v>
      </c>
      <c r="C5" s="5">
        <f>'FY20'!K6</f>
        <v>460736825.63156956</v>
      </c>
      <c r="D5" s="23">
        <f>'FY20'!L6</f>
        <v>3.5942979819974873E-2</v>
      </c>
      <c r="E5" s="51">
        <f>'FY21'!B6</f>
        <v>11444</v>
      </c>
      <c r="F5" s="52">
        <f>'FY21'!K6</f>
        <v>418221415.27214193</v>
      </c>
      <c r="G5" s="53">
        <f>'FY21'!L6</f>
        <v>3.0847689629808227E-2</v>
      </c>
      <c r="H5" s="7">
        <f>'FY22'!B6</f>
        <v>11977</v>
      </c>
      <c r="I5" s="5">
        <f>'FY22'!K6</f>
        <v>468923653</v>
      </c>
      <c r="J5" s="23">
        <f>'FY22'!L6</f>
        <v>3.5872303477317867E-2</v>
      </c>
      <c r="K5" s="51">
        <f>'FY23'!B6</f>
        <v>9835</v>
      </c>
      <c r="L5" s="52">
        <f>'FY23'!K6</f>
        <v>508380446</v>
      </c>
      <c r="M5" s="53">
        <f>'FY23'!L6</f>
        <v>3.5283410922435761E-2</v>
      </c>
    </row>
    <row r="6" spans="1:13" x14ac:dyDescent="0.3">
      <c r="A6" s="4" t="s">
        <v>13</v>
      </c>
      <c r="B6" s="47">
        <f>'FY20'!B7</f>
        <v>4522</v>
      </c>
      <c r="C6" s="5">
        <f>'FY20'!K7</f>
        <v>475796309.33257192</v>
      </c>
      <c r="D6" s="23">
        <f>'FY20'!L7</f>
        <v>3.7117799562291734E-2</v>
      </c>
      <c r="E6" s="51">
        <f>'FY21'!B7</f>
        <v>3899</v>
      </c>
      <c r="F6" s="52">
        <f>'FY21'!K7</f>
        <v>341897255.6279754</v>
      </c>
      <c r="G6" s="53">
        <f>'FY21'!L7</f>
        <v>2.5218078371314612E-2</v>
      </c>
      <c r="H6" s="7">
        <f>'FY22'!B7</f>
        <v>4007</v>
      </c>
      <c r="I6" s="5">
        <f>'FY22'!K7</f>
        <v>476440088</v>
      </c>
      <c r="J6" s="23">
        <f>'FY22'!L7</f>
        <v>3.6447305048815763E-2</v>
      </c>
      <c r="K6" s="51">
        <f>'FY23'!B7</f>
        <v>3144</v>
      </c>
      <c r="L6" s="52">
        <f>'FY23'!K7</f>
        <v>567945101</v>
      </c>
      <c r="M6" s="53">
        <f>'FY23'!L7</f>
        <v>3.9417409811169805E-2</v>
      </c>
    </row>
    <row r="7" spans="1:13" x14ac:dyDescent="0.3">
      <c r="A7" s="4" t="s">
        <v>14</v>
      </c>
      <c r="B7" s="47">
        <f>'FY20'!B8</f>
        <v>828</v>
      </c>
      <c r="C7" s="5">
        <f>'FY20'!K8</f>
        <v>150052540.0170716</v>
      </c>
      <c r="D7" s="23">
        <f>'FY20'!L8</f>
        <v>1.1705891775367624E-2</v>
      </c>
      <c r="E7" s="51">
        <f>'FY21'!B8</f>
        <v>720</v>
      </c>
      <c r="F7" s="52">
        <f>'FY21'!K8</f>
        <v>39955068.761142954</v>
      </c>
      <c r="G7" s="53">
        <f>'FY21'!L8</f>
        <v>2.9470551130897182E-3</v>
      </c>
      <c r="H7" s="7">
        <f>'FY22'!B8</f>
        <v>612</v>
      </c>
      <c r="I7" s="5">
        <f>'FY22'!K8</f>
        <v>73438141</v>
      </c>
      <c r="J7" s="23">
        <f>'FY22'!L8</f>
        <v>5.6179620369076581E-3</v>
      </c>
      <c r="K7" s="51">
        <f>'FY23'!B8</f>
        <v>402</v>
      </c>
      <c r="L7" s="52">
        <f>'FY23'!K8</f>
        <v>61566613</v>
      </c>
      <c r="M7" s="53">
        <f>'FY23'!L8</f>
        <v>4.2729418935628684E-3</v>
      </c>
    </row>
    <row r="8" spans="1:13" x14ac:dyDescent="0.3">
      <c r="A8" s="4" t="s">
        <v>15</v>
      </c>
      <c r="B8" s="47">
        <f>'FY20'!B9</f>
        <v>886</v>
      </c>
      <c r="C8" s="5">
        <f>'FY20'!K9</f>
        <v>56291593.304238111</v>
      </c>
      <c r="D8" s="23">
        <f>'FY20'!L9</f>
        <v>4.3914171596658846E-3</v>
      </c>
      <c r="E8" s="51">
        <f>'FY21'!B9</f>
        <v>861</v>
      </c>
      <c r="F8" s="52">
        <f>'FY21'!K9</f>
        <v>68219476.056809455</v>
      </c>
      <c r="G8" s="53">
        <f>'FY21'!L9</f>
        <v>5.031816036343389E-3</v>
      </c>
      <c r="H8" s="7">
        <f>'FY22'!B9</f>
        <v>823</v>
      </c>
      <c r="I8" s="5">
        <f>'FY22'!K9</f>
        <v>131438903</v>
      </c>
      <c r="J8" s="23">
        <f>'FY22'!L9</f>
        <v>1.0054976299397177E-2</v>
      </c>
      <c r="K8" s="51">
        <f>'FY23'!B9</f>
        <v>784</v>
      </c>
      <c r="L8" s="52">
        <f>'FY23'!K9</f>
        <v>150337957</v>
      </c>
      <c r="M8" s="53">
        <f>'FY23'!L9</f>
        <v>1.0433988867601879E-2</v>
      </c>
    </row>
    <row r="9" spans="1:13" x14ac:dyDescent="0.3">
      <c r="A9" s="4" t="s">
        <v>16</v>
      </c>
      <c r="B9" s="47">
        <f>'FY20'!B10</f>
        <v>460</v>
      </c>
      <c r="C9" s="5">
        <f>'FY20'!K10</f>
        <v>18860188.614738103</v>
      </c>
      <c r="D9" s="23">
        <f>'FY20'!L10</f>
        <v>1.4713201573397362E-3</v>
      </c>
      <c r="E9" s="51">
        <f>'FY21'!B10</f>
        <v>467</v>
      </c>
      <c r="F9" s="52">
        <f>'FY21'!K10</f>
        <v>22596885.650976196</v>
      </c>
      <c r="G9" s="53">
        <f>'FY21'!L10</f>
        <v>1.6667288897867507E-3</v>
      </c>
      <c r="H9" s="7">
        <f>'FY22'!B10</f>
        <v>472</v>
      </c>
      <c r="I9" s="5">
        <f>'FY22'!K10</f>
        <v>51770424</v>
      </c>
      <c r="J9" s="23">
        <f>'FY22'!L10</f>
        <v>3.9603981351681158E-3</v>
      </c>
      <c r="K9" s="51">
        <f>'FY23'!B10</f>
        <v>437</v>
      </c>
      <c r="L9" s="52">
        <f>'FY23'!K10</f>
        <v>12849234</v>
      </c>
      <c r="M9" s="53">
        <f>'FY23'!L10</f>
        <v>8.917825357518431E-4</v>
      </c>
    </row>
    <row r="10" spans="1:13" x14ac:dyDescent="0.3">
      <c r="A10" s="4" t="s">
        <v>82</v>
      </c>
      <c r="B10" s="47">
        <f>'FY20'!B11</f>
        <v>10906</v>
      </c>
      <c r="C10" s="5">
        <f>'FY20'!K11</f>
        <v>417258733.96980977</v>
      </c>
      <c r="D10" s="23">
        <f>'FY20'!L11</f>
        <v>3.2551168954699485E-2</v>
      </c>
      <c r="E10" s="51">
        <f>'FY21'!B11</f>
        <v>10929</v>
      </c>
      <c r="F10" s="52">
        <f>'FY21'!K11</f>
        <v>519641658.42095017</v>
      </c>
      <c r="G10" s="53">
        <f>'FY21'!L11</f>
        <v>3.8328368687809873E-2</v>
      </c>
      <c r="H10" s="7">
        <f>'FY22'!B11</f>
        <v>10226</v>
      </c>
      <c r="I10" s="5">
        <f>'FY22'!K11</f>
        <v>1116880037</v>
      </c>
      <c r="J10" s="23">
        <f>'FY22'!L11</f>
        <v>8.5440474965808574E-2</v>
      </c>
      <c r="K10" s="51">
        <f>'FY23'!B11</f>
        <v>9588</v>
      </c>
      <c r="L10" s="52">
        <f>'FY23'!K11</f>
        <v>1138892070</v>
      </c>
      <c r="M10" s="53">
        <f>'FY23'!L11</f>
        <v>7.9043159937181126E-2</v>
      </c>
    </row>
    <row r="11" spans="1:13" s="3" customFormat="1" x14ac:dyDescent="0.3">
      <c r="A11" s="24" t="s">
        <v>17</v>
      </c>
      <c r="B11" s="74">
        <f>'FY20'!B12</f>
        <v>223523</v>
      </c>
      <c r="C11" s="25">
        <f>'FY20'!K12</f>
        <v>4675884239.5307579</v>
      </c>
      <c r="D11" s="26">
        <f>'FY20'!L12</f>
        <v>0.3647748638967851</v>
      </c>
      <c r="E11" s="11">
        <f>'FY21'!B12</f>
        <v>201389</v>
      </c>
      <c r="F11" s="9">
        <f>'FY21'!K12</f>
        <v>4591189388.5907125</v>
      </c>
      <c r="G11" s="54">
        <f>'FY21'!L12</f>
        <v>0.33864259485315085</v>
      </c>
      <c r="H11" s="46">
        <f>'FY22'!B12</f>
        <v>200299</v>
      </c>
      <c r="I11" s="25">
        <f>'FY22'!K12</f>
        <v>4365277562</v>
      </c>
      <c r="J11" s="26">
        <f>'FY22'!L12</f>
        <v>0.33394041965033971</v>
      </c>
      <c r="K11" s="11">
        <f>'FY23'!B12</f>
        <v>192968</v>
      </c>
      <c r="L11" s="9">
        <f>'FY23'!K12</f>
        <v>4990828502</v>
      </c>
      <c r="M11" s="54">
        <f>'FY23'!L12</f>
        <v>0.34638124708571211</v>
      </c>
    </row>
    <row r="12" spans="1:13" s="3" customFormat="1" x14ac:dyDescent="0.3">
      <c r="A12" s="24" t="s">
        <v>65</v>
      </c>
      <c r="B12" s="24"/>
      <c r="C12" s="41">
        <f>'FY20'!K13</f>
        <v>12818548376.880001</v>
      </c>
      <c r="D12" s="48"/>
      <c r="E12" s="54"/>
      <c r="F12" s="9">
        <f>'FY21'!K13</f>
        <v>13557625231.940001</v>
      </c>
      <c r="G12" s="54"/>
      <c r="H12" s="48"/>
      <c r="I12" s="41">
        <f>'FY22'!K13</f>
        <v>13072025143.200001</v>
      </c>
      <c r="J12" s="38"/>
      <c r="K12" s="53"/>
      <c r="L12" s="9">
        <f>'FY23'!K13</f>
        <v>14408483553.860001</v>
      </c>
      <c r="M12" s="53"/>
    </row>
    <row r="14" spans="1:13" x14ac:dyDescent="0.3">
      <c r="A14" s="3" t="s">
        <v>19</v>
      </c>
      <c r="B14" s="3"/>
    </row>
    <row r="15" spans="1:13" x14ac:dyDescent="0.3">
      <c r="A15" t="s">
        <v>52</v>
      </c>
    </row>
    <row r="16" spans="1:13" x14ac:dyDescent="0.3">
      <c r="A16" s="12" t="s">
        <v>68</v>
      </c>
      <c r="B16" s="12"/>
    </row>
    <row r="17" spans="1:2" x14ac:dyDescent="0.3">
      <c r="A17" s="12" t="s">
        <v>85</v>
      </c>
      <c r="B17" s="12"/>
    </row>
    <row r="18" spans="1:2" x14ac:dyDescent="0.3">
      <c r="A18" s="12" t="s">
        <v>62</v>
      </c>
      <c r="B18" s="12"/>
    </row>
    <row r="19" spans="1:2" x14ac:dyDescent="0.3">
      <c r="A19" s="12" t="s">
        <v>74</v>
      </c>
      <c r="B19" s="12"/>
    </row>
    <row r="20" spans="1:2" x14ac:dyDescent="0.3">
      <c r="A20" s="12" t="s">
        <v>20</v>
      </c>
      <c r="B20" s="12"/>
    </row>
    <row r="21" spans="1:2" x14ac:dyDescent="0.3">
      <c r="A21" s="12"/>
      <c r="B21" s="2" t="s">
        <v>60</v>
      </c>
    </row>
    <row r="22" spans="1:2" x14ac:dyDescent="0.3">
      <c r="A22" s="43" t="s">
        <v>90</v>
      </c>
    </row>
    <row r="23" spans="1:2" x14ac:dyDescent="0.3">
      <c r="A23" s="43" t="s">
        <v>94</v>
      </c>
    </row>
    <row r="24" spans="1:2" x14ac:dyDescent="0.3">
      <c r="A24" s="43" t="s">
        <v>91</v>
      </c>
      <c r="B24" s="43"/>
    </row>
    <row r="25" spans="1:2" x14ac:dyDescent="0.3">
      <c r="B25" t="s">
        <v>89</v>
      </c>
    </row>
    <row r="26" spans="1:2" x14ac:dyDescent="0.3">
      <c r="B26" t="s">
        <v>92</v>
      </c>
    </row>
    <row r="27" spans="1:2" x14ac:dyDescent="0.3">
      <c r="A27" t="s">
        <v>61</v>
      </c>
    </row>
  </sheetData>
  <mergeCells count="5">
    <mergeCell ref="H3:J3"/>
    <mergeCell ref="K3:M3"/>
    <mergeCell ref="A3:A4"/>
    <mergeCell ref="B3:D3"/>
    <mergeCell ref="E3:G3"/>
  </mergeCells>
  <phoneticPr fontId="8" type="noConversion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13A64-977B-45EC-A06C-B621FC28ED8C}">
  <dimension ref="A2:I79"/>
  <sheetViews>
    <sheetView zoomScaleNormal="100" workbookViewId="0"/>
  </sheetViews>
  <sheetFormatPr defaultColWidth="8.75" defaultRowHeight="14" x14ac:dyDescent="0.3"/>
  <cols>
    <col min="1" max="1" width="16.08203125" customWidth="1"/>
    <col min="2" max="2" width="15.83203125" customWidth="1"/>
    <col min="3" max="3" width="15.5" customWidth="1"/>
    <col min="4" max="4" width="8.83203125" customWidth="1"/>
    <col min="5" max="5" width="11.33203125" customWidth="1"/>
    <col min="6" max="6" width="4" customWidth="1"/>
    <col min="7" max="7" width="8.75" customWidth="1"/>
    <col min="9" max="9" width="17.25" customWidth="1"/>
    <col min="10" max="10" width="4.5" customWidth="1"/>
  </cols>
  <sheetData>
    <row r="2" spans="1:9" ht="42" x14ac:dyDescent="0.3">
      <c r="A2" s="28" t="s">
        <v>4</v>
      </c>
      <c r="B2" s="29" t="s">
        <v>71</v>
      </c>
      <c r="C2" s="29" t="s">
        <v>72</v>
      </c>
      <c r="D2" s="29" t="s">
        <v>63</v>
      </c>
      <c r="E2" s="29" t="s">
        <v>73</v>
      </c>
      <c r="F2" s="30"/>
    </row>
    <row r="3" spans="1:9" x14ac:dyDescent="0.3">
      <c r="A3" s="4" t="s">
        <v>21</v>
      </c>
      <c r="B3" s="31" t="e">
        <f>Summary!#REF!</f>
        <v>#REF!</v>
      </c>
      <c r="C3" s="31" t="e">
        <f>Summary!#REF!</f>
        <v>#REF!</v>
      </c>
      <c r="D3" s="32" t="e">
        <f>B3/C3</f>
        <v>#REF!</v>
      </c>
      <c r="E3" s="31" t="e">
        <f>C3-B3</f>
        <v>#REF!</v>
      </c>
      <c r="F3" s="33"/>
    </row>
    <row r="4" spans="1:9" x14ac:dyDescent="0.3">
      <c r="A4" s="4" t="s">
        <v>18</v>
      </c>
      <c r="B4" s="31" t="e">
        <f>Summary!#REF!</f>
        <v>#REF!</v>
      </c>
      <c r="C4" s="31" t="e">
        <f>Summary!#REF!</f>
        <v>#REF!</v>
      </c>
      <c r="D4" s="32" t="e">
        <f t="shared" ref="D4:D6" si="0">B4/C4</f>
        <v>#REF!</v>
      </c>
      <c r="E4" s="31" t="e">
        <f t="shared" ref="E4:E6" si="1">C4-B4</f>
        <v>#REF!</v>
      </c>
      <c r="F4" s="33"/>
    </row>
    <row r="5" spans="1:9" x14ac:dyDescent="0.3">
      <c r="A5" s="4" t="s">
        <v>1</v>
      </c>
      <c r="B5" s="31" t="e">
        <f>Summary!#REF!</f>
        <v>#REF!</v>
      </c>
      <c r="C5" s="31" t="e">
        <f>Summary!#REF!</f>
        <v>#REF!</v>
      </c>
      <c r="D5" s="32" t="e">
        <f t="shared" si="0"/>
        <v>#REF!</v>
      </c>
      <c r="E5" s="31" t="e">
        <f t="shared" si="1"/>
        <v>#REF!</v>
      </c>
      <c r="F5" s="33"/>
    </row>
    <row r="6" spans="1:9" x14ac:dyDescent="0.3">
      <c r="A6" s="4" t="s">
        <v>2</v>
      </c>
      <c r="B6" s="31">
        <f>Summary!C11</f>
        <v>4675884239.5307579</v>
      </c>
      <c r="C6" s="31">
        <f>Summary!C12</f>
        <v>12818548376.880001</v>
      </c>
      <c r="D6" s="32">
        <f t="shared" si="0"/>
        <v>0.3647748638967851</v>
      </c>
      <c r="E6" s="31">
        <f t="shared" si="1"/>
        <v>8142664137.3492432</v>
      </c>
      <c r="F6" s="33"/>
    </row>
    <row r="7" spans="1:9" x14ac:dyDescent="0.3">
      <c r="A7" s="4" t="s">
        <v>49</v>
      </c>
      <c r="B7" s="31">
        <f>Summary!F11</f>
        <v>4591189388.5907125</v>
      </c>
      <c r="C7" s="31">
        <f>Summary!F12</f>
        <v>13557625231.940001</v>
      </c>
      <c r="D7" s="32">
        <f>B7/C7</f>
        <v>0.33864259485315085</v>
      </c>
      <c r="E7" s="31">
        <f>C7-B7</f>
        <v>8966435843.3492889</v>
      </c>
      <c r="F7" s="33"/>
    </row>
    <row r="8" spans="1:9" x14ac:dyDescent="0.3">
      <c r="A8" s="4" t="s">
        <v>83</v>
      </c>
      <c r="B8" s="40">
        <f>Summary!I11</f>
        <v>4365277562</v>
      </c>
      <c r="C8" s="40">
        <f>Summary!I12</f>
        <v>13072025143.200001</v>
      </c>
      <c r="D8" s="32">
        <f>B8/C8</f>
        <v>0.33394041965033971</v>
      </c>
      <c r="E8" s="31">
        <f>C8-B8</f>
        <v>8706747581.2000008</v>
      </c>
    </row>
    <row r="15" spans="1:9" x14ac:dyDescent="0.3">
      <c r="A15" s="4" t="s">
        <v>21</v>
      </c>
      <c r="B15" s="4"/>
      <c r="C15" s="4"/>
      <c r="G15" t="s">
        <v>49</v>
      </c>
    </row>
    <row r="16" spans="1:9" ht="28" x14ac:dyDescent="0.3">
      <c r="A16" s="34" t="s">
        <v>67</v>
      </c>
      <c r="B16" s="35" t="s">
        <v>9</v>
      </c>
      <c r="C16" s="35" t="s">
        <v>63</v>
      </c>
      <c r="H16" t="s">
        <v>12</v>
      </c>
      <c r="I16" s="36">
        <f>B61</f>
        <v>418221415.27214193</v>
      </c>
    </row>
    <row r="17" spans="1:9" x14ac:dyDescent="0.3">
      <c r="A17" s="4" t="s">
        <v>12</v>
      </c>
      <c r="B17" s="37" t="e">
        <f>Summary!#REF!</f>
        <v>#REF!</v>
      </c>
      <c r="C17" s="38" t="e">
        <f>Summary!#REF!</f>
        <v>#REF!</v>
      </c>
      <c r="H17" t="s">
        <v>13</v>
      </c>
      <c r="I17" s="36">
        <f t="shared" ref="I17:I20" si="2">B62</f>
        <v>341897255.6279754</v>
      </c>
    </row>
    <row r="18" spans="1:9" x14ac:dyDescent="0.3">
      <c r="A18" s="4" t="s">
        <v>13</v>
      </c>
      <c r="B18" s="37" t="e">
        <f>Summary!#REF!</f>
        <v>#REF!</v>
      </c>
      <c r="C18" s="38" t="e">
        <f>Summary!#REF!</f>
        <v>#REF!</v>
      </c>
      <c r="H18" t="s">
        <v>14</v>
      </c>
      <c r="I18" s="36">
        <f t="shared" si="2"/>
        <v>39955068.761142954</v>
      </c>
    </row>
    <row r="19" spans="1:9" x14ac:dyDescent="0.3">
      <c r="A19" s="4" t="s">
        <v>14</v>
      </c>
      <c r="B19" s="37" t="e">
        <f>Summary!#REF!</f>
        <v>#REF!</v>
      </c>
      <c r="C19" s="38" t="e">
        <f>Summary!#REF!</f>
        <v>#REF!</v>
      </c>
      <c r="H19" t="s">
        <v>15</v>
      </c>
      <c r="I19" s="36">
        <f t="shared" si="2"/>
        <v>68219476.056809455</v>
      </c>
    </row>
    <row r="20" spans="1:9" x14ac:dyDescent="0.3">
      <c r="A20" s="4" t="s">
        <v>15</v>
      </c>
      <c r="B20" s="37" t="e">
        <f>Summary!#REF!</f>
        <v>#REF!</v>
      </c>
      <c r="C20" s="38" t="e">
        <f>Summary!#REF!</f>
        <v>#REF!</v>
      </c>
      <c r="H20" t="s">
        <v>16</v>
      </c>
      <c r="I20" s="36">
        <f t="shared" si="2"/>
        <v>22596885.650976196</v>
      </c>
    </row>
    <row r="21" spans="1:9" x14ac:dyDescent="0.3">
      <c r="A21" s="4" t="s">
        <v>16</v>
      </c>
      <c r="B21" s="37" t="e">
        <f>Summary!#REF!</f>
        <v>#REF!</v>
      </c>
      <c r="C21" s="38" t="e">
        <f>Summary!#REF!</f>
        <v>#REF!</v>
      </c>
      <c r="H21" t="s">
        <v>69</v>
      </c>
      <c r="I21" s="36" t="e">
        <f>#REF!</f>
        <v>#REF!</v>
      </c>
    </row>
    <row r="22" spans="1:9" x14ac:dyDescent="0.3">
      <c r="A22" s="4" t="s">
        <v>82</v>
      </c>
      <c r="B22" s="37" t="e">
        <f>Summary!#REF!</f>
        <v>#REF!</v>
      </c>
      <c r="C22" s="38" t="e">
        <f>Summary!#REF!</f>
        <v>#REF!</v>
      </c>
      <c r="H22" t="s">
        <v>70</v>
      </c>
      <c r="I22" s="36">
        <f>B66</f>
        <v>519641658.42095017</v>
      </c>
    </row>
    <row r="23" spans="1:9" x14ac:dyDescent="0.3">
      <c r="A23" s="24" t="s">
        <v>17</v>
      </c>
      <c r="B23" s="37" t="e">
        <f>Summary!#REF!</f>
        <v>#REF!</v>
      </c>
      <c r="C23" s="38" t="e">
        <f>Summary!#REF!</f>
        <v>#REF!</v>
      </c>
      <c r="H23" s="3" t="s">
        <v>17</v>
      </c>
      <c r="I23" s="36">
        <f>B67</f>
        <v>4591189388.5907125</v>
      </c>
    </row>
    <row r="24" spans="1:9" x14ac:dyDescent="0.3">
      <c r="A24" s="24" t="s">
        <v>65</v>
      </c>
      <c r="B24" s="37" t="e">
        <f>Summary!#REF!</f>
        <v>#REF!</v>
      </c>
      <c r="C24" s="37"/>
    </row>
    <row r="26" spans="1:9" x14ac:dyDescent="0.3">
      <c r="A26" s="4" t="s">
        <v>18</v>
      </c>
      <c r="B26" s="4"/>
      <c r="C26" s="4"/>
    </row>
    <row r="27" spans="1:9" ht="28" x14ac:dyDescent="0.3">
      <c r="A27" s="34" t="s">
        <v>67</v>
      </c>
      <c r="B27" s="35" t="s">
        <v>9</v>
      </c>
      <c r="C27" s="35" t="s">
        <v>63</v>
      </c>
    </row>
    <row r="28" spans="1:9" x14ac:dyDescent="0.3">
      <c r="A28" s="4" t="s">
        <v>12</v>
      </c>
      <c r="B28" s="37" t="e">
        <f>Summary!#REF!</f>
        <v>#REF!</v>
      </c>
      <c r="C28" s="38" t="e">
        <f>Summary!#REF!</f>
        <v>#REF!</v>
      </c>
    </row>
    <row r="29" spans="1:9" x14ac:dyDescent="0.3">
      <c r="A29" s="4" t="s">
        <v>13</v>
      </c>
      <c r="B29" s="37" t="e">
        <f>Summary!#REF!</f>
        <v>#REF!</v>
      </c>
      <c r="C29" s="38" t="e">
        <f>Summary!#REF!</f>
        <v>#REF!</v>
      </c>
    </row>
    <row r="30" spans="1:9" x14ac:dyDescent="0.3">
      <c r="A30" s="4" t="s">
        <v>14</v>
      </c>
      <c r="B30" s="37" t="e">
        <f>Summary!#REF!</f>
        <v>#REF!</v>
      </c>
      <c r="C30" s="38" t="e">
        <f>Summary!#REF!</f>
        <v>#REF!</v>
      </c>
    </row>
    <row r="31" spans="1:9" x14ac:dyDescent="0.3">
      <c r="A31" s="4" t="s">
        <v>15</v>
      </c>
      <c r="B31" s="37" t="e">
        <f>Summary!#REF!</f>
        <v>#REF!</v>
      </c>
      <c r="C31" s="38" t="e">
        <f>Summary!#REF!</f>
        <v>#REF!</v>
      </c>
    </row>
    <row r="32" spans="1:9" x14ac:dyDescent="0.3">
      <c r="A32" s="4" t="s">
        <v>16</v>
      </c>
      <c r="B32" s="37" t="e">
        <f>Summary!#REF!</f>
        <v>#REF!</v>
      </c>
      <c r="C32" s="38" t="e">
        <f>Summary!#REF!</f>
        <v>#REF!</v>
      </c>
    </row>
    <row r="33" spans="1:3" x14ac:dyDescent="0.3">
      <c r="A33" s="4" t="s">
        <v>82</v>
      </c>
      <c r="B33" s="37" t="e">
        <f>Summary!#REF!</f>
        <v>#REF!</v>
      </c>
      <c r="C33" s="38" t="e">
        <f>Summary!#REF!</f>
        <v>#REF!</v>
      </c>
    </row>
    <row r="34" spans="1:3" x14ac:dyDescent="0.3">
      <c r="A34" s="24" t="s">
        <v>17</v>
      </c>
      <c r="B34" s="37" t="e">
        <f>Summary!#REF!</f>
        <v>#REF!</v>
      </c>
      <c r="C34" s="38" t="e">
        <f>Summary!#REF!</f>
        <v>#REF!</v>
      </c>
    </row>
    <row r="35" spans="1:3" x14ac:dyDescent="0.3">
      <c r="A35" s="24" t="s">
        <v>65</v>
      </c>
      <c r="B35" s="37" t="e">
        <f>Summary!#REF!</f>
        <v>#REF!</v>
      </c>
      <c r="C35" s="37"/>
    </row>
    <row r="37" spans="1:3" x14ac:dyDescent="0.3">
      <c r="A37" s="4" t="s">
        <v>1</v>
      </c>
      <c r="B37" s="4"/>
      <c r="C37" s="4"/>
    </row>
    <row r="38" spans="1:3" ht="28" x14ac:dyDescent="0.3">
      <c r="A38" s="34" t="s">
        <v>67</v>
      </c>
      <c r="B38" s="35" t="s">
        <v>9</v>
      </c>
      <c r="C38" s="35" t="s">
        <v>63</v>
      </c>
    </row>
    <row r="39" spans="1:3" x14ac:dyDescent="0.3">
      <c r="A39" s="4" t="s">
        <v>12</v>
      </c>
      <c r="B39" s="37" t="e">
        <f>Summary!#REF!</f>
        <v>#REF!</v>
      </c>
      <c r="C39" s="38" t="e">
        <f>Summary!#REF!</f>
        <v>#REF!</v>
      </c>
    </row>
    <row r="40" spans="1:3" x14ac:dyDescent="0.3">
      <c r="A40" s="4" t="s">
        <v>13</v>
      </c>
      <c r="B40" s="37" t="e">
        <f>Summary!#REF!</f>
        <v>#REF!</v>
      </c>
      <c r="C40" s="38" t="e">
        <f>Summary!#REF!</f>
        <v>#REF!</v>
      </c>
    </row>
    <row r="41" spans="1:3" x14ac:dyDescent="0.3">
      <c r="A41" s="4" t="s">
        <v>14</v>
      </c>
      <c r="B41" s="37" t="e">
        <f>Summary!#REF!</f>
        <v>#REF!</v>
      </c>
      <c r="C41" s="38" t="e">
        <f>Summary!#REF!</f>
        <v>#REF!</v>
      </c>
    </row>
    <row r="42" spans="1:3" x14ac:dyDescent="0.3">
      <c r="A42" s="4" t="s">
        <v>15</v>
      </c>
      <c r="B42" s="37" t="e">
        <f>Summary!#REF!</f>
        <v>#REF!</v>
      </c>
      <c r="C42" s="38" t="e">
        <f>Summary!#REF!</f>
        <v>#REF!</v>
      </c>
    </row>
    <row r="43" spans="1:3" x14ac:dyDescent="0.3">
      <c r="A43" s="4" t="s">
        <v>16</v>
      </c>
      <c r="B43" s="37" t="e">
        <f>Summary!#REF!</f>
        <v>#REF!</v>
      </c>
      <c r="C43" s="38" t="e">
        <f>Summary!#REF!</f>
        <v>#REF!</v>
      </c>
    </row>
    <row r="44" spans="1:3" x14ac:dyDescent="0.3">
      <c r="A44" s="4" t="s">
        <v>82</v>
      </c>
      <c r="B44" s="37" t="e">
        <f>Summary!#REF!</f>
        <v>#REF!</v>
      </c>
      <c r="C44" s="38" t="e">
        <f>Summary!#REF!</f>
        <v>#REF!</v>
      </c>
    </row>
    <row r="45" spans="1:3" x14ac:dyDescent="0.3">
      <c r="A45" s="24" t="s">
        <v>17</v>
      </c>
      <c r="B45" s="37" t="e">
        <f>Summary!#REF!</f>
        <v>#REF!</v>
      </c>
      <c r="C45" s="38" t="e">
        <f>Summary!#REF!</f>
        <v>#REF!</v>
      </c>
    </row>
    <row r="46" spans="1:3" x14ac:dyDescent="0.3">
      <c r="A46" s="24" t="s">
        <v>65</v>
      </c>
      <c r="B46" s="37" t="e">
        <f>Summary!#REF!</f>
        <v>#REF!</v>
      </c>
      <c r="C46" s="37"/>
    </row>
    <row r="48" spans="1:3" x14ac:dyDescent="0.3">
      <c r="A48" s="4" t="s">
        <v>2</v>
      </c>
      <c r="B48" s="4"/>
      <c r="C48" s="4"/>
    </row>
    <row r="49" spans="1:3" ht="28" x14ac:dyDescent="0.3">
      <c r="A49" s="34" t="s">
        <v>67</v>
      </c>
      <c r="B49" s="35" t="s">
        <v>9</v>
      </c>
      <c r="C49" s="35" t="s">
        <v>63</v>
      </c>
    </row>
    <row r="50" spans="1:3" x14ac:dyDescent="0.3">
      <c r="A50" s="4" t="s">
        <v>12</v>
      </c>
      <c r="B50" s="37">
        <f>Summary!C5</f>
        <v>460736825.63156956</v>
      </c>
      <c r="C50" s="38">
        <f>Summary!D5</f>
        <v>3.5942979819974873E-2</v>
      </c>
    </row>
    <row r="51" spans="1:3" x14ac:dyDescent="0.3">
      <c r="A51" s="4" t="s">
        <v>13</v>
      </c>
      <c r="B51" s="37">
        <f>Summary!C6</f>
        <v>475796309.33257192</v>
      </c>
      <c r="C51" s="38">
        <f>Summary!D6</f>
        <v>3.7117799562291734E-2</v>
      </c>
    </row>
    <row r="52" spans="1:3" x14ac:dyDescent="0.3">
      <c r="A52" s="4" t="s">
        <v>14</v>
      </c>
      <c r="B52" s="37">
        <f>Summary!C7</f>
        <v>150052540.0170716</v>
      </c>
      <c r="C52" s="38">
        <f>Summary!D7</f>
        <v>1.1705891775367624E-2</v>
      </c>
    </row>
    <row r="53" spans="1:3" x14ac:dyDescent="0.3">
      <c r="A53" s="4" t="s">
        <v>15</v>
      </c>
      <c r="B53" s="37">
        <f>Summary!C8</f>
        <v>56291593.304238111</v>
      </c>
      <c r="C53" s="38">
        <f>Summary!D8</f>
        <v>4.3914171596658846E-3</v>
      </c>
    </row>
    <row r="54" spans="1:3" x14ac:dyDescent="0.3">
      <c r="A54" s="4" t="s">
        <v>16</v>
      </c>
      <c r="B54" s="37">
        <f>Summary!C9</f>
        <v>18860188.614738103</v>
      </c>
      <c r="C54" s="38">
        <f>Summary!D9</f>
        <v>1.4713201573397362E-3</v>
      </c>
    </row>
    <row r="55" spans="1:3" x14ac:dyDescent="0.3">
      <c r="A55" s="4" t="s">
        <v>82</v>
      </c>
      <c r="B55" s="37">
        <f>Summary!C10</f>
        <v>417258733.96980977</v>
      </c>
      <c r="C55" s="38">
        <f>Summary!D10</f>
        <v>3.2551168954699485E-2</v>
      </c>
    </row>
    <row r="56" spans="1:3" x14ac:dyDescent="0.3">
      <c r="A56" s="24" t="s">
        <v>17</v>
      </c>
      <c r="B56" s="37">
        <f>Summary!C11</f>
        <v>4675884239.5307579</v>
      </c>
      <c r="C56" s="38">
        <f>Summary!D11</f>
        <v>0.3647748638967851</v>
      </c>
    </row>
    <row r="57" spans="1:3" x14ac:dyDescent="0.3">
      <c r="A57" s="24" t="s">
        <v>65</v>
      </c>
      <c r="B57" s="37">
        <f>Summary!C12</f>
        <v>12818548376.880001</v>
      </c>
      <c r="C57" s="37"/>
    </row>
    <row r="59" spans="1:3" x14ac:dyDescent="0.3">
      <c r="A59" s="4" t="s">
        <v>49</v>
      </c>
      <c r="B59" s="4"/>
      <c r="C59" s="4"/>
    </row>
    <row r="60" spans="1:3" ht="28" x14ac:dyDescent="0.3">
      <c r="A60" s="34" t="s">
        <v>67</v>
      </c>
      <c r="B60" s="35" t="s">
        <v>9</v>
      </c>
      <c r="C60" s="35" t="s">
        <v>63</v>
      </c>
    </row>
    <row r="61" spans="1:3" x14ac:dyDescent="0.3">
      <c r="A61" s="4" t="s">
        <v>12</v>
      </c>
      <c r="B61" s="37">
        <f>Summary!F5</f>
        <v>418221415.27214193</v>
      </c>
      <c r="C61" s="38">
        <f>Summary!G5</f>
        <v>3.0847689629808227E-2</v>
      </c>
    </row>
    <row r="62" spans="1:3" x14ac:dyDescent="0.3">
      <c r="A62" s="4" t="s">
        <v>13</v>
      </c>
      <c r="B62" s="37">
        <f>Summary!F6</f>
        <v>341897255.6279754</v>
      </c>
      <c r="C62" s="38">
        <f>Summary!G6</f>
        <v>2.5218078371314612E-2</v>
      </c>
    </row>
    <row r="63" spans="1:3" x14ac:dyDescent="0.3">
      <c r="A63" s="4" t="s">
        <v>14</v>
      </c>
      <c r="B63" s="37">
        <f>Summary!F7</f>
        <v>39955068.761142954</v>
      </c>
      <c r="C63" s="38">
        <f>Summary!G7</f>
        <v>2.9470551130897182E-3</v>
      </c>
    </row>
    <row r="64" spans="1:3" x14ac:dyDescent="0.3">
      <c r="A64" s="4" t="s">
        <v>15</v>
      </c>
      <c r="B64" s="37">
        <f>Summary!F8</f>
        <v>68219476.056809455</v>
      </c>
      <c r="C64" s="38">
        <f>Summary!G8</f>
        <v>5.031816036343389E-3</v>
      </c>
    </row>
    <row r="65" spans="1:3" x14ac:dyDescent="0.3">
      <c r="A65" s="4" t="s">
        <v>16</v>
      </c>
      <c r="B65" s="37">
        <f>Summary!F9</f>
        <v>22596885.650976196</v>
      </c>
      <c r="C65" s="38">
        <f>Summary!G9</f>
        <v>1.6667288897867507E-3</v>
      </c>
    </row>
    <row r="66" spans="1:3" x14ac:dyDescent="0.3">
      <c r="A66" s="4" t="s">
        <v>82</v>
      </c>
      <c r="B66" s="37">
        <f>Summary!F10</f>
        <v>519641658.42095017</v>
      </c>
      <c r="C66" s="38">
        <f>Summary!G10</f>
        <v>3.8328368687809873E-2</v>
      </c>
    </row>
    <row r="67" spans="1:3" x14ac:dyDescent="0.3">
      <c r="A67" s="24" t="s">
        <v>17</v>
      </c>
      <c r="B67" s="37">
        <f>Summary!F11</f>
        <v>4591189388.5907125</v>
      </c>
      <c r="C67" s="38">
        <f>Summary!G11</f>
        <v>0.33864259485315085</v>
      </c>
    </row>
    <row r="68" spans="1:3" x14ac:dyDescent="0.3">
      <c r="A68" s="24" t="s">
        <v>65</v>
      </c>
      <c r="B68" s="37">
        <f>Summary!F12</f>
        <v>13557625231.940001</v>
      </c>
      <c r="C68" s="37"/>
    </row>
    <row r="70" spans="1:3" x14ac:dyDescent="0.3">
      <c r="A70" s="4" t="s">
        <v>83</v>
      </c>
      <c r="B70" s="4"/>
      <c r="C70" s="4"/>
    </row>
    <row r="71" spans="1:3" ht="28" x14ac:dyDescent="0.3">
      <c r="A71" s="34" t="s">
        <v>67</v>
      </c>
      <c r="B71" s="35" t="s">
        <v>9</v>
      </c>
      <c r="C71" s="35" t="s">
        <v>63</v>
      </c>
    </row>
    <row r="72" spans="1:3" x14ac:dyDescent="0.3">
      <c r="A72" s="4" t="s">
        <v>12</v>
      </c>
      <c r="B72" s="37">
        <f>Summary!I5</f>
        <v>468923653</v>
      </c>
      <c r="C72" s="38">
        <f>Summary!J5</f>
        <v>3.5872303477317867E-2</v>
      </c>
    </row>
    <row r="73" spans="1:3" x14ac:dyDescent="0.3">
      <c r="A73" s="4" t="s">
        <v>13</v>
      </c>
      <c r="B73" s="37">
        <f>Summary!I6</f>
        <v>476440088</v>
      </c>
      <c r="C73" s="38">
        <f>Summary!J6</f>
        <v>3.6447305048815763E-2</v>
      </c>
    </row>
    <row r="74" spans="1:3" x14ac:dyDescent="0.3">
      <c r="A74" s="4" t="s">
        <v>14</v>
      </c>
      <c r="B74" s="37">
        <f>Summary!I7</f>
        <v>73438141</v>
      </c>
      <c r="C74" s="38">
        <f>Summary!J7</f>
        <v>5.6179620369076581E-3</v>
      </c>
    </row>
    <row r="75" spans="1:3" x14ac:dyDescent="0.3">
      <c r="A75" s="4" t="s">
        <v>15</v>
      </c>
      <c r="B75" s="37">
        <f>Summary!I8</f>
        <v>131438903</v>
      </c>
      <c r="C75" s="38">
        <f>Summary!J8</f>
        <v>1.0054976299397177E-2</v>
      </c>
    </row>
    <row r="76" spans="1:3" x14ac:dyDescent="0.3">
      <c r="A76" s="4" t="s">
        <v>16</v>
      </c>
      <c r="B76" s="37">
        <f>Summary!I9</f>
        <v>51770424</v>
      </c>
      <c r="C76" s="38">
        <f>Summary!J9</f>
        <v>3.9603981351681158E-3</v>
      </c>
    </row>
    <row r="77" spans="1:3" x14ac:dyDescent="0.3">
      <c r="A77" s="4" t="s">
        <v>82</v>
      </c>
      <c r="B77" s="37">
        <f>Summary!I10</f>
        <v>1116880037</v>
      </c>
      <c r="C77" s="38">
        <f>Summary!J10</f>
        <v>8.5440474965808574E-2</v>
      </c>
    </row>
    <row r="78" spans="1:3" x14ac:dyDescent="0.3">
      <c r="A78" s="24" t="s">
        <v>17</v>
      </c>
      <c r="B78" s="41">
        <f>Summary!I11</f>
        <v>4365277562</v>
      </c>
      <c r="C78" s="38">
        <f>Summary!J11</f>
        <v>0.33394041965033971</v>
      </c>
    </row>
    <row r="79" spans="1:3" x14ac:dyDescent="0.3">
      <c r="A79" s="24" t="s">
        <v>65</v>
      </c>
      <c r="B79" s="41">
        <f>Summary!I12</f>
        <v>13072025143.200001</v>
      </c>
      <c r="C79" s="37"/>
    </row>
  </sheetData>
  <phoneticPr fontId="8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798F-B475-44D4-9610-4CF6534311F0}">
  <dimension ref="A1"/>
  <sheetViews>
    <sheetView zoomScale="85" zoomScaleNormal="85" workbookViewId="0"/>
  </sheetViews>
  <sheetFormatPr defaultColWidth="8.75" defaultRowHeight="14" x14ac:dyDescent="0.3"/>
  <cols>
    <col min="1" max="16384" width="8.75" style="27"/>
  </cols>
  <sheetData/>
  <pageMargins left="0.7" right="0.7" top="0.75" bottom="0.75" header="0.3" footer="0.3"/>
  <pageSetup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1E66C-67BA-458A-A102-9BD853EDE5AE}">
  <dimension ref="A1:N26"/>
  <sheetViews>
    <sheetView zoomScaleNormal="100" workbookViewId="0">
      <selection activeCell="A22" sqref="A22"/>
    </sheetView>
  </sheetViews>
  <sheetFormatPr defaultRowHeight="14" x14ac:dyDescent="0.3"/>
  <cols>
    <col min="1" max="1" width="28.33203125" customWidth="1"/>
    <col min="2" max="2" width="12.75" bestFit="1" customWidth="1"/>
    <col min="3" max="3" width="15.5" bestFit="1" customWidth="1"/>
    <col min="5" max="5" width="11.08203125" bestFit="1" customWidth="1"/>
    <col min="7" max="7" width="14.5" bestFit="1" customWidth="1"/>
    <col min="11" max="11" width="15.5" bestFit="1" customWidth="1"/>
    <col min="13" max="13" width="10.83203125" bestFit="1" customWidth="1"/>
  </cols>
  <sheetData>
    <row r="1" spans="1:14" ht="18" x14ac:dyDescent="0.4">
      <c r="A1" s="1" t="s">
        <v>5</v>
      </c>
      <c r="B1" s="1"/>
      <c r="C1" s="2"/>
      <c r="G1" s="2"/>
      <c r="K1" s="2"/>
    </row>
    <row r="2" spans="1:14" x14ac:dyDescent="0.3">
      <c r="A2" s="3" t="s">
        <v>86</v>
      </c>
      <c r="B2" s="3"/>
      <c r="C2" s="2"/>
      <c r="G2" s="2"/>
      <c r="K2" s="2"/>
    </row>
    <row r="3" spans="1:14" s="3" customFormat="1" x14ac:dyDescent="0.3">
      <c r="A3" s="62" t="s">
        <v>6</v>
      </c>
      <c r="B3" s="71" t="s">
        <v>88</v>
      </c>
      <c r="C3" s="62" t="s">
        <v>7</v>
      </c>
      <c r="D3" s="62"/>
      <c r="E3" s="62"/>
      <c r="F3" s="62"/>
      <c r="G3" s="62" t="s">
        <v>8</v>
      </c>
      <c r="H3" s="62"/>
      <c r="I3" s="62"/>
      <c r="J3" s="17"/>
      <c r="K3" s="63" t="s">
        <v>3</v>
      </c>
      <c r="L3" s="64"/>
      <c r="M3" s="64"/>
      <c r="N3" s="64"/>
    </row>
    <row r="4" spans="1:14" s="3" customFormat="1" x14ac:dyDescent="0.3">
      <c r="A4" s="62"/>
      <c r="B4" s="72"/>
      <c r="C4" s="65" t="s">
        <v>9</v>
      </c>
      <c r="D4" s="66"/>
      <c r="E4" s="67" t="s">
        <v>10</v>
      </c>
      <c r="F4" s="68"/>
      <c r="G4" s="65" t="s">
        <v>9</v>
      </c>
      <c r="H4" s="66"/>
      <c r="I4" s="67" t="s">
        <v>10</v>
      </c>
      <c r="J4" s="68"/>
      <c r="K4" s="65" t="s">
        <v>9</v>
      </c>
      <c r="L4" s="66"/>
      <c r="M4" s="69" t="s">
        <v>10</v>
      </c>
      <c r="N4" s="70"/>
    </row>
    <row r="5" spans="1:14" s="3" customFormat="1" ht="42" x14ac:dyDescent="0.3">
      <c r="A5" s="62"/>
      <c r="B5" s="73"/>
      <c r="C5" s="18" t="s">
        <v>9</v>
      </c>
      <c r="D5" s="19" t="s">
        <v>63</v>
      </c>
      <c r="E5" s="20" t="s">
        <v>11</v>
      </c>
      <c r="F5" s="20" t="s">
        <v>64</v>
      </c>
      <c r="G5" s="18" t="s">
        <v>9</v>
      </c>
      <c r="H5" s="19" t="s">
        <v>64</v>
      </c>
      <c r="I5" s="20" t="s">
        <v>11</v>
      </c>
      <c r="J5" s="20" t="s">
        <v>64</v>
      </c>
      <c r="K5" s="18" t="s">
        <v>9</v>
      </c>
      <c r="L5" s="19" t="s">
        <v>64</v>
      </c>
      <c r="M5" s="20" t="s">
        <v>11</v>
      </c>
      <c r="N5" s="20" t="s">
        <v>64</v>
      </c>
    </row>
    <row r="6" spans="1:14" x14ac:dyDescent="0.3">
      <c r="A6" s="4" t="s">
        <v>12</v>
      </c>
      <c r="B6" s="42">
        <v>9835</v>
      </c>
      <c r="C6" s="5">
        <v>432919919</v>
      </c>
      <c r="D6" s="6">
        <f t="shared" ref="D6:D12" si="0">C6/$C$13</f>
        <v>3.5584215904520648E-2</v>
      </c>
      <c r="E6" s="7">
        <v>445418</v>
      </c>
      <c r="F6" s="6">
        <f t="shared" ref="F6:F12" si="1">E6/$E$13</f>
        <v>2.7123135336966371E-2</v>
      </c>
      <c r="G6" s="5">
        <v>75460527</v>
      </c>
      <c r="H6" s="6">
        <f t="shared" ref="H6:H12" si="2">G6/$G$13</f>
        <v>3.3651416361408906E-2</v>
      </c>
      <c r="I6" s="7">
        <v>3382</v>
      </c>
      <c r="J6" s="6">
        <f t="shared" ref="J6:J12" si="3">I6/$I$13</f>
        <v>3.947475926466297E-2</v>
      </c>
      <c r="K6" s="5">
        <v>508380446</v>
      </c>
      <c r="L6" s="6">
        <f t="shared" ref="L6:L12" si="4">K6/$K$13</f>
        <v>3.5283410922435761E-2</v>
      </c>
      <c r="M6" s="7">
        <v>448800</v>
      </c>
      <c r="N6" s="6">
        <f t="shared" ref="N6:N12" si="5">M6/$M$13</f>
        <v>2.7187240121969422E-2</v>
      </c>
    </row>
    <row r="7" spans="1:14" x14ac:dyDescent="0.3">
      <c r="A7" s="4" t="s">
        <v>13</v>
      </c>
      <c r="B7" s="42">
        <v>3144</v>
      </c>
      <c r="C7" s="5">
        <v>458338229</v>
      </c>
      <c r="D7" s="6">
        <f t="shared" si="0"/>
        <v>3.7673495217556918E-2</v>
      </c>
      <c r="E7" s="7">
        <v>794023</v>
      </c>
      <c r="F7" s="6">
        <f t="shared" si="1"/>
        <v>4.835097209736483E-2</v>
      </c>
      <c r="G7" s="5">
        <v>109606872</v>
      </c>
      <c r="H7" s="6">
        <f t="shared" si="2"/>
        <v>4.8878885854370613E-2</v>
      </c>
      <c r="I7" s="7">
        <v>4082</v>
      </c>
      <c r="J7" s="6">
        <f t="shared" si="3"/>
        <v>4.7645170703238982E-2</v>
      </c>
      <c r="K7" s="5">
        <v>567945101</v>
      </c>
      <c r="L7" s="6">
        <f t="shared" si="4"/>
        <v>3.9417409811169805E-2</v>
      </c>
      <c r="M7" s="7">
        <v>798105</v>
      </c>
      <c r="N7" s="6">
        <f t="shared" si="5"/>
        <v>4.8347308996311067E-2</v>
      </c>
    </row>
    <row r="8" spans="1:14" x14ac:dyDescent="0.3">
      <c r="A8" s="4" t="s">
        <v>14</v>
      </c>
      <c r="B8" s="42">
        <v>402</v>
      </c>
      <c r="C8" s="5">
        <v>45030924</v>
      </c>
      <c r="D8" s="6">
        <f t="shared" si="0"/>
        <v>3.7013545731446485E-3</v>
      </c>
      <c r="E8" s="7">
        <v>37899</v>
      </c>
      <c r="F8" s="6">
        <f t="shared" si="1"/>
        <v>2.3078090830089678E-3</v>
      </c>
      <c r="G8" s="5">
        <v>16535689</v>
      </c>
      <c r="H8" s="6">
        <f t="shared" si="2"/>
        <v>7.3740454444715092E-3</v>
      </c>
      <c r="I8" s="7">
        <v>549</v>
      </c>
      <c r="J8" s="6">
        <f t="shared" si="3"/>
        <v>6.4079369711117599E-3</v>
      </c>
      <c r="K8" s="5">
        <v>61566613</v>
      </c>
      <c r="L8" s="6">
        <f t="shared" si="4"/>
        <v>4.2729418935628684E-3</v>
      </c>
      <c r="M8" s="7">
        <v>38448</v>
      </c>
      <c r="N8" s="6">
        <f t="shared" si="5"/>
        <v>2.3290886992189848E-3</v>
      </c>
    </row>
    <row r="9" spans="1:14" x14ac:dyDescent="0.3">
      <c r="A9" s="4" t="s">
        <v>15</v>
      </c>
      <c r="B9" s="42">
        <v>784</v>
      </c>
      <c r="C9" s="5">
        <v>97965853</v>
      </c>
      <c r="D9" s="6">
        <f t="shared" si="0"/>
        <v>8.0523854676747553E-3</v>
      </c>
      <c r="E9" s="7">
        <v>99071</v>
      </c>
      <c r="F9" s="6">
        <f t="shared" si="1"/>
        <v>6.0327964764975714E-3</v>
      </c>
      <c r="G9" s="5">
        <v>52372104</v>
      </c>
      <c r="H9" s="6">
        <f t="shared" si="2"/>
        <v>2.3355197047948112E-2</v>
      </c>
      <c r="I9" s="7">
        <v>2034</v>
      </c>
      <c r="J9" s="6">
        <f t="shared" si="3"/>
        <v>2.3740881237233731E-2</v>
      </c>
      <c r="K9" s="5">
        <v>150337957</v>
      </c>
      <c r="L9" s="6">
        <f t="shared" si="4"/>
        <v>1.0433988867601879E-2</v>
      </c>
      <c r="M9" s="7">
        <v>101105</v>
      </c>
      <c r="N9" s="6">
        <f t="shared" si="5"/>
        <v>6.1247012311312797E-3</v>
      </c>
    </row>
    <row r="10" spans="1:14" x14ac:dyDescent="0.3">
      <c r="A10" s="4" t="s">
        <v>16</v>
      </c>
      <c r="B10" s="42">
        <v>437</v>
      </c>
      <c r="C10" s="5">
        <v>3777365</v>
      </c>
      <c r="D10" s="6">
        <f t="shared" si="0"/>
        <v>3.1048368488256056E-4</v>
      </c>
      <c r="E10" s="7">
        <v>26770</v>
      </c>
      <c r="F10" s="6">
        <f t="shared" si="1"/>
        <v>1.6301234637365121E-3</v>
      </c>
      <c r="G10" s="5">
        <v>9071869</v>
      </c>
      <c r="H10" s="6">
        <f t="shared" si="2"/>
        <v>4.0455752567850247E-3</v>
      </c>
      <c r="I10" s="7">
        <v>333</v>
      </c>
      <c r="J10" s="6">
        <f t="shared" si="3"/>
        <v>3.8867814414940182E-3</v>
      </c>
      <c r="K10" s="5">
        <v>12849234</v>
      </c>
      <c r="L10" s="6">
        <f t="shared" si="4"/>
        <v>8.917825357518431E-4</v>
      </c>
      <c r="M10" s="7">
        <v>27103</v>
      </c>
      <c r="N10" s="6">
        <f t="shared" si="5"/>
        <v>1.6418354924815893E-3</v>
      </c>
    </row>
    <row r="11" spans="1:14" x14ac:dyDescent="0.3">
      <c r="A11" s="4" t="s">
        <v>82</v>
      </c>
      <c r="B11" s="42">
        <v>9588</v>
      </c>
      <c r="C11" s="5">
        <v>907587476</v>
      </c>
      <c r="D11" s="6">
        <f t="shared" si="0"/>
        <v>7.4599913935175052E-2</v>
      </c>
      <c r="E11" s="7">
        <v>962364</v>
      </c>
      <c r="F11" s="6">
        <f t="shared" si="1"/>
        <v>5.860187288215632E-2</v>
      </c>
      <c r="G11" s="5">
        <v>231304594</v>
      </c>
      <c r="H11" s="6">
        <f t="shared" si="2"/>
        <v>0.10314965331478064</v>
      </c>
      <c r="I11" s="7">
        <v>9029</v>
      </c>
      <c r="J11" s="6">
        <f t="shared" si="3"/>
        <v>0.10538663554128976</v>
      </c>
      <c r="K11" s="5">
        <v>1138892070</v>
      </c>
      <c r="L11" s="6">
        <f t="shared" si="4"/>
        <v>7.9043159937181126E-2</v>
      </c>
      <c r="M11" s="7">
        <v>971393</v>
      </c>
      <c r="N11" s="6">
        <f t="shared" si="5"/>
        <v>5.8844685258021931E-2</v>
      </c>
    </row>
    <row r="12" spans="1:14" s="3" customFormat="1" x14ac:dyDescent="0.3">
      <c r="A12" s="24" t="s">
        <v>17</v>
      </c>
      <c r="B12" s="44">
        <v>192968</v>
      </c>
      <c r="C12" s="25">
        <v>4431696900</v>
      </c>
      <c r="D12" s="45">
        <f t="shared" si="0"/>
        <v>0.3642670443006224</v>
      </c>
      <c r="E12" s="46">
        <v>5288925</v>
      </c>
      <c r="F12" s="45">
        <f t="shared" si="1"/>
        <v>0.32206203737178307</v>
      </c>
      <c r="G12" s="25">
        <v>559131602</v>
      </c>
      <c r="H12" s="45">
        <f t="shared" si="2"/>
        <v>0.24934321409819432</v>
      </c>
      <c r="I12" s="46">
        <v>24066</v>
      </c>
      <c r="J12" s="45">
        <f t="shared" si="3"/>
        <v>0.28089874525824338</v>
      </c>
      <c r="K12" s="25">
        <v>4990828502</v>
      </c>
      <c r="L12" s="45">
        <f t="shared" si="4"/>
        <v>0.34638124708571211</v>
      </c>
      <c r="M12" s="46">
        <v>5312991</v>
      </c>
      <c r="N12" s="45">
        <f t="shared" si="5"/>
        <v>0.32184840036288426</v>
      </c>
    </row>
    <row r="13" spans="1:14" x14ac:dyDescent="0.3">
      <c r="A13" s="8" t="s">
        <v>65</v>
      </c>
      <c r="B13" s="8"/>
      <c r="C13" s="9">
        <v>12166065992.9</v>
      </c>
      <c r="D13" s="10"/>
      <c r="E13" s="11">
        <v>16422069</v>
      </c>
      <c r="F13" s="8"/>
      <c r="G13" s="9">
        <v>2242417560.96</v>
      </c>
      <c r="H13" s="8"/>
      <c r="I13" s="11">
        <v>85675</v>
      </c>
      <c r="J13" s="8"/>
      <c r="K13" s="9">
        <f>SUM(C13,G13)</f>
        <v>14408483553.860001</v>
      </c>
      <c r="L13" s="8"/>
      <c r="M13" s="11">
        <f t="shared" ref="M13" si="6">SUM(E13,I13)</f>
        <v>16507744</v>
      </c>
      <c r="N13" s="8"/>
    </row>
    <row r="15" spans="1:14" x14ac:dyDescent="0.3">
      <c r="A15" s="3" t="s">
        <v>19</v>
      </c>
      <c r="B15" s="3"/>
    </row>
    <row r="16" spans="1:14" x14ac:dyDescent="0.3">
      <c r="A16" s="12" t="s">
        <v>62</v>
      </c>
      <c r="B16" s="12"/>
    </row>
    <row r="17" spans="1:2" x14ac:dyDescent="0.3">
      <c r="A17" s="12" t="s">
        <v>74</v>
      </c>
      <c r="B17" s="12"/>
    </row>
    <row r="18" spans="1:2" x14ac:dyDescent="0.3">
      <c r="A18" s="12" t="s">
        <v>87</v>
      </c>
      <c r="B18" s="12"/>
    </row>
    <row r="19" spans="1:2" x14ac:dyDescent="0.3">
      <c r="A19" s="12" t="s">
        <v>20</v>
      </c>
      <c r="B19" s="12"/>
    </row>
    <row r="20" spans="1:2" x14ac:dyDescent="0.3">
      <c r="A20" s="12"/>
      <c r="B20" s="2" t="s">
        <v>60</v>
      </c>
    </row>
    <row r="21" spans="1:2" x14ac:dyDescent="0.3">
      <c r="A21" s="43" t="s">
        <v>90</v>
      </c>
    </row>
    <row r="22" spans="1:2" x14ac:dyDescent="0.3">
      <c r="A22" s="43" t="s">
        <v>94</v>
      </c>
    </row>
    <row r="23" spans="1:2" x14ac:dyDescent="0.3">
      <c r="A23" s="43" t="s">
        <v>91</v>
      </c>
      <c r="B23" s="43"/>
    </row>
    <row r="24" spans="1:2" x14ac:dyDescent="0.3">
      <c r="B24" t="s">
        <v>89</v>
      </c>
    </row>
    <row r="25" spans="1:2" x14ac:dyDescent="0.3">
      <c r="B25" t="s">
        <v>92</v>
      </c>
    </row>
    <row r="26" spans="1:2" x14ac:dyDescent="0.3">
      <c r="A26" t="s">
        <v>61</v>
      </c>
    </row>
  </sheetData>
  <mergeCells count="11">
    <mergeCell ref="A3:A5"/>
    <mergeCell ref="C3:F3"/>
    <mergeCell ref="G3:I3"/>
    <mergeCell ref="K3:N3"/>
    <mergeCell ref="C4:D4"/>
    <mergeCell ref="E4:F4"/>
    <mergeCell ref="G4:H4"/>
    <mergeCell ref="I4:J4"/>
    <mergeCell ref="K4:L4"/>
    <mergeCell ref="M4:N4"/>
    <mergeCell ref="B3:B5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27127-C3CC-44C1-9150-8FC1E63E5A12}">
  <dimension ref="A1:N34"/>
  <sheetViews>
    <sheetView topLeftCell="A10" zoomScaleNormal="100" workbookViewId="0">
      <selection activeCell="A23" sqref="A23"/>
    </sheetView>
  </sheetViews>
  <sheetFormatPr defaultRowHeight="14" x14ac:dyDescent="0.3"/>
  <cols>
    <col min="1" max="1" width="39.08203125" customWidth="1"/>
    <col min="2" max="2" width="12.75" bestFit="1" customWidth="1"/>
    <col min="3" max="3" width="15.5" bestFit="1" customWidth="1"/>
    <col min="5" max="5" width="10.83203125" bestFit="1" customWidth="1"/>
    <col min="7" max="7" width="15.75" bestFit="1" customWidth="1"/>
    <col min="11" max="11" width="15.5" bestFit="1" customWidth="1"/>
    <col min="13" max="13" width="10.83203125" bestFit="1" customWidth="1"/>
  </cols>
  <sheetData>
    <row r="1" spans="1:14" ht="18" x14ac:dyDescent="0.4">
      <c r="A1" s="1" t="s">
        <v>5</v>
      </c>
      <c r="B1" s="1"/>
      <c r="C1" s="2"/>
      <c r="G1" s="2"/>
      <c r="K1" s="2"/>
    </row>
    <row r="2" spans="1:14" x14ac:dyDescent="0.3">
      <c r="A2" s="3" t="s">
        <v>83</v>
      </c>
      <c r="B2" s="3"/>
      <c r="C2" s="2"/>
      <c r="G2" s="2"/>
      <c r="K2" s="2"/>
    </row>
    <row r="3" spans="1:14" s="3" customFormat="1" x14ac:dyDescent="0.3">
      <c r="A3" s="62" t="s">
        <v>6</v>
      </c>
      <c r="B3" s="71" t="s">
        <v>88</v>
      </c>
      <c r="C3" s="62" t="s">
        <v>7</v>
      </c>
      <c r="D3" s="62"/>
      <c r="E3" s="62"/>
      <c r="F3" s="62"/>
      <c r="G3" s="62" t="s">
        <v>8</v>
      </c>
      <c r="H3" s="62"/>
      <c r="I3" s="62"/>
      <c r="J3" s="17"/>
      <c r="K3" s="63" t="s">
        <v>3</v>
      </c>
      <c r="L3" s="64"/>
      <c r="M3" s="64"/>
      <c r="N3" s="64"/>
    </row>
    <row r="4" spans="1:14" s="3" customFormat="1" x14ac:dyDescent="0.3">
      <c r="A4" s="62"/>
      <c r="B4" s="72"/>
      <c r="C4" s="65" t="s">
        <v>9</v>
      </c>
      <c r="D4" s="66"/>
      <c r="E4" s="67" t="s">
        <v>10</v>
      </c>
      <c r="F4" s="68"/>
      <c r="G4" s="65" t="s">
        <v>9</v>
      </c>
      <c r="H4" s="66"/>
      <c r="I4" s="67" t="s">
        <v>10</v>
      </c>
      <c r="J4" s="68"/>
      <c r="K4" s="65" t="s">
        <v>9</v>
      </c>
      <c r="L4" s="66"/>
      <c r="M4" s="69" t="s">
        <v>10</v>
      </c>
      <c r="N4" s="70"/>
    </row>
    <row r="5" spans="1:14" s="3" customFormat="1" ht="42" x14ac:dyDescent="0.3">
      <c r="A5" s="62"/>
      <c r="B5" s="73"/>
      <c r="C5" s="18" t="s">
        <v>9</v>
      </c>
      <c r="D5" s="19" t="s">
        <v>63</v>
      </c>
      <c r="E5" s="20" t="s">
        <v>11</v>
      </c>
      <c r="F5" s="20" t="s">
        <v>64</v>
      </c>
      <c r="G5" s="18" t="s">
        <v>9</v>
      </c>
      <c r="H5" s="19" t="s">
        <v>64</v>
      </c>
      <c r="I5" s="20" t="s">
        <v>11</v>
      </c>
      <c r="J5" s="20" t="s">
        <v>64</v>
      </c>
      <c r="K5" s="18" t="s">
        <v>9</v>
      </c>
      <c r="L5" s="19" t="s">
        <v>64</v>
      </c>
      <c r="M5" s="20" t="s">
        <v>11</v>
      </c>
      <c r="N5" s="20" t="s">
        <v>64</v>
      </c>
    </row>
    <row r="6" spans="1:14" x14ac:dyDescent="0.3">
      <c r="A6" s="4" t="s">
        <v>12</v>
      </c>
      <c r="B6" s="42">
        <v>11977</v>
      </c>
      <c r="C6" s="5">
        <v>390936466</v>
      </c>
      <c r="D6" s="6">
        <f t="shared" ref="D6:D12" si="0">C6/$C$13</f>
        <v>3.5489113040024313E-2</v>
      </c>
      <c r="E6" s="7">
        <v>416593</v>
      </c>
      <c r="F6" s="6">
        <f t="shared" ref="F6:F12" si="1">E6/$E$13</f>
        <v>2.4823783037682432E-2</v>
      </c>
      <c r="G6" s="5">
        <v>77987187</v>
      </c>
      <c r="H6" s="6">
        <f t="shared" ref="H6:H12" si="2">G6/$G$13</f>
        <v>3.7925016425332185E-2</v>
      </c>
      <c r="I6" s="7">
        <v>3628</v>
      </c>
      <c r="J6" s="6">
        <f t="shared" ref="J6:J12" si="3">I6/$I$13</f>
        <v>4.6161871922435843E-2</v>
      </c>
      <c r="K6" s="5">
        <f>SUM(C6,G6)</f>
        <v>468923653</v>
      </c>
      <c r="L6" s="6">
        <f t="shared" ref="L6:L12" si="4">K6/$K$13</f>
        <v>3.5872303477317867E-2</v>
      </c>
      <c r="M6" s="7">
        <f t="shared" ref="M6:M12" si="5">SUM(E6,I6)</f>
        <v>420221</v>
      </c>
      <c r="N6" s="6">
        <f t="shared" ref="N6:N12" si="6">M6/$M$13</f>
        <v>2.4923247114990662E-2</v>
      </c>
    </row>
    <row r="7" spans="1:14" x14ac:dyDescent="0.3">
      <c r="A7" s="4" t="s">
        <v>13</v>
      </c>
      <c r="B7" s="42">
        <v>4007</v>
      </c>
      <c r="C7" s="5">
        <v>399082031</v>
      </c>
      <c r="D7" s="6">
        <f t="shared" si="0"/>
        <v>3.6228565360800824E-2</v>
      </c>
      <c r="E7" s="7">
        <v>1195736</v>
      </c>
      <c r="F7" s="6">
        <f t="shared" si="1"/>
        <v>7.1251055669073277E-2</v>
      </c>
      <c r="G7" s="5">
        <v>77358057</v>
      </c>
      <c r="H7" s="6">
        <f t="shared" si="2"/>
        <v>3.7619071737473787E-2</v>
      </c>
      <c r="I7" s="7">
        <v>2831</v>
      </c>
      <c r="J7" s="6">
        <f t="shared" si="3"/>
        <v>3.6021019683686845E-2</v>
      </c>
      <c r="K7" s="5">
        <f t="shared" ref="K7:K11" si="7">SUM(C7,G7)</f>
        <v>476440088</v>
      </c>
      <c r="L7" s="6">
        <f t="shared" si="4"/>
        <v>3.6447305048815763E-2</v>
      </c>
      <c r="M7" s="7">
        <f t="shared" si="5"/>
        <v>1198567</v>
      </c>
      <c r="N7" s="6">
        <f t="shared" si="6"/>
        <v>7.108683650953429E-2</v>
      </c>
    </row>
    <row r="8" spans="1:14" x14ac:dyDescent="0.3">
      <c r="A8" s="4" t="s">
        <v>14</v>
      </c>
      <c r="B8" s="42">
        <v>612</v>
      </c>
      <c r="C8" s="5">
        <v>53854262</v>
      </c>
      <c r="D8" s="6">
        <f t="shared" si="0"/>
        <v>4.88887621909665E-3</v>
      </c>
      <c r="E8" s="7">
        <v>36574</v>
      </c>
      <c r="F8" s="6">
        <f t="shared" si="1"/>
        <v>2.1793574083582711E-3</v>
      </c>
      <c r="G8" s="5">
        <v>19583879</v>
      </c>
      <c r="H8" s="6">
        <f t="shared" si="2"/>
        <v>9.5236020340971912E-3</v>
      </c>
      <c r="I8" s="7">
        <v>741</v>
      </c>
      <c r="J8" s="6">
        <f t="shared" si="3"/>
        <v>9.4283205883475621E-3</v>
      </c>
      <c r="K8" s="5">
        <f t="shared" si="7"/>
        <v>73438141</v>
      </c>
      <c r="L8" s="6">
        <f t="shared" si="4"/>
        <v>5.6179620369076581E-3</v>
      </c>
      <c r="M8" s="7">
        <f t="shared" si="5"/>
        <v>37315</v>
      </c>
      <c r="N8" s="6">
        <f t="shared" si="6"/>
        <v>2.213147287012968E-3</v>
      </c>
    </row>
    <row r="9" spans="1:14" x14ac:dyDescent="0.3">
      <c r="A9" s="4" t="s">
        <v>15</v>
      </c>
      <c r="B9" s="42">
        <v>823</v>
      </c>
      <c r="C9" s="5">
        <v>84599805</v>
      </c>
      <c r="D9" s="6">
        <f t="shared" si="0"/>
        <v>7.6799487996830011E-3</v>
      </c>
      <c r="E9" s="7">
        <v>84456</v>
      </c>
      <c r="F9" s="6">
        <f t="shared" si="1"/>
        <v>5.03253156013305E-3</v>
      </c>
      <c r="G9" s="5">
        <v>46839098</v>
      </c>
      <c r="H9" s="6">
        <f t="shared" si="2"/>
        <v>2.2777761698184393E-2</v>
      </c>
      <c r="I9" s="7">
        <v>1803</v>
      </c>
      <c r="J9" s="6">
        <f t="shared" si="3"/>
        <v>2.2940974387031923E-2</v>
      </c>
      <c r="K9" s="5">
        <f t="shared" si="7"/>
        <v>131438903</v>
      </c>
      <c r="L9" s="6">
        <f t="shared" si="4"/>
        <v>1.0054976299397177E-2</v>
      </c>
      <c r="M9" s="7">
        <f t="shared" si="5"/>
        <v>86259</v>
      </c>
      <c r="N9" s="6">
        <f t="shared" si="6"/>
        <v>5.116008892682611E-3</v>
      </c>
    </row>
    <row r="10" spans="1:14" x14ac:dyDescent="0.3">
      <c r="A10" s="4" t="s">
        <v>16</v>
      </c>
      <c r="B10" s="42">
        <v>472</v>
      </c>
      <c r="C10" s="5">
        <v>39109598</v>
      </c>
      <c r="D10" s="6">
        <f t="shared" si="0"/>
        <v>3.5503593680409158E-3</v>
      </c>
      <c r="E10" s="7">
        <v>28726</v>
      </c>
      <c r="F10" s="6">
        <f t="shared" si="1"/>
        <v>1.7117138106988489E-3</v>
      </c>
      <c r="G10" s="5">
        <v>12660826</v>
      </c>
      <c r="H10" s="6">
        <f t="shared" si="2"/>
        <v>6.1569349078877886E-3</v>
      </c>
      <c r="I10" s="7">
        <v>408</v>
      </c>
      <c r="J10" s="6">
        <f t="shared" si="3"/>
        <v>5.1913020243533137E-3</v>
      </c>
      <c r="K10" s="5">
        <f t="shared" si="7"/>
        <v>51770424</v>
      </c>
      <c r="L10" s="6">
        <f t="shared" si="4"/>
        <v>3.9603981351681158E-3</v>
      </c>
      <c r="M10" s="7">
        <f t="shared" si="5"/>
        <v>29134</v>
      </c>
      <c r="N10" s="6">
        <f t="shared" si="6"/>
        <v>1.7279333528027821E-3</v>
      </c>
    </row>
    <row r="11" spans="1:14" x14ac:dyDescent="0.3">
      <c r="A11" s="4" t="s">
        <v>82</v>
      </c>
      <c r="B11" s="42">
        <v>10226</v>
      </c>
      <c r="C11" s="5">
        <v>901128431</v>
      </c>
      <c r="D11" s="6">
        <f t="shared" si="0"/>
        <v>8.180420997446361E-2</v>
      </c>
      <c r="E11" s="7">
        <v>1430513</v>
      </c>
      <c r="F11" s="6">
        <f t="shared" si="1"/>
        <v>8.5240857010521559E-2</v>
      </c>
      <c r="G11" s="5">
        <v>215751606</v>
      </c>
      <c r="H11" s="6">
        <f t="shared" si="2"/>
        <v>0.10491958379447379</v>
      </c>
      <c r="I11" s="7">
        <v>8762</v>
      </c>
      <c r="J11" s="6">
        <f t="shared" si="3"/>
        <v>0.11148575572888171</v>
      </c>
      <c r="K11" s="5">
        <f t="shared" si="7"/>
        <v>1116880037</v>
      </c>
      <c r="L11" s="6">
        <f t="shared" si="4"/>
        <v>8.5440474965808574E-2</v>
      </c>
      <c r="M11" s="7">
        <f t="shared" si="5"/>
        <v>1439275</v>
      </c>
      <c r="N11" s="6">
        <f t="shared" si="6"/>
        <v>8.5363193394495232E-2</v>
      </c>
    </row>
    <row r="12" spans="1:14" s="3" customFormat="1" x14ac:dyDescent="0.3">
      <c r="A12" s="24" t="s">
        <v>17</v>
      </c>
      <c r="B12" s="44">
        <v>200299</v>
      </c>
      <c r="C12" s="25">
        <v>3814308345</v>
      </c>
      <c r="D12" s="45">
        <f t="shared" si="0"/>
        <v>0.34626194227993318</v>
      </c>
      <c r="E12" s="46">
        <v>5194123</v>
      </c>
      <c r="F12" s="45">
        <f t="shared" si="1"/>
        <v>0.30950539836971863</v>
      </c>
      <c r="G12" s="25">
        <v>550969217</v>
      </c>
      <c r="H12" s="45">
        <f t="shared" si="2"/>
        <v>0.26793525203797147</v>
      </c>
      <c r="I12" s="46">
        <v>24554</v>
      </c>
      <c r="J12" s="45">
        <f t="shared" si="3"/>
        <v>0.31241968114208646</v>
      </c>
      <c r="K12" s="25">
        <f>SUM(C12,G12)</f>
        <v>4365277562</v>
      </c>
      <c r="L12" s="45">
        <f t="shared" si="4"/>
        <v>0.33394041965033971</v>
      </c>
      <c r="M12" s="46">
        <f t="shared" si="5"/>
        <v>5218677</v>
      </c>
      <c r="N12" s="45">
        <f t="shared" si="6"/>
        <v>0.30951898283122004</v>
      </c>
    </row>
    <row r="13" spans="1:14" x14ac:dyDescent="0.3">
      <c r="A13" s="8" t="s">
        <v>65</v>
      </c>
      <c r="B13" s="8"/>
      <c r="C13" s="9">
        <v>11015673047.65</v>
      </c>
      <c r="D13" s="10"/>
      <c r="E13" s="11">
        <v>16782011</v>
      </c>
      <c r="F13" s="8"/>
      <c r="G13" s="9">
        <v>2056352095.55</v>
      </c>
      <c r="H13" s="8"/>
      <c r="I13" s="11">
        <v>78593</v>
      </c>
      <c r="J13" s="8"/>
      <c r="K13" s="9">
        <v>13072025143.200001</v>
      </c>
      <c r="L13" s="8"/>
      <c r="M13" s="11">
        <v>16860604</v>
      </c>
      <c r="N13" s="8"/>
    </row>
    <row r="15" spans="1:14" x14ac:dyDescent="0.3">
      <c r="A15" s="3" t="s">
        <v>19</v>
      </c>
    </row>
    <row r="16" spans="1:14" x14ac:dyDescent="0.3">
      <c r="A16" s="12" t="s">
        <v>85</v>
      </c>
    </row>
    <row r="17" spans="1:2" x14ac:dyDescent="0.3">
      <c r="A17" s="12" t="s">
        <v>62</v>
      </c>
    </row>
    <row r="18" spans="1:2" x14ac:dyDescent="0.3">
      <c r="A18" s="12" t="s">
        <v>74</v>
      </c>
    </row>
    <row r="19" spans="1:2" x14ac:dyDescent="0.3">
      <c r="A19" s="12" t="s">
        <v>84</v>
      </c>
    </row>
    <row r="20" spans="1:2" x14ac:dyDescent="0.3">
      <c r="A20" s="12" t="s">
        <v>20</v>
      </c>
    </row>
    <row r="21" spans="1:2" x14ac:dyDescent="0.3">
      <c r="A21" s="12"/>
      <c r="B21" s="2" t="s">
        <v>60</v>
      </c>
    </row>
    <row r="22" spans="1:2" x14ac:dyDescent="0.3">
      <c r="A22" s="43" t="s">
        <v>90</v>
      </c>
    </row>
    <row r="23" spans="1:2" x14ac:dyDescent="0.3">
      <c r="A23" s="43" t="s">
        <v>94</v>
      </c>
    </row>
    <row r="24" spans="1:2" x14ac:dyDescent="0.3">
      <c r="A24" s="43" t="s">
        <v>91</v>
      </c>
      <c r="B24" s="43"/>
    </row>
    <row r="25" spans="1:2" x14ac:dyDescent="0.3">
      <c r="B25" t="s">
        <v>89</v>
      </c>
    </row>
    <row r="26" spans="1:2" x14ac:dyDescent="0.3">
      <c r="B26" t="s">
        <v>92</v>
      </c>
    </row>
    <row r="27" spans="1:2" x14ac:dyDescent="0.3">
      <c r="A27" t="s">
        <v>61</v>
      </c>
    </row>
    <row r="33" spans="7:7" x14ac:dyDescent="0.3">
      <c r="G33" s="36"/>
    </row>
    <row r="34" spans="7:7" x14ac:dyDescent="0.3">
      <c r="G34" s="36"/>
    </row>
  </sheetData>
  <mergeCells count="11">
    <mergeCell ref="A3:A5"/>
    <mergeCell ref="C3:F3"/>
    <mergeCell ref="G3:I3"/>
    <mergeCell ref="K3:N3"/>
    <mergeCell ref="C4:D4"/>
    <mergeCell ref="E4:F4"/>
    <mergeCell ref="G4:H4"/>
    <mergeCell ref="I4:J4"/>
    <mergeCell ref="K4:L4"/>
    <mergeCell ref="M4:N4"/>
    <mergeCell ref="B3:B5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1FB8D-38AF-4836-A0C9-B3FD8D1276FC}">
  <dimension ref="A1:N27"/>
  <sheetViews>
    <sheetView topLeftCell="A7" zoomScaleNormal="100" workbookViewId="0">
      <selection activeCell="A23" sqref="A23"/>
    </sheetView>
  </sheetViews>
  <sheetFormatPr defaultRowHeight="14" x14ac:dyDescent="0.3"/>
  <cols>
    <col min="1" max="1" width="39.25" customWidth="1"/>
    <col min="2" max="2" width="12.1640625" bestFit="1" customWidth="1"/>
    <col min="3" max="3" width="24.08203125" customWidth="1"/>
    <col min="4" max="4" width="9" customWidth="1"/>
    <col min="5" max="5" width="10.83203125" bestFit="1" customWidth="1"/>
    <col min="6" max="6" width="8.33203125" customWidth="1"/>
    <col min="7" max="7" width="14.5" bestFit="1" customWidth="1"/>
    <col min="8" max="8" width="8" customWidth="1"/>
    <col min="9" max="9" width="10.83203125" bestFit="1" customWidth="1"/>
    <col min="10" max="10" width="7.33203125" bestFit="1" customWidth="1"/>
    <col min="11" max="11" width="15.5" bestFit="1" customWidth="1"/>
    <col min="12" max="12" width="9.25" bestFit="1" customWidth="1"/>
    <col min="13" max="13" width="10.83203125" bestFit="1" customWidth="1"/>
    <col min="14" max="14" width="9.25" bestFit="1" customWidth="1"/>
  </cols>
  <sheetData>
    <row r="1" spans="1:14" ht="18" x14ac:dyDescent="0.4">
      <c r="A1" s="1" t="s">
        <v>5</v>
      </c>
      <c r="B1" s="1"/>
      <c r="C1" s="2"/>
      <c r="G1" s="2"/>
      <c r="K1" s="2"/>
    </row>
    <row r="2" spans="1:14" x14ac:dyDescent="0.3">
      <c r="A2" s="3" t="s">
        <v>49</v>
      </c>
      <c r="B2" s="3"/>
      <c r="C2" s="2"/>
      <c r="G2" s="2"/>
      <c r="K2" s="2"/>
    </row>
    <row r="3" spans="1:14" s="3" customFormat="1" x14ac:dyDescent="0.3">
      <c r="A3" s="62" t="s">
        <v>6</v>
      </c>
      <c r="B3" s="71" t="s">
        <v>88</v>
      </c>
      <c r="C3" s="62" t="s">
        <v>7</v>
      </c>
      <c r="D3" s="62"/>
      <c r="E3" s="62"/>
      <c r="F3" s="62"/>
      <c r="G3" s="62" t="s">
        <v>8</v>
      </c>
      <c r="H3" s="62"/>
      <c r="I3" s="62"/>
      <c r="J3" s="17"/>
      <c r="K3" s="63" t="s">
        <v>3</v>
      </c>
      <c r="L3" s="64"/>
      <c r="M3" s="64"/>
      <c r="N3" s="64"/>
    </row>
    <row r="4" spans="1:14" s="3" customFormat="1" x14ac:dyDescent="0.3">
      <c r="A4" s="62"/>
      <c r="B4" s="72"/>
      <c r="C4" s="65" t="s">
        <v>9</v>
      </c>
      <c r="D4" s="66"/>
      <c r="E4" s="67" t="s">
        <v>10</v>
      </c>
      <c r="F4" s="68"/>
      <c r="G4" s="65" t="s">
        <v>9</v>
      </c>
      <c r="H4" s="66"/>
      <c r="I4" s="67" t="s">
        <v>10</v>
      </c>
      <c r="J4" s="68"/>
      <c r="K4" s="65" t="s">
        <v>9</v>
      </c>
      <c r="L4" s="66"/>
      <c r="M4" s="69" t="s">
        <v>10</v>
      </c>
      <c r="N4" s="70"/>
    </row>
    <row r="5" spans="1:14" s="3" customFormat="1" ht="42" x14ac:dyDescent="0.3">
      <c r="A5" s="62"/>
      <c r="B5" s="73"/>
      <c r="C5" s="18" t="s">
        <v>9</v>
      </c>
      <c r="D5" s="19" t="s">
        <v>63</v>
      </c>
      <c r="E5" s="20" t="s">
        <v>11</v>
      </c>
      <c r="F5" s="20" t="s">
        <v>64</v>
      </c>
      <c r="G5" s="18" t="s">
        <v>9</v>
      </c>
      <c r="H5" s="19" t="s">
        <v>64</v>
      </c>
      <c r="I5" s="20" t="s">
        <v>11</v>
      </c>
      <c r="J5" s="20" t="s">
        <v>64</v>
      </c>
      <c r="K5" s="18" t="s">
        <v>9</v>
      </c>
      <c r="L5" s="19" t="s">
        <v>64</v>
      </c>
      <c r="M5" s="20" t="s">
        <v>11</v>
      </c>
      <c r="N5" s="20" t="s">
        <v>64</v>
      </c>
    </row>
    <row r="6" spans="1:14" x14ac:dyDescent="0.3">
      <c r="A6" s="4" t="s">
        <v>12</v>
      </c>
      <c r="B6" s="42">
        <v>11444</v>
      </c>
      <c r="C6" s="5">
        <v>353545716.36087996</v>
      </c>
      <c r="D6" s="6">
        <f t="shared" ref="D6:D12" si="0">C6/$C$13</f>
        <v>3.1540730240294586E-2</v>
      </c>
      <c r="E6" s="7">
        <v>438575.61904761498</v>
      </c>
      <c r="F6" s="6">
        <f t="shared" ref="F6:F12" si="1">E6/$E$13</f>
        <v>2.4813063907523199E-2</v>
      </c>
      <c r="G6" s="5">
        <v>64675698.911261946</v>
      </c>
      <c r="H6" s="6">
        <f t="shared" ref="H6:H12" si="2">G6/$G$13</f>
        <v>2.7539792109435243E-2</v>
      </c>
      <c r="I6" s="7">
        <v>3158.2952380952406</v>
      </c>
      <c r="J6" s="6">
        <f t="shared" ref="J6:J12" si="3">I6/$I$13</f>
        <v>3.4901375128135535E-2</v>
      </c>
      <c r="K6" s="5">
        <f t="shared" ref="K6:K12" si="4">SUM(C6,G6)</f>
        <v>418221415.27214193</v>
      </c>
      <c r="L6" s="6">
        <f t="shared" ref="L6:L12" si="5">K6/$K$13</f>
        <v>3.0847689629808227E-2</v>
      </c>
      <c r="M6" s="7">
        <f t="shared" ref="M6:M12" si="6">SUM(E6,I6)</f>
        <v>441733.9142857102</v>
      </c>
      <c r="N6" s="6">
        <f t="shared" ref="N6:N12" si="7">M6/$M$13</f>
        <v>2.4864450139640584E-2</v>
      </c>
    </row>
    <row r="7" spans="1:14" x14ac:dyDescent="0.3">
      <c r="A7" s="4" t="s">
        <v>13</v>
      </c>
      <c r="B7" s="42">
        <v>3899</v>
      </c>
      <c r="C7" s="5">
        <v>289433471.38854682</v>
      </c>
      <c r="D7" s="6">
        <f t="shared" si="0"/>
        <v>2.58211105979286E-2</v>
      </c>
      <c r="E7" s="7">
        <v>679331.86904761847</v>
      </c>
      <c r="F7" s="6">
        <f t="shared" si="1"/>
        <v>3.8434204613790206E-2</v>
      </c>
      <c r="G7" s="5">
        <v>52463784.239428565</v>
      </c>
      <c r="H7" s="6">
        <f t="shared" si="2"/>
        <v>2.2339792774570825E-2</v>
      </c>
      <c r="I7" s="7">
        <v>1757.4785714285722</v>
      </c>
      <c r="J7" s="6">
        <f t="shared" si="3"/>
        <v>1.9421369529113868E-2</v>
      </c>
      <c r="K7" s="5">
        <f t="shared" si="4"/>
        <v>341897255.6279754</v>
      </c>
      <c r="L7" s="6">
        <f t="shared" si="5"/>
        <v>2.5218078371314612E-2</v>
      </c>
      <c r="M7" s="7">
        <f t="shared" si="6"/>
        <v>681089.34761904704</v>
      </c>
      <c r="N7" s="6">
        <f t="shared" si="7"/>
        <v>3.833736006414204E-2</v>
      </c>
    </row>
    <row r="8" spans="1:14" x14ac:dyDescent="0.3">
      <c r="A8" s="4" t="s">
        <v>14</v>
      </c>
      <c r="B8" s="42">
        <v>720</v>
      </c>
      <c r="C8" s="5">
        <v>30082539.183381051</v>
      </c>
      <c r="D8" s="6">
        <f t="shared" si="0"/>
        <v>2.6837413364601626E-3</v>
      </c>
      <c r="E8" s="7">
        <v>34329.985714286013</v>
      </c>
      <c r="F8" s="6">
        <f t="shared" si="1"/>
        <v>1.9422696850379551E-3</v>
      </c>
      <c r="G8" s="5">
        <v>9872529.5777619015</v>
      </c>
      <c r="H8" s="6">
        <f t="shared" si="2"/>
        <v>4.2038573489380513E-3</v>
      </c>
      <c r="I8" s="7">
        <v>382.978571428571</v>
      </c>
      <c r="J8" s="6">
        <f t="shared" si="3"/>
        <v>4.2321815345950026E-3</v>
      </c>
      <c r="K8" s="5">
        <f t="shared" si="4"/>
        <v>39955068.761142954</v>
      </c>
      <c r="L8" s="6">
        <f t="shared" si="5"/>
        <v>2.9470551130897182E-3</v>
      </c>
      <c r="M8" s="7">
        <f t="shared" si="6"/>
        <v>34712.964285714581</v>
      </c>
      <c r="N8" s="6">
        <f t="shared" si="7"/>
        <v>1.9539336731184639E-3</v>
      </c>
    </row>
    <row r="9" spans="1:14" x14ac:dyDescent="0.3">
      <c r="A9" s="4" t="s">
        <v>15</v>
      </c>
      <c r="B9" s="42">
        <v>861</v>
      </c>
      <c r="C9" s="5">
        <v>44625187.534880891</v>
      </c>
      <c r="D9" s="6">
        <f t="shared" si="0"/>
        <v>3.9811287107309346E-3</v>
      </c>
      <c r="E9" s="7">
        <v>43676.385714285738</v>
      </c>
      <c r="F9" s="6">
        <f t="shared" si="1"/>
        <v>2.4710560799790973E-3</v>
      </c>
      <c r="G9" s="5">
        <v>23594288.521928571</v>
      </c>
      <c r="H9" s="6">
        <f t="shared" si="2"/>
        <v>1.0046768907058549E-2</v>
      </c>
      <c r="I9" s="7">
        <v>901.12857142857104</v>
      </c>
      <c r="J9" s="6">
        <f t="shared" si="3"/>
        <v>9.9581020579561849E-3</v>
      </c>
      <c r="K9" s="5">
        <f t="shared" si="4"/>
        <v>68219476.056809455</v>
      </c>
      <c r="L9" s="6">
        <f t="shared" si="5"/>
        <v>5.031816036343389E-3</v>
      </c>
      <c r="M9" s="7">
        <f t="shared" si="6"/>
        <v>44577.514285714307</v>
      </c>
      <c r="N9" s="6">
        <f t="shared" si="7"/>
        <v>2.5091924017166529E-3</v>
      </c>
    </row>
    <row r="10" spans="1:14" x14ac:dyDescent="0.3">
      <c r="A10" s="4" t="s">
        <v>16</v>
      </c>
      <c r="B10" s="42">
        <v>467</v>
      </c>
      <c r="C10" s="5">
        <v>12700442.906214291</v>
      </c>
      <c r="D10" s="6">
        <f t="shared" si="0"/>
        <v>1.1330394489302107E-3</v>
      </c>
      <c r="E10" s="7">
        <v>11376.802380952278</v>
      </c>
      <c r="F10" s="6">
        <f t="shared" si="1"/>
        <v>6.4365941078722648E-4</v>
      </c>
      <c r="G10" s="5">
        <v>9896442.7447619047</v>
      </c>
      <c r="H10" s="6">
        <f t="shared" si="2"/>
        <v>4.2140399006374441E-3</v>
      </c>
      <c r="I10" s="7">
        <v>292.12857142857132</v>
      </c>
      <c r="J10" s="6">
        <f t="shared" si="3"/>
        <v>3.2282253837750442E-3</v>
      </c>
      <c r="K10" s="5">
        <f t="shared" si="4"/>
        <v>22596885.650976196</v>
      </c>
      <c r="L10" s="6">
        <f t="shared" si="5"/>
        <v>1.6667288897867507E-3</v>
      </c>
      <c r="M10" s="7">
        <f t="shared" si="6"/>
        <v>11668.93095238085</v>
      </c>
      <c r="N10" s="6">
        <f t="shared" si="7"/>
        <v>6.5682426108836401E-4</v>
      </c>
    </row>
    <row r="11" spans="1:14" x14ac:dyDescent="0.3">
      <c r="A11" s="4" t="s">
        <v>82</v>
      </c>
      <c r="B11" s="42">
        <v>10929</v>
      </c>
      <c r="C11" s="5">
        <v>402278149.26609302</v>
      </c>
      <c r="D11" s="6">
        <f t="shared" si="0"/>
        <v>3.5888276962223013E-2</v>
      </c>
      <c r="E11" s="7">
        <v>619718.33809521957</v>
      </c>
      <c r="F11" s="6">
        <f t="shared" si="1"/>
        <v>3.5061480985223895E-2</v>
      </c>
      <c r="G11" s="5">
        <v>117363509.15485713</v>
      </c>
      <c r="H11" s="6">
        <f t="shared" si="2"/>
        <v>4.997497820306894E-2</v>
      </c>
      <c r="I11" s="7">
        <v>4455.9904761904654</v>
      </c>
      <c r="J11" s="6">
        <f t="shared" si="3"/>
        <v>4.9241816693082988E-2</v>
      </c>
      <c r="K11" s="5">
        <f t="shared" si="4"/>
        <v>519641658.42095017</v>
      </c>
      <c r="L11" s="6">
        <f t="shared" si="5"/>
        <v>3.8328368687809873E-2</v>
      </c>
      <c r="M11" s="7">
        <f t="shared" si="6"/>
        <v>624174.32857141003</v>
      </c>
      <c r="N11" s="6">
        <f t="shared" si="7"/>
        <v>3.5133710519607973E-2</v>
      </c>
    </row>
    <row r="12" spans="1:14" s="3" customFormat="1" x14ac:dyDescent="0.3">
      <c r="A12" s="24" t="s">
        <v>17</v>
      </c>
      <c r="B12" s="44">
        <v>201389</v>
      </c>
      <c r="C12" s="25">
        <v>3862574368.2007108</v>
      </c>
      <c r="D12" s="45">
        <f t="shared" si="0"/>
        <v>0.3445902765687569</v>
      </c>
      <c r="E12" s="46">
        <v>5350982</v>
      </c>
      <c r="F12" s="45">
        <f t="shared" si="1"/>
        <v>0.30273971595213406</v>
      </c>
      <c r="G12" s="25">
        <v>728615020.39000177</v>
      </c>
      <c r="H12" s="45">
        <f t="shared" si="2"/>
        <v>0.31025418398468213</v>
      </c>
      <c r="I12" s="46">
        <v>30494</v>
      </c>
      <c r="J12" s="45">
        <f t="shared" si="3"/>
        <v>0.33698006453609158</v>
      </c>
      <c r="K12" s="25">
        <f t="shared" si="4"/>
        <v>4591189388.5907125</v>
      </c>
      <c r="L12" s="45">
        <f t="shared" si="5"/>
        <v>0.33864259485315085</v>
      </c>
      <c r="M12" s="46">
        <f t="shared" si="6"/>
        <v>5381476</v>
      </c>
      <c r="N12" s="45">
        <f t="shared" si="7"/>
        <v>0.30291412398353185</v>
      </c>
    </row>
    <row r="13" spans="1:14" x14ac:dyDescent="0.3">
      <c r="A13" s="8" t="s">
        <v>65</v>
      </c>
      <c r="B13" s="8"/>
      <c r="C13" s="9">
        <v>11209179802.35</v>
      </c>
      <c r="D13" s="10"/>
      <c r="E13" s="11">
        <v>17675190</v>
      </c>
      <c r="F13" s="8"/>
      <c r="G13" s="9">
        <v>2348445429.5900002</v>
      </c>
      <c r="H13" s="8"/>
      <c r="I13" s="11">
        <v>90492</v>
      </c>
      <c r="J13" s="8"/>
      <c r="K13" s="9">
        <v>13557625231.940001</v>
      </c>
      <c r="L13" s="8"/>
      <c r="M13" s="11">
        <v>17765682</v>
      </c>
      <c r="N13" s="8"/>
    </row>
    <row r="15" spans="1:14" x14ac:dyDescent="0.3">
      <c r="A15" s="3" t="s">
        <v>19</v>
      </c>
    </row>
    <row r="16" spans="1:14" x14ac:dyDescent="0.3">
      <c r="A16" t="s">
        <v>68</v>
      </c>
    </row>
    <row r="17" spans="1:2" x14ac:dyDescent="0.3">
      <c r="A17" s="12" t="s">
        <v>62</v>
      </c>
    </row>
    <row r="18" spans="1:2" s="12" customFormat="1" x14ac:dyDescent="0.3">
      <c r="A18" s="12" t="s">
        <v>74</v>
      </c>
    </row>
    <row r="19" spans="1:2" x14ac:dyDescent="0.3">
      <c r="A19" s="12" t="s">
        <v>51</v>
      </c>
    </row>
    <row r="20" spans="1:2" x14ac:dyDescent="0.3">
      <c r="A20" s="12" t="s">
        <v>20</v>
      </c>
    </row>
    <row r="21" spans="1:2" x14ac:dyDescent="0.3">
      <c r="A21" s="12"/>
      <c r="B21" s="2" t="s">
        <v>60</v>
      </c>
    </row>
    <row r="22" spans="1:2" x14ac:dyDescent="0.3">
      <c r="A22" s="43" t="s">
        <v>90</v>
      </c>
    </row>
    <row r="23" spans="1:2" x14ac:dyDescent="0.3">
      <c r="A23" s="43" t="s">
        <v>94</v>
      </c>
    </row>
    <row r="24" spans="1:2" x14ac:dyDescent="0.3">
      <c r="A24" s="43" t="s">
        <v>91</v>
      </c>
      <c r="B24" s="43"/>
    </row>
    <row r="25" spans="1:2" x14ac:dyDescent="0.3">
      <c r="B25" t="s">
        <v>89</v>
      </c>
    </row>
    <row r="26" spans="1:2" x14ac:dyDescent="0.3">
      <c r="B26" t="s">
        <v>92</v>
      </c>
    </row>
    <row r="27" spans="1:2" x14ac:dyDescent="0.3">
      <c r="A27" t="s">
        <v>61</v>
      </c>
    </row>
  </sheetData>
  <mergeCells count="11">
    <mergeCell ref="K4:L4"/>
    <mergeCell ref="M4:N4"/>
    <mergeCell ref="K3:N3"/>
    <mergeCell ref="A3:A5"/>
    <mergeCell ref="C3:F3"/>
    <mergeCell ref="G3:I3"/>
    <mergeCell ref="E4:F4"/>
    <mergeCell ref="C4:D4"/>
    <mergeCell ref="G4:H4"/>
    <mergeCell ref="I4:J4"/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2B2C4-6A19-455F-AD09-140FAFD85B65}">
  <dimension ref="A1:N27"/>
  <sheetViews>
    <sheetView topLeftCell="A7" zoomScaleNormal="100" workbookViewId="0">
      <selection activeCell="A23" sqref="A23"/>
    </sheetView>
  </sheetViews>
  <sheetFormatPr defaultRowHeight="14" x14ac:dyDescent="0.3"/>
  <cols>
    <col min="1" max="1" width="39.25" customWidth="1"/>
    <col min="2" max="2" width="12.75" bestFit="1" customWidth="1"/>
    <col min="3" max="3" width="18" customWidth="1"/>
    <col min="4" max="4" width="9" customWidth="1"/>
    <col min="5" max="5" width="10.83203125" bestFit="1" customWidth="1"/>
    <col min="6" max="6" width="8.33203125" customWidth="1"/>
    <col min="7" max="7" width="14.5" bestFit="1" customWidth="1"/>
    <col min="8" max="8" width="8" customWidth="1"/>
    <col min="9" max="9" width="11.25" customWidth="1"/>
    <col min="10" max="10" width="8.83203125" customWidth="1"/>
    <col min="11" max="11" width="15.5" bestFit="1" customWidth="1"/>
    <col min="12" max="12" width="10.25" customWidth="1"/>
    <col min="13" max="13" width="10.83203125" bestFit="1" customWidth="1"/>
    <col min="14" max="14" width="11" customWidth="1"/>
  </cols>
  <sheetData>
    <row r="1" spans="1:14" ht="18" x14ac:dyDescent="0.4">
      <c r="A1" s="1" t="s">
        <v>5</v>
      </c>
      <c r="B1" s="1"/>
      <c r="C1" s="2"/>
      <c r="G1" s="2"/>
      <c r="K1" s="2"/>
    </row>
    <row r="2" spans="1:14" x14ac:dyDescent="0.3">
      <c r="A2" s="3" t="s">
        <v>2</v>
      </c>
      <c r="B2" s="3"/>
      <c r="C2" s="2"/>
      <c r="G2" s="2"/>
      <c r="K2" s="2"/>
    </row>
    <row r="3" spans="1:14" ht="13.9" customHeight="1" x14ac:dyDescent="0.3">
      <c r="A3" s="62" t="s">
        <v>6</v>
      </c>
      <c r="B3" s="71" t="s">
        <v>88</v>
      </c>
      <c r="C3" s="62" t="s">
        <v>7</v>
      </c>
      <c r="D3" s="62"/>
      <c r="E3" s="62"/>
      <c r="F3" s="62"/>
      <c r="G3" s="62" t="s">
        <v>8</v>
      </c>
      <c r="H3" s="62"/>
      <c r="I3" s="62"/>
      <c r="J3" s="17"/>
      <c r="K3" s="63" t="s">
        <v>3</v>
      </c>
      <c r="L3" s="64"/>
      <c r="M3" s="64"/>
      <c r="N3" s="64"/>
    </row>
    <row r="4" spans="1:14" ht="13.9" customHeight="1" x14ac:dyDescent="0.3">
      <c r="A4" s="62"/>
      <c r="B4" s="72"/>
      <c r="C4" s="65" t="s">
        <v>9</v>
      </c>
      <c r="D4" s="66"/>
      <c r="E4" s="67" t="s">
        <v>10</v>
      </c>
      <c r="F4" s="68"/>
      <c r="G4" s="65" t="s">
        <v>9</v>
      </c>
      <c r="H4" s="66"/>
      <c r="I4" s="67" t="s">
        <v>10</v>
      </c>
      <c r="J4" s="68"/>
      <c r="K4" s="65" t="s">
        <v>9</v>
      </c>
      <c r="L4" s="66"/>
      <c r="M4" s="69" t="s">
        <v>10</v>
      </c>
      <c r="N4" s="70"/>
    </row>
    <row r="5" spans="1:14" ht="42" x14ac:dyDescent="0.3">
      <c r="A5" s="62"/>
      <c r="B5" s="73"/>
      <c r="C5" s="18" t="s">
        <v>9</v>
      </c>
      <c r="D5" s="19" t="s">
        <v>63</v>
      </c>
      <c r="E5" s="20" t="s">
        <v>11</v>
      </c>
      <c r="F5" s="20" t="s">
        <v>64</v>
      </c>
      <c r="G5" s="18" t="s">
        <v>9</v>
      </c>
      <c r="H5" s="19" t="s">
        <v>64</v>
      </c>
      <c r="I5" s="20" t="s">
        <v>11</v>
      </c>
      <c r="J5" s="20" t="s">
        <v>64</v>
      </c>
      <c r="K5" s="18" t="s">
        <v>9</v>
      </c>
      <c r="L5" s="19" t="s">
        <v>64</v>
      </c>
      <c r="M5" s="20" t="s">
        <v>11</v>
      </c>
      <c r="N5" s="20" t="s">
        <v>64</v>
      </c>
    </row>
    <row r="6" spans="1:14" x14ac:dyDescent="0.3">
      <c r="A6" s="4" t="s">
        <v>12</v>
      </c>
      <c r="B6" s="42">
        <v>13158</v>
      </c>
      <c r="C6" s="5">
        <v>392106071.54390293</v>
      </c>
      <c r="D6" s="6">
        <f t="shared" ref="D6:D12" si="0">C6/$C$13</f>
        <v>3.780317326296067E-2</v>
      </c>
      <c r="E6" s="7">
        <v>482613.92380951962</v>
      </c>
      <c r="F6" s="6">
        <f t="shared" ref="F6:F12" si="1">E6/$E$13</f>
        <v>2.8181048366037995E-2</v>
      </c>
      <c r="G6" s="5">
        <v>68630754.087666631</v>
      </c>
      <c r="H6" s="6">
        <f t="shared" ref="H6:H12" si="2">G6/$G$13</f>
        <v>2.8055579376149713E-2</v>
      </c>
      <c r="I6" s="7">
        <v>3646.4738095238135</v>
      </c>
      <c r="J6" s="6">
        <f t="shared" ref="J6:J12" si="3">I6/$I$13</f>
        <v>3.9972746311538777E-2</v>
      </c>
      <c r="K6" s="5">
        <f t="shared" ref="K6:K12" si="4">SUM(C6,G6)</f>
        <v>460736825.63156956</v>
      </c>
      <c r="L6" s="6">
        <f t="shared" ref="L6:L12" si="5">K6/$K$13</f>
        <v>3.5942979819974873E-2</v>
      </c>
      <c r="M6" s="7">
        <f t="shared" ref="M6:M12" si="6">SUM(E6,I6)</f>
        <v>486260.39761904342</v>
      </c>
      <c r="N6" s="6">
        <f t="shared" ref="N6:N12" si="7">M6/$M$13</f>
        <v>2.8243527571020478E-2</v>
      </c>
    </row>
    <row r="7" spans="1:14" x14ac:dyDescent="0.3">
      <c r="A7" s="4" t="s">
        <v>13</v>
      </c>
      <c r="B7" s="42">
        <v>4522</v>
      </c>
      <c r="C7" s="5">
        <v>397028024.47457194</v>
      </c>
      <c r="D7" s="6">
        <f t="shared" si="0"/>
        <v>3.827770159326066E-2</v>
      </c>
      <c r="E7" s="7">
        <v>812191.47380952456</v>
      </c>
      <c r="F7" s="6">
        <f t="shared" si="1"/>
        <v>4.7425915575000276E-2</v>
      </c>
      <c r="G7" s="5">
        <v>78768284.857999995</v>
      </c>
      <c r="H7" s="6">
        <f t="shared" si="2"/>
        <v>3.2199702560953232E-2</v>
      </c>
      <c r="I7" s="7">
        <v>2426.7904761904774</v>
      </c>
      <c r="J7" s="6">
        <f t="shared" si="3"/>
        <v>2.6602544025590605E-2</v>
      </c>
      <c r="K7" s="5">
        <f t="shared" si="4"/>
        <v>475796309.33257192</v>
      </c>
      <c r="L7" s="6">
        <f t="shared" si="5"/>
        <v>3.7117799562291734E-2</v>
      </c>
      <c r="M7" s="7">
        <f t="shared" si="6"/>
        <v>814618.26428571506</v>
      </c>
      <c r="N7" s="6">
        <f t="shared" si="7"/>
        <v>4.7315581363127218E-2</v>
      </c>
    </row>
    <row r="8" spans="1:14" x14ac:dyDescent="0.3">
      <c r="A8" s="4" t="s">
        <v>14</v>
      </c>
      <c r="B8" s="42">
        <v>828</v>
      </c>
      <c r="C8" s="5">
        <v>125552337.57157159</v>
      </c>
      <c r="D8" s="6">
        <f t="shared" si="0"/>
        <v>1.2104573520373099E-2</v>
      </c>
      <c r="E8" s="7">
        <v>298644.95714285743</v>
      </c>
      <c r="F8" s="6">
        <f t="shared" si="1"/>
        <v>1.7438634830680779E-2</v>
      </c>
      <c r="G8" s="5">
        <v>24500202.445500009</v>
      </c>
      <c r="H8" s="6">
        <f t="shared" si="2"/>
        <v>1.0015442545821989E-2</v>
      </c>
      <c r="I8" s="7">
        <v>697.47380952380922</v>
      </c>
      <c r="J8" s="6">
        <f t="shared" si="3"/>
        <v>7.6457271060664869E-3</v>
      </c>
      <c r="K8" s="5">
        <f t="shared" si="4"/>
        <v>150052540.0170716</v>
      </c>
      <c r="L8" s="6">
        <f t="shared" si="5"/>
        <v>1.1705891775367624E-2</v>
      </c>
      <c r="M8" s="7">
        <f t="shared" si="6"/>
        <v>299342.43095238123</v>
      </c>
      <c r="N8" s="6">
        <f t="shared" si="7"/>
        <v>1.7386746367125436E-2</v>
      </c>
    </row>
    <row r="9" spans="1:14" x14ac:dyDescent="0.3">
      <c r="A9" s="4" t="s">
        <v>15</v>
      </c>
      <c r="B9" s="42">
        <v>886</v>
      </c>
      <c r="C9" s="5">
        <v>38424899.863404766</v>
      </c>
      <c r="D9" s="6">
        <f t="shared" si="0"/>
        <v>3.7045668316961081E-3</v>
      </c>
      <c r="E9" s="7">
        <v>42278.940476190488</v>
      </c>
      <c r="F9" s="6">
        <f t="shared" si="1"/>
        <v>2.4687743300473414E-3</v>
      </c>
      <c r="G9" s="5">
        <v>17866693.440833341</v>
      </c>
      <c r="H9" s="6">
        <f t="shared" si="2"/>
        <v>7.3037291034037007E-3</v>
      </c>
      <c r="I9" s="7">
        <v>625.94047619047626</v>
      </c>
      <c r="J9" s="6">
        <f t="shared" si="3"/>
        <v>6.8615767362807624E-3</v>
      </c>
      <c r="K9" s="5">
        <f t="shared" si="4"/>
        <v>56291593.304238111</v>
      </c>
      <c r="L9" s="6">
        <f t="shared" si="5"/>
        <v>4.3914171596658846E-3</v>
      </c>
      <c r="M9" s="7">
        <f t="shared" si="6"/>
        <v>42904.880952380961</v>
      </c>
      <c r="N9" s="6">
        <f t="shared" si="7"/>
        <v>2.4920499264249889E-3</v>
      </c>
    </row>
    <row r="10" spans="1:14" x14ac:dyDescent="0.3">
      <c r="A10" s="4" t="s">
        <v>16</v>
      </c>
      <c r="B10" s="42">
        <v>460</v>
      </c>
      <c r="C10" s="5">
        <v>13960941.977904772</v>
      </c>
      <c r="D10" s="6">
        <f t="shared" si="0"/>
        <v>1.3459824950600959E-3</v>
      </c>
      <c r="E10" s="7">
        <v>11499.423809523769</v>
      </c>
      <c r="F10" s="6">
        <f t="shared" si="1"/>
        <v>6.7148045791911725E-4</v>
      </c>
      <c r="G10" s="5">
        <v>4899246.6368333315</v>
      </c>
      <c r="H10" s="6">
        <f t="shared" si="2"/>
        <v>2.0027639901411616E-3</v>
      </c>
      <c r="I10" s="7">
        <v>206.92380952380952</v>
      </c>
      <c r="J10" s="6">
        <f t="shared" si="3"/>
        <v>2.2683044979808988E-3</v>
      </c>
      <c r="K10" s="5">
        <f t="shared" si="4"/>
        <v>18860188.614738103</v>
      </c>
      <c r="L10" s="6">
        <f t="shared" si="5"/>
        <v>1.4713201573397362E-3</v>
      </c>
      <c r="M10" s="7">
        <f t="shared" si="6"/>
        <v>11706.347619047578</v>
      </c>
      <c r="N10" s="6">
        <f t="shared" si="7"/>
        <v>6.7994135108150088E-4</v>
      </c>
    </row>
    <row r="11" spans="1:14" x14ac:dyDescent="0.3">
      <c r="A11" s="4" t="s">
        <v>82</v>
      </c>
      <c r="B11" s="42">
        <v>10906</v>
      </c>
      <c r="C11" s="5">
        <v>315213463.87864316</v>
      </c>
      <c r="D11" s="6">
        <f t="shared" si="0"/>
        <v>3.0389912461450206E-2</v>
      </c>
      <c r="E11" s="7">
        <v>278079.28095236502</v>
      </c>
      <c r="F11" s="6">
        <f t="shared" si="1"/>
        <v>1.6237752952201687E-2</v>
      </c>
      <c r="G11" s="5">
        <v>102045270.09116665</v>
      </c>
      <c r="H11" s="6">
        <f t="shared" si="2"/>
        <v>4.1715105903489556E-2</v>
      </c>
      <c r="I11" s="7">
        <v>4191.3976190476042</v>
      </c>
      <c r="J11" s="6">
        <f t="shared" si="3"/>
        <v>4.5946216116894721E-2</v>
      </c>
      <c r="K11" s="5">
        <f t="shared" si="4"/>
        <v>417258733.96980977</v>
      </c>
      <c r="L11" s="6">
        <f t="shared" si="5"/>
        <v>3.2551168954699485E-2</v>
      </c>
      <c r="M11" s="7">
        <f t="shared" si="6"/>
        <v>282270.67857141263</v>
      </c>
      <c r="N11" s="6">
        <f t="shared" si="7"/>
        <v>1.6395165495192553E-2</v>
      </c>
    </row>
    <row r="12" spans="1:14" s="3" customFormat="1" x14ac:dyDescent="0.3">
      <c r="A12" s="24" t="s">
        <v>17</v>
      </c>
      <c r="B12" s="44">
        <v>223523</v>
      </c>
      <c r="C12" s="25">
        <v>3925098480.3607564</v>
      </c>
      <c r="D12" s="45">
        <f t="shared" si="0"/>
        <v>0.37842101588229932</v>
      </c>
      <c r="E12" s="46">
        <v>5244938</v>
      </c>
      <c r="F12" s="45">
        <f t="shared" si="1"/>
        <v>0.30626520322527639</v>
      </c>
      <c r="G12" s="25">
        <v>750785759.17000151</v>
      </c>
      <c r="H12" s="45">
        <f t="shared" si="2"/>
        <v>0.30691385721874331</v>
      </c>
      <c r="I12" s="46">
        <v>32271</v>
      </c>
      <c r="J12" s="45">
        <f t="shared" si="3"/>
        <v>0.35375559063404366</v>
      </c>
      <c r="K12" s="25">
        <f t="shared" si="4"/>
        <v>4675884239.5307579</v>
      </c>
      <c r="L12" s="45">
        <f t="shared" si="5"/>
        <v>0.3647748638967851</v>
      </c>
      <c r="M12" s="46">
        <f t="shared" si="6"/>
        <v>5277209</v>
      </c>
      <c r="N12" s="45">
        <f t="shared" si="7"/>
        <v>0.30651683464115254</v>
      </c>
    </row>
    <row r="13" spans="1:14" x14ac:dyDescent="0.3">
      <c r="A13" s="8" t="s">
        <v>66</v>
      </c>
      <c r="B13" s="8"/>
      <c r="C13" s="9">
        <v>10372305753.709999</v>
      </c>
      <c r="D13" s="10"/>
      <c r="E13" s="11">
        <v>17125478</v>
      </c>
      <c r="F13" s="8"/>
      <c r="G13" s="9">
        <v>2446242623.1700001</v>
      </c>
      <c r="H13" s="8"/>
      <c r="I13" s="11">
        <v>91224</v>
      </c>
      <c r="J13" s="8"/>
      <c r="K13" s="9">
        <v>12818548376.880001</v>
      </c>
      <c r="L13" s="8"/>
      <c r="M13" s="11">
        <v>17216702</v>
      </c>
      <c r="N13" s="8"/>
    </row>
    <row r="15" spans="1:14" x14ac:dyDescent="0.3">
      <c r="A15" s="3" t="s">
        <v>19</v>
      </c>
    </row>
    <row r="16" spans="1:14" x14ac:dyDescent="0.3">
      <c r="A16" t="s">
        <v>52</v>
      </c>
    </row>
    <row r="17" spans="1:2" x14ac:dyDescent="0.3">
      <c r="A17" s="12" t="s">
        <v>62</v>
      </c>
    </row>
    <row r="18" spans="1:2" x14ac:dyDescent="0.3">
      <c r="A18" s="12" t="s">
        <v>74</v>
      </c>
    </row>
    <row r="19" spans="1:2" x14ac:dyDescent="0.3">
      <c r="A19" s="12" t="s">
        <v>50</v>
      </c>
    </row>
    <row r="20" spans="1:2" x14ac:dyDescent="0.3">
      <c r="A20" s="12" t="s">
        <v>20</v>
      </c>
    </row>
    <row r="21" spans="1:2" x14ac:dyDescent="0.3">
      <c r="A21" s="12"/>
      <c r="B21" s="2" t="s">
        <v>60</v>
      </c>
    </row>
    <row r="22" spans="1:2" x14ac:dyDescent="0.3">
      <c r="A22" s="43" t="s">
        <v>90</v>
      </c>
    </row>
    <row r="23" spans="1:2" x14ac:dyDescent="0.3">
      <c r="A23" s="43" t="s">
        <v>94</v>
      </c>
    </row>
    <row r="24" spans="1:2" x14ac:dyDescent="0.3">
      <c r="A24" s="43" t="s">
        <v>91</v>
      </c>
      <c r="B24" s="43"/>
    </row>
    <row r="25" spans="1:2" x14ac:dyDescent="0.3">
      <c r="B25" t="s">
        <v>89</v>
      </c>
    </row>
    <row r="26" spans="1:2" x14ac:dyDescent="0.3">
      <c r="B26" t="s">
        <v>92</v>
      </c>
    </row>
    <row r="27" spans="1:2" x14ac:dyDescent="0.3">
      <c r="A27" t="s">
        <v>61</v>
      </c>
    </row>
  </sheetData>
  <mergeCells count="11">
    <mergeCell ref="A3:A5"/>
    <mergeCell ref="C3:F3"/>
    <mergeCell ref="K3:N3"/>
    <mergeCell ref="E4:F4"/>
    <mergeCell ref="G4:H4"/>
    <mergeCell ref="I4:J4"/>
    <mergeCell ref="K4:L4"/>
    <mergeCell ref="M4:N4"/>
    <mergeCell ref="G3:I3"/>
    <mergeCell ref="C4:D4"/>
    <mergeCell ref="B3:B5"/>
  </mergeCells>
  <pageMargins left="0.7" right="0.7" top="0.75" bottom="0.75" header="0.3" footer="0.3"/>
  <pageSetup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99FF7-BDAD-4505-B642-3A3E80BDA1E7}">
  <dimension ref="A1:G24"/>
  <sheetViews>
    <sheetView zoomScaleNormal="100" workbookViewId="0"/>
  </sheetViews>
  <sheetFormatPr defaultRowHeight="14" x14ac:dyDescent="0.3"/>
  <cols>
    <col min="2" max="3" width="12.08203125" bestFit="1" customWidth="1"/>
    <col min="4" max="6" width="13.25" bestFit="1" customWidth="1"/>
    <col min="7" max="7" width="13.5" bestFit="1" customWidth="1"/>
  </cols>
  <sheetData>
    <row r="1" spans="1:7" x14ac:dyDescent="0.3">
      <c r="A1" t="s">
        <v>75</v>
      </c>
    </row>
    <row r="2" spans="1:7" x14ac:dyDescent="0.3">
      <c r="A2" s="4"/>
      <c r="B2" s="4" t="s">
        <v>78</v>
      </c>
      <c r="C2" s="4"/>
      <c r="D2" s="4"/>
      <c r="E2" s="4"/>
      <c r="F2" s="4"/>
      <c r="G2" s="4"/>
    </row>
    <row r="3" spans="1:7" x14ac:dyDescent="0.3">
      <c r="A3" s="4"/>
      <c r="B3" s="4" t="s">
        <v>21</v>
      </c>
      <c r="C3" s="4" t="s">
        <v>18</v>
      </c>
      <c r="D3" s="4" t="s">
        <v>1</v>
      </c>
      <c r="E3" s="4" t="s">
        <v>2</v>
      </c>
      <c r="F3" s="4" t="s">
        <v>49</v>
      </c>
      <c r="G3" s="4" t="s">
        <v>83</v>
      </c>
    </row>
    <row r="4" spans="1:7" x14ac:dyDescent="0.3">
      <c r="A4" s="4" t="s">
        <v>76</v>
      </c>
      <c r="B4" s="5">
        <v>42648249.872643054</v>
      </c>
      <c r="C4" s="5">
        <v>30314226.032333374</v>
      </c>
      <c r="D4" s="5">
        <v>140853924.13595229</v>
      </c>
      <c r="E4" s="5">
        <v>136773138.3600716</v>
      </c>
      <c r="F4" s="5">
        <v>148172094.80321339</v>
      </c>
      <c r="G4" s="5">
        <v>336291502</v>
      </c>
    </row>
    <row r="5" spans="1:7" x14ac:dyDescent="0.3">
      <c r="A5" s="4" t="s">
        <v>77</v>
      </c>
      <c r="B5" s="5">
        <v>39449318.651976265</v>
      </c>
      <c r="C5" s="5">
        <v>23329733.474000059</v>
      </c>
      <c r="D5" s="5">
        <v>209399126.4166187</v>
      </c>
      <c r="E5" s="5">
        <v>178440325.51857156</v>
      </c>
      <c r="F5" s="5">
        <v>254106054.4628796</v>
      </c>
      <c r="G5" s="5">
        <v>564836929</v>
      </c>
    </row>
    <row r="6" spans="1:7" x14ac:dyDescent="0.3">
      <c r="A6" s="4" t="s">
        <v>0</v>
      </c>
      <c r="B6" s="39">
        <f>SUM(B4:B5)</f>
        <v>82097568.524619311</v>
      </c>
      <c r="C6" s="39">
        <f t="shared" ref="C6" si="0">SUM(C4:C5)</f>
        <v>53643959.506333433</v>
      </c>
      <c r="D6" s="39">
        <f t="shared" ref="D6" si="1">SUM(D4:D5)</f>
        <v>350253050.552571</v>
      </c>
      <c r="E6" s="39">
        <f t="shared" ref="E6" si="2">SUM(E4:E5)</f>
        <v>315213463.87864316</v>
      </c>
      <c r="F6" s="39">
        <f t="shared" ref="F6" si="3">SUM(F4:F5)</f>
        <v>402278149.26609302</v>
      </c>
      <c r="G6" s="5">
        <v>901128431</v>
      </c>
    </row>
    <row r="8" spans="1:7" x14ac:dyDescent="0.3">
      <c r="A8" s="4"/>
      <c r="B8" s="4" t="s">
        <v>79</v>
      </c>
      <c r="C8" s="4"/>
      <c r="D8" s="4"/>
      <c r="E8" s="4"/>
      <c r="F8" s="4"/>
      <c r="G8" s="4"/>
    </row>
    <row r="9" spans="1:7" x14ac:dyDescent="0.3">
      <c r="A9" s="4"/>
      <c r="B9" s="4" t="s">
        <v>21</v>
      </c>
      <c r="C9" s="4" t="s">
        <v>18</v>
      </c>
      <c r="D9" s="4" t="s">
        <v>1</v>
      </c>
      <c r="E9" s="4" t="s">
        <v>2</v>
      </c>
      <c r="F9" s="4" t="s">
        <v>49</v>
      </c>
      <c r="G9" s="4" t="s">
        <v>83</v>
      </c>
    </row>
    <row r="10" spans="1:7" x14ac:dyDescent="0.3">
      <c r="A10" s="4" t="s">
        <v>76</v>
      </c>
      <c r="B10" s="5">
        <v>68542.219047620136</v>
      </c>
      <c r="C10" s="5">
        <v>53544.366666666683</v>
      </c>
      <c r="D10" s="5">
        <v>143460.9880952336</v>
      </c>
      <c r="E10" s="5">
        <v>106414.45714285034</v>
      </c>
      <c r="F10" s="5">
        <v>112420.11904761063</v>
      </c>
      <c r="G10" s="5">
        <v>216581</v>
      </c>
    </row>
    <row r="11" spans="1:7" x14ac:dyDescent="0.3">
      <c r="A11" s="4" t="s">
        <v>77</v>
      </c>
      <c r="B11" s="5">
        <v>68566.052380953697</v>
      </c>
      <c r="C11" s="5">
        <v>47394.983333333555</v>
      </c>
      <c r="D11" s="5">
        <v>241169.50476190209</v>
      </c>
      <c r="E11" s="5">
        <v>171664.8238095147</v>
      </c>
      <c r="F11" s="5">
        <v>507298.2190476089</v>
      </c>
      <c r="G11" s="5">
        <v>1213932</v>
      </c>
    </row>
    <row r="12" spans="1:7" x14ac:dyDescent="0.3">
      <c r="A12" s="4" t="s">
        <v>0</v>
      </c>
      <c r="B12" s="39">
        <f>SUM(B10:B11)</f>
        <v>137108.27142857382</v>
      </c>
      <c r="C12" s="39">
        <f t="shared" ref="C12" si="4">SUM(C10:C11)</f>
        <v>100939.35000000024</v>
      </c>
      <c r="D12" s="39">
        <f t="shared" ref="D12" si="5">SUM(D10:D11)</f>
        <v>384630.49285713572</v>
      </c>
      <c r="E12" s="39">
        <f t="shared" ref="E12" si="6">SUM(E10:E11)</f>
        <v>278079.28095236502</v>
      </c>
      <c r="F12" s="39">
        <f t="shared" ref="F12" si="7">SUM(F10:F11)</f>
        <v>619718.33809521957</v>
      </c>
      <c r="G12" s="5">
        <v>1430513</v>
      </c>
    </row>
    <row r="14" spans="1:7" x14ac:dyDescent="0.3">
      <c r="A14" s="4"/>
      <c r="B14" s="4" t="s">
        <v>81</v>
      </c>
      <c r="C14" s="4"/>
      <c r="D14" s="4"/>
      <c r="E14" s="4"/>
      <c r="F14" s="4"/>
      <c r="G14" s="4"/>
    </row>
    <row r="15" spans="1:7" x14ac:dyDescent="0.3">
      <c r="A15" s="4"/>
      <c r="B15" s="4" t="s">
        <v>21</v>
      </c>
      <c r="C15" s="4" t="s">
        <v>18</v>
      </c>
      <c r="D15" s="4" t="s">
        <v>1</v>
      </c>
      <c r="E15" s="4" t="s">
        <v>2</v>
      </c>
      <c r="F15" s="4" t="s">
        <v>49</v>
      </c>
      <c r="G15" s="4" t="s">
        <v>83</v>
      </c>
    </row>
    <row r="16" spans="1:7" x14ac:dyDescent="0.3">
      <c r="A16" s="4" t="s">
        <v>76</v>
      </c>
      <c r="B16" s="5">
        <v>13633197.039690483</v>
      </c>
      <c r="C16" s="5">
        <v>13589139.697690476</v>
      </c>
      <c r="D16" s="5">
        <v>21654968.843095202</v>
      </c>
      <c r="E16" s="5">
        <v>45435723.192666665</v>
      </c>
      <c r="F16" s="5">
        <v>51097500.626261905</v>
      </c>
      <c r="G16" s="5">
        <v>92697849</v>
      </c>
    </row>
    <row r="17" spans="1:7" x14ac:dyDescent="0.3">
      <c r="A17" s="4" t="s">
        <v>77</v>
      </c>
      <c r="B17" s="5">
        <v>11853121.081357151</v>
      </c>
      <c r="C17" s="5">
        <v>12161625.347357113</v>
      </c>
      <c r="D17" s="5">
        <v>38172324.279261932</v>
      </c>
      <c r="E17" s="5">
        <v>56609546.898499988</v>
      </c>
      <c r="F17" s="5">
        <v>66266008.528595224</v>
      </c>
      <c r="G17" s="5">
        <v>123053757</v>
      </c>
    </row>
    <row r="18" spans="1:7" x14ac:dyDescent="0.3">
      <c r="A18" s="4" t="s">
        <v>0</v>
      </c>
      <c r="B18" s="39">
        <f>SUM(B16:B17)</f>
        <v>25486318.121047635</v>
      </c>
      <c r="C18" s="39">
        <f t="shared" ref="C18" si="8">SUM(C16:C17)</f>
        <v>25750765.045047589</v>
      </c>
      <c r="D18" s="39">
        <f t="shared" ref="D18" si="9">SUM(D16:D17)</f>
        <v>59827293.12235713</v>
      </c>
      <c r="E18" s="39">
        <f t="shared" ref="E18" si="10">SUM(E16:E17)</f>
        <v>102045270.09116665</v>
      </c>
      <c r="F18" s="39">
        <f t="shared" ref="F18" si="11">SUM(F16:F17)</f>
        <v>117363509.15485713</v>
      </c>
      <c r="G18" s="5">
        <v>215751606</v>
      </c>
    </row>
    <row r="20" spans="1:7" x14ac:dyDescent="0.3">
      <c r="A20" s="4"/>
      <c r="B20" s="4" t="s">
        <v>80</v>
      </c>
      <c r="C20" s="4"/>
      <c r="D20" s="4"/>
      <c r="E20" s="4"/>
      <c r="F20" s="4"/>
      <c r="G20" s="4"/>
    </row>
    <row r="21" spans="1:7" x14ac:dyDescent="0.3">
      <c r="A21" s="4"/>
      <c r="B21" s="4" t="s">
        <v>21</v>
      </c>
      <c r="C21" s="4" t="s">
        <v>18</v>
      </c>
      <c r="D21" s="4" t="s">
        <v>1</v>
      </c>
      <c r="E21" s="4" t="s">
        <v>2</v>
      </c>
      <c r="F21" s="4" t="s">
        <v>49</v>
      </c>
      <c r="G21" s="4" t="s">
        <v>83</v>
      </c>
    </row>
    <row r="22" spans="1:7" x14ac:dyDescent="0.3">
      <c r="A22" s="4" t="s">
        <v>76</v>
      </c>
      <c r="B22" s="5">
        <v>1053.769047619048</v>
      </c>
      <c r="C22" s="5">
        <v>2304.6642857142801</v>
      </c>
      <c r="D22" s="5">
        <v>1052.12380952381</v>
      </c>
      <c r="E22" s="5">
        <v>1881.0238095238024</v>
      </c>
      <c r="F22" s="5">
        <v>1936.9619047619001</v>
      </c>
      <c r="G22" s="5">
        <v>3836</v>
      </c>
    </row>
    <row r="23" spans="1:7" x14ac:dyDescent="0.3">
      <c r="A23" s="4" t="s">
        <v>77</v>
      </c>
      <c r="B23" s="5">
        <v>872.05238095238178</v>
      </c>
      <c r="C23" s="5">
        <v>2326.6976190476203</v>
      </c>
      <c r="D23" s="5">
        <v>1527.5238095238103</v>
      </c>
      <c r="E23" s="5">
        <v>2310.3738095238018</v>
      </c>
      <c r="F23" s="5">
        <v>2519.0285714285651</v>
      </c>
      <c r="G23" s="5">
        <v>4926</v>
      </c>
    </row>
    <row r="24" spans="1:7" x14ac:dyDescent="0.3">
      <c r="A24" s="4" t="s">
        <v>0</v>
      </c>
      <c r="B24" s="39">
        <f>SUM(B22:B23)</f>
        <v>1925.8214285714298</v>
      </c>
      <c r="C24" s="39">
        <f t="shared" ref="C24:F24" si="12">SUM(C22:C23)</f>
        <v>4631.3619047619004</v>
      </c>
      <c r="D24" s="39">
        <f t="shared" si="12"/>
        <v>2579.6476190476205</v>
      </c>
      <c r="E24" s="39">
        <f t="shared" si="12"/>
        <v>4191.3976190476042</v>
      </c>
      <c r="F24" s="39">
        <f t="shared" si="12"/>
        <v>4455.9904761904654</v>
      </c>
      <c r="G24" s="5">
        <v>8762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D70D4A2C144B429DE21404EFACEC0A" ma:contentTypeVersion="19" ma:contentTypeDescription="Create a new document." ma:contentTypeScope="" ma:versionID="7fddd7c7c606e523178d884e0f8dcc0b">
  <xsd:schema xmlns:xsd="http://www.w3.org/2001/XMLSchema" xmlns:xs="http://www.w3.org/2001/XMLSchema" xmlns:p="http://schemas.microsoft.com/office/2006/metadata/properties" xmlns:ns2="ef69e389-cee1-48a2-92a7-7fe613678863" xmlns:ns3="a878ff63-c5a5-475c-8707-e8c7a3b5799f" targetNamespace="http://schemas.microsoft.com/office/2006/metadata/properties" ma:root="true" ma:fieldsID="99dbf33694a60231bdeca89fa8c11741" ns2:_="" ns3:_="">
    <xsd:import namespace="ef69e389-cee1-48a2-92a7-7fe613678863"/>
    <xsd:import namespace="a878ff63-c5a5-475c-8707-e8c7a3b5799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69e389-cee1-48a2-92a7-7fe6136788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78ff63-c5a5-475c-8707-e8c7a3b5799f" elementFormDefault="qualified">
    <xsd:import namespace="http://schemas.microsoft.com/office/2006/documentManagement/types"/>
    <xsd:import namespace="http://schemas.microsoft.com/office/infopath/2007/PartnerControls"/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B3A0F7-8BE9-446C-A54E-A5B65EB33A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C0C77C-E94D-4F5A-AA90-E63C82A395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69e389-cee1-48a2-92a7-7fe613678863"/>
    <ds:schemaRef ds:uri="a878ff63-c5a5-475c-8707-e8c7a3b579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FFA72E-B913-4879-859C-F80A81C7BCA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Prime Vendor Data</vt:lpstr>
      <vt:lpstr>Summary</vt:lpstr>
      <vt:lpstr>Graphs and Data</vt:lpstr>
      <vt:lpstr>Graphs</vt:lpstr>
      <vt:lpstr>FY23</vt:lpstr>
      <vt:lpstr>FY22</vt:lpstr>
      <vt:lpstr>FY21</vt:lpstr>
      <vt:lpstr>FY20</vt:lpstr>
      <vt:lpstr>Small Disadv Business</vt:lpstr>
      <vt:lpstr>MPT Query</vt:lpstr>
    </vt:vector>
  </TitlesOfParts>
  <Manager/>
  <Company>General Services Administration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Tri T. Thai</dc:creator>
  <cp:keywords/>
  <dc:description/>
  <cp:lastModifiedBy>Tri T. Thai</cp:lastModifiedBy>
  <cp:revision/>
  <dcterms:created xsi:type="dcterms:W3CDTF">2018-10-12T17:26:59Z</dcterms:created>
  <dcterms:modified xsi:type="dcterms:W3CDTF">2024-04-02T20:10:34Z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0x010100D0D70D4A2C144B429DE21404EFACEC0A</vt:lpwstr>
  </property>
</Properties>
</file>