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Thai\Downloads\"/>
    </mc:Choice>
  </mc:AlternateContent>
  <xr:revisionPtr revIDLastSave="0" documentId="13_ncr:1_{901FF79C-E2B3-4962-A86A-BA90271FAEF3}" xr6:coauthVersionLast="47" xr6:coauthVersionMax="47" xr10:uidLastSave="{00000000-0000-0000-0000-000000000000}"/>
  <bookViews>
    <workbookView xWindow="-110" yWindow="-110" windowWidth="19420" windowHeight="10420" firstSheet="1" activeTab="1" xr2:uid="{9AED4BD0-7BD4-42D1-8E0C-B2DA3701BB59}"/>
  </bookViews>
  <sheets>
    <sheet name="Prime Vendor Data" sheetId="22" state="hidden" r:id="rId1"/>
    <sheet name="Summary" sheetId="23" r:id="rId2"/>
    <sheet name="Graphs and Data" sheetId="24" state="hidden" r:id="rId3"/>
    <sheet name="Graphs" sheetId="25" state="hidden" r:id="rId4"/>
    <sheet name="FY23" sheetId="28" r:id="rId5"/>
    <sheet name="FY22" sheetId="27" r:id="rId6"/>
    <sheet name="FY21" sheetId="21" r:id="rId7"/>
    <sheet name="FY20" sheetId="20" r:id="rId8"/>
    <sheet name="FY19" sheetId="3" r:id="rId9"/>
    <sheet name="FY18" sheetId="2" r:id="rId10"/>
    <sheet name="FY17" sheetId="1" r:id="rId11"/>
    <sheet name="Small Disadv Business" sheetId="26" state="hidden" r:id="rId12"/>
    <sheet name="MPT Query" sheetId="7" state="hidden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3" l="1"/>
  <c r="N6" i="23"/>
  <c r="O6" i="23"/>
  <c r="N7" i="23"/>
  <c r="O7" i="23"/>
  <c r="N8" i="23"/>
  <c r="O8" i="23"/>
  <c r="N9" i="23"/>
  <c r="O9" i="23"/>
  <c r="N10" i="23"/>
  <c r="O10" i="23"/>
  <c r="N11" i="23"/>
  <c r="O11" i="23"/>
  <c r="O5" i="23"/>
  <c r="N5" i="23"/>
  <c r="M11" i="23" l="1"/>
  <c r="M10" i="23"/>
  <c r="M9" i="23"/>
  <c r="M8" i="23"/>
  <c r="M7" i="23"/>
  <c r="M6" i="23"/>
  <c r="M5" i="23"/>
  <c r="L13" i="28" l="1"/>
  <c r="J13" i="28"/>
  <c r="K12" i="28" l="1"/>
  <c r="I12" i="28"/>
  <c r="G12" i="28"/>
  <c r="E12" i="28"/>
  <c r="C12" i="28"/>
  <c r="K11" i="28"/>
  <c r="I11" i="28"/>
  <c r="G11" i="28"/>
  <c r="E11" i="28"/>
  <c r="C11" i="28"/>
  <c r="K10" i="28"/>
  <c r="I10" i="28"/>
  <c r="G10" i="28"/>
  <c r="E10" i="28"/>
  <c r="C10" i="28"/>
  <c r="K9" i="28"/>
  <c r="I9" i="28"/>
  <c r="G9" i="28"/>
  <c r="E9" i="28"/>
  <c r="C9" i="28"/>
  <c r="K8" i="28"/>
  <c r="I8" i="28"/>
  <c r="G8" i="28"/>
  <c r="E8" i="28"/>
  <c r="C8" i="28"/>
  <c r="K7" i="28"/>
  <c r="I7" i="28"/>
  <c r="G7" i="28"/>
  <c r="E7" i="28"/>
  <c r="C7" i="28"/>
  <c r="K6" i="28"/>
  <c r="I6" i="28"/>
  <c r="G6" i="28"/>
  <c r="E6" i="28"/>
  <c r="C6" i="28"/>
  <c r="M11" i="28" l="1"/>
  <c r="M10" i="28"/>
  <c r="M9" i="28"/>
  <c r="M8" i="28"/>
  <c r="M7" i="28"/>
  <c r="M6" i="28"/>
  <c r="M12" i="28"/>
  <c r="C10" i="27"/>
  <c r="J12" i="27"/>
  <c r="L11" i="23" s="1"/>
  <c r="J6" i="27"/>
  <c r="L5" i="23"/>
  <c r="B72" i="24" s="1"/>
  <c r="L6" i="23"/>
  <c r="B73" i="24" s="1"/>
  <c r="L7" i="23"/>
  <c r="B74" i="24" s="1"/>
  <c r="L8" i="23"/>
  <c r="B75" i="24" s="1"/>
  <c r="L12" i="23"/>
  <c r="J7" i="27"/>
  <c r="L12" i="27"/>
  <c r="M12" i="27" s="1"/>
  <c r="I12" i="27"/>
  <c r="G12" i="27"/>
  <c r="E12" i="27"/>
  <c r="L11" i="27"/>
  <c r="M11" i="27" s="1"/>
  <c r="J11" i="27"/>
  <c r="L10" i="23" s="1"/>
  <c r="B77" i="24" s="1"/>
  <c r="I11" i="27"/>
  <c r="G11" i="27"/>
  <c r="E11" i="27"/>
  <c r="L10" i="27"/>
  <c r="M10" i="27" s="1"/>
  <c r="J10" i="27"/>
  <c r="L9" i="23" s="1"/>
  <c r="B76" i="24" s="1"/>
  <c r="I10" i="27"/>
  <c r="G10" i="27"/>
  <c r="E10" i="27"/>
  <c r="L9" i="27"/>
  <c r="M9" i="27" s="1"/>
  <c r="J9" i="27"/>
  <c r="I9" i="27"/>
  <c r="G9" i="27"/>
  <c r="E9" i="27"/>
  <c r="C9" i="27"/>
  <c r="L8" i="27"/>
  <c r="M8" i="27" s="1"/>
  <c r="J8" i="27"/>
  <c r="I8" i="27"/>
  <c r="G8" i="27"/>
  <c r="E8" i="27"/>
  <c r="C8" i="27"/>
  <c r="L7" i="27"/>
  <c r="M7" i="27" s="1"/>
  <c r="I7" i="27"/>
  <c r="G7" i="27"/>
  <c r="E7" i="27"/>
  <c r="L6" i="27"/>
  <c r="M6" i="27" s="1"/>
  <c r="I6" i="27"/>
  <c r="G6" i="27"/>
  <c r="E6" i="27"/>
  <c r="C6" i="27"/>
  <c r="C12" i="27" l="1"/>
  <c r="C11" i="27"/>
  <c r="C7" i="27"/>
  <c r="C8" i="24"/>
  <c r="B79" i="24"/>
  <c r="B78" i="24"/>
  <c r="B8" i="24"/>
  <c r="D8" i="24" l="1"/>
  <c r="E8" i="24"/>
  <c r="K6" i="23"/>
  <c r="K7" i="23"/>
  <c r="K8" i="23"/>
  <c r="K9" i="23"/>
  <c r="K10" i="23"/>
  <c r="C66" i="24" s="1"/>
  <c r="I6" i="23"/>
  <c r="I7" i="23"/>
  <c r="I8" i="23"/>
  <c r="I9" i="23"/>
  <c r="I10" i="23"/>
  <c r="C55" i="24" s="1"/>
  <c r="G6" i="23"/>
  <c r="G7" i="23"/>
  <c r="G8" i="23"/>
  <c r="G9" i="23"/>
  <c r="G10" i="23"/>
  <c r="C44" i="24" s="1"/>
  <c r="E10" i="23"/>
  <c r="C33" i="24" s="1"/>
  <c r="J10" i="23"/>
  <c r="B66" i="24" s="1"/>
  <c r="H10" i="23"/>
  <c r="B55" i="24" s="1"/>
  <c r="D10" i="23"/>
  <c r="B33" i="24" s="1"/>
  <c r="F10" i="23"/>
  <c r="B44" i="24" s="1"/>
  <c r="F6" i="26"/>
  <c r="E6" i="26"/>
  <c r="D6" i="26"/>
  <c r="C6" i="26"/>
  <c r="B6" i="26"/>
  <c r="F12" i="26"/>
  <c r="E12" i="26"/>
  <c r="D12" i="26"/>
  <c r="C12" i="26"/>
  <c r="B12" i="26"/>
  <c r="F18" i="26"/>
  <c r="E18" i="26"/>
  <c r="D18" i="26"/>
  <c r="C18" i="26"/>
  <c r="B18" i="26"/>
  <c r="C24" i="26"/>
  <c r="D24" i="26"/>
  <c r="E24" i="26"/>
  <c r="F24" i="26"/>
  <c r="B24" i="26"/>
  <c r="J12" i="23" l="1"/>
  <c r="C7" i="24" s="1"/>
  <c r="H12" i="23"/>
  <c r="C6" i="24" s="1"/>
  <c r="I5" i="23"/>
  <c r="C50" i="24" s="1"/>
  <c r="H5" i="23"/>
  <c r="B50" i="24" s="1"/>
  <c r="F12" i="23"/>
  <c r="C5" i="24" s="1"/>
  <c r="D12" i="23"/>
  <c r="C4" i="24" s="1"/>
  <c r="B12" i="23"/>
  <c r="C3" i="24" s="1"/>
  <c r="C6" i="20"/>
  <c r="E6" i="20"/>
  <c r="G6" i="20"/>
  <c r="I6" i="20"/>
  <c r="J6" i="20"/>
  <c r="K6" i="20" s="1"/>
  <c r="L6" i="20"/>
  <c r="M6" i="20" s="1"/>
  <c r="J9" i="3"/>
  <c r="F8" i="23" s="1"/>
  <c r="B42" i="24" s="1"/>
  <c r="I11" i="1"/>
  <c r="I10" i="1"/>
  <c r="I9" i="1"/>
  <c r="I8" i="1"/>
  <c r="I7" i="1"/>
  <c r="G11" i="1"/>
  <c r="G10" i="1"/>
  <c r="G9" i="1"/>
  <c r="G8" i="1"/>
  <c r="G7" i="1"/>
  <c r="E10" i="1"/>
  <c r="E9" i="1"/>
  <c r="E8" i="1"/>
  <c r="E7" i="1"/>
  <c r="C8" i="1"/>
  <c r="I6" i="1"/>
  <c r="G6" i="1"/>
  <c r="E6" i="1"/>
  <c r="C7" i="1"/>
  <c r="I6" i="2"/>
  <c r="G12" i="2"/>
  <c r="G11" i="2"/>
  <c r="G10" i="2"/>
  <c r="G9" i="2"/>
  <c r="G8" i="2"/>
  <c r="G7" i="2"/>
  <c r="G6" i="2"/>
  <c r="C11" i="2"/>
  <c r="I9" i="3"/>
  <c r="I8" i="3"/>
  <c r="G9" i="3"/>
  <c r="G8" i="3"/>
  <c r="E8" i="3"/>
  <c r="I7" i="3"/>
  <c r="G7" i="3"/>
  <c r="E7" i="3"/>
  <c r="C7" i="3"/>
  <c r="I12" i="20"/>
  <c r="I11" i="20"/>
  <c r="I10" i="20"/>
  <c r="I9" i="20"/>
  <c r="I8" i="20"/>
  <c r="I7" i="20"/>
  <c r="G12" i="20"/>
  <c r="G11" i="20"/>
  <c r="G10" i="20"/>
  <c r="G9" i="20"/>
  <c r="G8" i="20"/>
  <c r="G7" i="20"/>
  <c r="E12" i="20"/>
  <c r="E11" i="20"/>
  <c r="E10" i="20"/>
  <c r="E9" i="20"/>
  <c r="E8" i="20"/>
  <c r="E7" i="20"/>
  <c r="C12" i="20"/>
  <c r="C11" i="20"/>
  <c r="C10" i="20"/>
  <c r="C9" i="20"/>
  <c r="C8" i="20"/>
  <c r="C7" i="20"/>
  <c r="I9" i="21"/>
  <c r="G9" i="21"/>
  <c r="E10" i="21"/>
  <c r="C7" i="21"/>
  <c r="B57" i="24" l="1"/>
  <c r="B24" i="24"/>
  <c r="B35" i="24"/>
  <c r="B46" i="24"/>
  <c r="B68" i="24"/>
  <c r="C10" i="3"/>
  <c r="G10" i="3"/>
  <c r="E11" i="3"/>
  <c r="I11" i="3"/>
  <c r="C12" i="3"/>
  <c r="E12" i="3"/>
  <c r="G12" i="3"/>
  <c r="I12" i="3"/>
  <c r="C8" i="3"/>
  <c r="C11" i="3"/>
  <c r="G11" i="3"/>
  <c r="C6" i="3"/>
  <c r="E6" i="3"/>
  <c r="G6" i="3"/>
  <c r="I6" i="3"/>
  <c r="C9" i="3"/>
  <c r="E9" i="3"/>
  <c r="E10" i="3"/>
  <c r="I10" i="3"/>
  <c r="C9" i="1"/>
  <c r="C10" i="1"/>
  <c r="C11" i="1"/>
  <c r="E11" i="1"/>
  <c r="C12" i="1"/>
  <c r="C6" i="1"/>
  <c r="E12" i="1"/>
  <c r="G12" i="1"/>
  <c r="I12" i="1"/>
  <c r="I8" i="21"/>
  <c r="I7" i="21"/>
  <c r="G7" i="21"/>
  <c r="E9" i="21"/>
  <c r="G8" i="21"/>
  <c r="C12" i="21"/>
  <c r="E8" i="21"/>
  <c r="C11" i="21"/>
  <c r="E7" i="21"/>
  <c r="G12" i="21"/>
  <c r="E6" i="21"/>
  <c r="G6" i="21"/>
  <c r="I12" i="21"/>
  <c r="C10" i="21"/>
  <c r="I11" i="21"/>
  <c r="E12" i="21"/>
  <c r="G11" i="21"/>
  <c r="C9" i="21"/>
  <c r="E11" i="21"/>
  <c r="C8" i="21"/>
  <c r="I10" i="21"/>
  <c r="G10" i="21"/>
  <c r="I6" i="21"/>
  <c r="C6" i="21"/>
  <c r="I7" i="2"/>
  <c r="I8" i="2"/>
  <c r="I9" i="2"/>
  <c r="I10" i="2"/>
  <c r="I11" i="2"/>
  <c r="I12" i="2"/>
  <c r="E6" i="2"/>
  <c r="E11" i="2"/>
  <c r="E12" i="2"/>
  <c r="E7" i="2"/>
  <c r="E8" i="2"/>
  <c r="E9" i="2"/>
  <c r="E10" i="2"/>
  <c r="C12" i="2"/>
  <c r="C6" i="2"/>
  <c r="C7" i="2"/>
  <c r="C8" i="2"/>
  <c r="C9" i="2"/>
  <c r="C10" i="2"/>
  <c r="L12" i="21" l="1"/>
  <c r="J12" i="21"/>
  <c r="J11" i="23" s="1"/>
  <c r="L11" i="21"/>
  <c r="J11" i="21"/>
  <c r="I22" i="24" s="1"/>
  <c r="I21" i="24"/>
  <c r="L10" i="21"/>
  <c r="J10" i="21"/>
  <c r="J9" i="23" s="1"/>
  <c r="B65" i="24" s="1"/>
  <c r="I20" i="24" s="1"/>
  <c r="L9" i="21"/>
  <c r="J9" i="21"/>
  <c r="J8" i="23" s="1"/>
  <c r="B64" i="24" s="1"/>
  <c r="I19" i="24" s="1"/>
  <c r="L8" i="21"/>
  <c r="J8" i="21"/>
  <c r="J7" i="23" s="1"/>
  <c r="B63" i="24" s="1"/>
  <c r="I18" i="24" s="1"/>
  <c r="L7" i="21"/>
  <c r="J7" i="21"/>
  <c r="J6" i="23" s="1"/>
  <c r="B62" i="24" s="1"/>
  <c r="I17" i="24" s="1"/>
  <c r="L6" i="21"/>
  <c r="J6" i="21"/>
  <c r="J5" i="23" s="1"/>
  <c r="B61" i="24" s="1"/>
  <c r="I16" i="24" s="1"/>
  <c r="L12" i="20"/>
  <c r="M12" i="20" s="1"/>
  <c r="J12" i="20"/>
  <c r="L11" i="20"/>
  <c r="M11" i="20" s="1"/>
  <c r="J11" i="20"/>
  <c r="L10" i="20"/>
  <c r="M10" i="20" s="1"/>
  <c r="J10" i="20"/>
  <c r="L9" i="20"/>
  <c r="M9" i="20" s="1"/>
  <c r="J9" i="20"/>
  <c r="L8" i="20"/>
  <c r="M8" i="20" s="1"/>
  <c r="J8" i="20"/>
  <c r="L7" i="20"/>
  <c r="M7" i="20" s="1"/>
  <c r="J7" i="20"/>
  <c r="K10" i="20" l="1"/>
  <c r="C54" i="24" s="1"/>
  <c r="H9" i="23"/>
  <c r="B54" i="24" s="1"/>
  <c r="K9" i="20"/>
  <c r="C53" i="24" s="1"/>
  <c r="H8" i="23"/>
  <c r="B53" i="24" s="1"/>
  <c r="K8" i="20"/>
  <c r="C52" i="24" s="1"/>
  <c r="H7" i="23"/>
  <c r="B52" i="24" s="1"/>
  <c r="K7" i="20"/>
  <c r="C51" i="24" s="1"/>
  <c r="H6" i="23"/>
  <c r="B51" i="24" s="1"/>
  <c r="K12" i="20"/>
  <c r="I11" i="23" s="1"/>
  <c r="C56" i="24" s="1"/>
  <c r="H11" i="23"/>
  <c r="K11" i="20"/>
  <c r="B7" i="24"/>
  <c r="B67" i="24"/>
  <c r="I23" i="24" s="1"/>
  <c r="M9" i="21"/>
  <c r="M12" i="21"/>
  <c r="K6" i="21"/>
  <c r="K5" i="23" s="1"/>
  <c r="C61" i="24" s="1"/>
  <c r="K8" i="21"/>
  <c r="C63" i="24" s="1"/>
  <c r="K10" i="21"/>
  <c r="C65" i="24" s="1"/>
  <c r="K11" i="21"/>
  <c r="M10" i="21"/>
  <c r="K7" i="21"/>
  <c r="C62" i="24" s="1"/>
  <c r="K9" i="21"/>
  <c r="C64" i="24" s="1"/>
  <c r="K12" i="21"/>
  <c r="K11" i="23" s="1"/>
  <c r="C67" i="24" s="1"/>
  <c r="M6" i="21"/>
  <c r="M11" i="21"/>
  <c r="M8" i="21"/>
  <c r="M7" i="21"/>
  <c r="B6" i="24" l="1"/>
  <c r="B56" i="24"/>
  <c r="D7" i="24"/>
  <c r="E7" i="24"/>
  <c r="E6" i="24" l="1"/>
  <c r="D6" i="24"/>
  <c r="J6" i="3"/>
  <c r="F5" i="23" s="1"/>
  <c r="B39" i="24" s="1"/>
  <c r="L6" i="3"/>
  <c r="M6" i="3" l="1"/>
  <c r="K9" i="3"/>
  <c r="C42" i="24" s="1"/>
  <c r="L12" i="3"/>
  <c r="J12" i="3"/>
  <c r="L7" i="3"/>
  <c r="L8" i="3"/>
  <c r="L9" i="3"/>
  <c r="M9" i="3" s="1"/>
  <c r="L10" i="3"/>
  <c r="L11" i="3"/>
  <c r="M11" i="3" s="1"/>
  <c r="J7" i="3"/>
  <c r="F6" i="23" s="1"/>
  <c r="B40" i="24" s="1"/>
  <c r="J8" i="3"/>
  <c r="J10" i="3"/>
  <c r="F9" i="23" s="1"/>
  <c r="B43" i="24" s="1"/>
  <c r="J11" i="3"/>
  <c r="K8" i="3" l="1"/>
  <c r="C41" i="24" s="1"/>
  <c r="F7" i="23"/>
  <c r="B41" i="24" s="1"/>
  <c r="K12" i="3"/>
  <c r="G11" i="23" s="1"/>
  <c r="C45" i="24" s="1"/>
  <c r="F11" i="23"/>
  <c r="K11" i="3"/>
  <c r="M10" i="3"/>
  <c r="M8" i="3"/>
  <c r="K10" i="3"/>
  <c r="C43" i="24" s="1"/>
  <c r="M7" i="3"/>
  <c r="K6" i="3"/>
  <c r="G5" i="23" s="1"/>
  <c r="C39" i="24" s="1"/>
  <c r="K7" i="3"/>
  <c r="C40" i="24" s="1"/>
  <c r="M12" i="3"/>
  <c r="B5" i="24" l="1"/>
  <c r="B45" i="24"/>
  <c r="L12" i="2"/>
  <c r="M12" i="2" s="1"/>
  <c r="J12" i="2"/>
  <c r="L11" i="2"/>
  <c r="M11" i="2" s="1"/>
  <c r="J11" i="2"/>
  <c r="L10" i="2"/>
  <c r="M10" i="2" s="1"/>
  <c r="J10" i="2"/>
  <c r="L9" i="2"/>
  <c r="M9" i="2" s="1"/>
  <c r="J9" i="2"/>
  <c r="L8" i="2"/>
  <c r="J8" i="2"/>
  <c r="L7" i="2"/>
  <c r="M7" i="2" s="1"/>
  <c r="J7" i="2"/>
  <c r="L6" i="2"/>
  <c r="M6" i="2" s="1"/>
  <c r="J6" i="2"/>
  <c r="E5" i="24" l="1"/>
  <c r="D5" i="24"/>
  <c r="K7" i="2"/>
  <c r="E6" i="23" s="1"/>
  <c r="C29" i="24" s="1"/>
  <c r="D6" i="23"/>
  <c r="B29" i="24" s="1"/>
  <c r="K9" i="2"/>
  <c r="E8" i="23" s="1"/>
  <c r="C31" i="24" s="1"/>
  <c r="D8" i="23"/>
  <c r="B31" i="24" s="1"/>
  <c r="K12" i="2"/>
  <c r="E11" i="23" s="1"/>
  <c r="C34" i="24" s="1"/>
  <c r="D11" i="23"/>
  <c r="K6" i="2"/>
  <c r="E5" i="23" s="1"/>
  <c r="C28" i="24" s="1"/>
  <c r="D5" i="23"/>
  <c r="B28" i="24" s="1"/>
  <c r="K10" i="2"/>
  <c r="E9" i="23" s="1"/>
  <c r="C32" i="24" s="1"/>
  <c r="D9" i="23"/>
  <c r="B32" i="24" s="1"/>
  <c r="K11" i="2"/>
  <c r="K8" i="2"/>
  <c r="E7" i="23" s="1"/>
  <c r="C30" i="24" s="1"/>
  <c r="D7" i="23"/>
  <c r="B30" i="24" s="1"/>
  <c r="M8" i="2"/>
  <c r="L12" i="1"/>
  <c r="M12" i="1" s="1"/>
  <c r="J12" i="1"/>
  <c r="B11" i="23" s="1"/>
  <c r="L11" i="1"/>
  <c r="J11" i="1"/>
  <c r="B10" i="23" s="1"/>
  <c r="B22" i="24" s="1"/>
  <c r="L10" i="1"/>
  <c r="J10" i="1"/>
  <c r="B9" i="23" s="1"/>
  <c r="B21" i="24" s="1"/>
  <c r="L9" i="1"/>
  <c r="M9" i="1" s="1"/>
  <c r="J9" i="1"/>
  <c r="L8" i="1"/>
  <c r="M8" i="1" s="1"/>
  <c r="J8" i="1"/>
  <c r="B7" i="23" s="1"/>
  <c r="B19" i="24" s="1"/>
  <c r="L7" i="1"/>
  <c r="J7" i="1"/>
  <c r="B6" i="23" s="1"/>
  <c r="B18" i="24" s="1"/>
  <c r="L6" i="1"/>
  <c r="J6" i="1"/>
  <c r="B5" i="23" s="1"/>
  <c r="B17" i="24" s="1"/>
  <c r="B4" i="24" l="1"/>
  <c r="B34" i="24"/>
  <c r="K9" i="1"/>
  <c r="C8" i="23" s="1"/>
  <c r="C20" i="24" s="1"/>
  <c r="B8" i="23"/>
  <c r="B20" i="24" s="1"/>
  <c r="B3" i="24"/>
  <c r="B23" i="24"/>
  <c r="K7" i="1"/>
  <c r="C6" i="23" s="1"/>
  <c r="C18" i="24" s="1"/>
  <c r="K11" i="1"/>
  <c r="C10" i="23" s="1"/>
  <c r="C22" i="24" s="1"/>
  <c r="M7" i="1"/>
  <c r="K6" i="1"/>
  <c r="C5" i="23" s="1"/>
  <c r="C17" i="24" s="1"/>
  <c r="K10" i="1"/>
  <c r="C9" i="23" s="1"/>
  <c r="C21" i="24" s="1"/>
  <c r="M11" i="1"/>
  <c r="K12" i="1"/>
  <c r="C11" i="23" s="1"/>
  <c r="C23" i="24" s="1"/>
  <c r="K8" i="1"/>
  <c r="C7" i="23" s="1"/>
  <c r="C19" i="24" s="1"/>
  <c r="M6" i="1"/>
  <c r="M10" i="1"/>
  <c r="D4" i="24" l="1"/>
  <c r="E4" i="24"/>
  <c r="E3" i="24"/>
  <c r="D3" i="24"/>
  <c r="K9" i="27" l="1"/>
  <c r="C75" i="24" s="1"/>
  <c r="K6" i="27"/>
  <c r="C72" i="24" s="1"/>
  <c r="K12" i="27"/>
  <c r="C78" i="24" s="1"/>
  <c r="K8" i="27"/>
  <c r="C74" i="24" s="1"/>
  <c r="K11" i="27"/>
  <c r="C77" i="24" s="1"/>
  <c r="K7" i="27"/>
  <c r="C73" i="24" s="1"/>
  <c r="K10" i="27"/>
  <c r="C76" i="24" s="1"/>
</calcChain>
</file>

<file path=xl/sharedStrings.xml><?xml version="1.0" encoding="utf-8"?>
<sst xmlns="http://schemas.openxmlformats.org/spreadsheetml/2006/main" count="494" uniqueCount="95">
  <si>
    <t>Total</t>
  </si>
  <si>
    <t>FY19</t>
  </si>
  <si>
    <t>FY20</t>
  </si>
  <si>
    <t>Grand Total</t>
  </si>
  <si>
    <t>FY</t>
  </si>
  <si>
    <t>GSA SmartPay Socioeconomic Data - Governmentwide</t>
  </si>
  <si>
    <t>Socio-Economic Category</t>
  </si>
  <si>
    <t>&lt;=Micro Purchase Threshold</t>
  </si>
  <si>
    <t>&gt;Micro Purchase Threshold</t>
  </si>
  <si>
    <t>Spend $</t>
  </si>
  <si>
    <t>Transaction</t>
  </si>
  <si>
    <t># of Transaction</t>
  </si>
  <si>
    <t>Woman Owned</t>
  </si>
  <si>
    <t>Veteran Owned</t>
  </si>
  <si>
    <t>Service Disabled Veteran Owned</t>
  </si>
  <si>
    <t>HUBZone</t>
  </si>
  <si>
    <t>8(a)</t>
  </si>
  <si>
    <t>Total Small Business</t>
  </si>
  <si>
    <t>FY18</t>
  </si>
  <si>
    <t>Notes</t>
  </si>
  <si>
    <t>The Micro Purchase Threshold (MPT) for FY18 is set to $3,500.</t>
  </si>
  <si>
    <t xml:space="preserve">This socioeconomic data is industry data which leverages the available commercial charge card platform; </t>
  </si>
  <si>
    <t>FY17</t>
  </si>
  <si>
    <t>The Micro Purchase Threshold (MPT) for FY17 is set to $3,500.</t>
  </si>
  <si>
    <t>SELECT CD_DATE.FISCAL_YEAR_NAME, CASE WHEN AB.AGENCY_BUREAU_CODE = 'TRSV' THEN AB.AGENCY_BUREAU_NAME ELSE AB.AGENCY_GROUP_NAME end AS Agency_Name_GRP,</t>
  </si>
  <si>
    <t>isnull(D_ACCOUNT.CARDTYPEID,'U') as CARDTYPEID,</t>
  </si>
  <si>
    <t>SUM(TRANSACTION_AMOUNT) AS TRANSACTION_AMOUNT,</t>
  </si>
  <si>
    <t>COUNT(F_TRANS.TRANSACTIONID) AS TRANSACTION_COUNT,</t>
  </si>
  <si>
    <t>SUM(case when F_TRANS.TRANSACTION_AMOUNT &lt;= MPT.MPT_AMOUNT then F_TRANS.TRANSACTION_AMOUNT else 0 end) AS SPEND_LTE_MPT_AMOUNT,</t>
  </si>
  <si>
    <t>SUM(case when F_TRANS.TRANSACTION_AMOUNT &gt; MPT.MPT_AMOUNT then F_TRANS.TRANSACTION_AMOUNT else 0 end) AS SPEND_GT_MPT_AMOUNT,</t>
  </si>
  <si>
    <t>SUM(case when F_TRANS.TRANSACTION_AMOUNT &lt;= MPT.MPT_AMOUNT then 1 else 0 end) AS TRANSACTIONS_LTE_MPT_AMOUNT,</t>
  </si>
  <si>
    <t>SUM(case when F_TRANS.TRANSACTION_AMOUNT &gt; MPT.MPT_AMOUNT then 1 else 0 end) AS TRANSACTIONS_GT_MPT_AMOUNT</t>
  </si>
  <si>
    <t>FROM</t>
  </si>
  <si>
    <t>SMARTPAY3.F_TRANSACTION AS F_TRANS</t>
  </si>
  <si>
    <t>JOIN SMARTPAY3.D_ACCOUNT ON (F_TRANS.ACCOUNTID=D_ACCOUNT.ACCOUNTID)</t>
  </si>
  <si>
    <t>JOIN SMARTPAY3.CD_TRANS_CODE ON (F_TRANS.TRANSCODEID=CD_TRANS_CODE.TRANSCODEID AND F_TRANS.SOURCEID=CD_TRANS_CODE.SOURCEID)</t>
  </si>
  <si>
    <t>JOIN SMARTPAY3.CD_DATE ON (F_TRANS.TRANSPOSTINGDATEID=CD_DATE.DATEID)</t>
  </si>
  <si>
    <t>JOIN smartpay2.LU_MICROPURCHASE_THRESHOLD MPT ON (F_TRANS.TRANSPOSTINGDATEID &gt;=MPT.MPT_START_DATE AND F_TRANS.TRANSPOSTINGDATEID &lt;=MPT.MPT_END_DATE)</t>
  </si>
  <si>
    <t>JOIN SmartPay3.D_AGENCY_BUREAU AB ON (AB.AGENCY_BUREAU_CODE = D_ACCOUNT.AGENCY_BUREAU_CODE)</t>
  </si>
  <si>
    <t>WHERE CD_TRANS_CODE.TRANS_CODE_TYPE='S'</t>
  </si>
  <si>
    <t>--AND F_TRANS.TRANSPOSTINGDATEID &gt;=MPT.MPT_START_DATE AND F_TRANS.TRANSPOSTINGDATEID &lt;=MPT.MPT_END_DATE</t>
  </si>
  <si>
    <t>AND CD_DATE.FISCAL_YEAR_NAME = 'FY2020'</t>
  </si>
  <si>
    <t>AND D_ACCOUNT.CARDTYPEID = 'P'</t>
  </si>
  <si>
    <t>AND ((F_TRANS.SOURCEID='USB' AND</t>
  </si>
  <si>
    <t>((D_ACCOUNT.BILLINGTYPEID = 'IBA' and F_TRANS.MEMO_FLAG = 'N') or</t>
  </si>
  <si>
    <t>(D_ACCOUNT.BILLINGTYPEID = 'CBA' and F_TRANS.MEMO_FLAG = 'Y')))</t>
  </si>
  <si>
    <t>OR F_TRANS.SOURCEID!='USB')</t>
  </si>
  <si>
    <t>GROUP BY</t>
  </si>
  <si>
    <t>CD_DATE.FISCAL_YEAR_NAME, AGENCY_NAME_GRP,</t>
  </si>
  <si>
    <t>isnull(D_ACCOUNT.CARDTYPEID,'U')</t>
  </si>
  <si>
    <t>MPT Results</t>
  </si>
  <si>
    <t>FY21</t>
  </si>
  <si>
    <t>The Micro Purchase Threshold (MPT) for FY19 is set to $10,000.</t>
  </si>
  <si>
    <t>The Micro Purchase Threshold (MPT) for FY20 is set to $10,000.</t>
  </si>
  <si>
    <t>The Micro Purchase Threshold (MPT) for FY21 is set to $10,000.</t>
  </si>
  <si>
    <t>FY20 data excludes DOEd, NRC, and SSA due to data issues.</t>
  </si>
  <si>
    <t>FY19 data excludes DOEd, NRC, and SSA due to data issues.</t>
  </si>
  <si>
    <t xml:space="preserve">FY19 aggregate data may include small amounts of Travel spend due to NIST changes after the transition from SmartPay 2 to SmartPay 3. </t>
  </si>
  <si>
    <t>This cannot be rectified due to data retention issue.</t>
  </si>
  <si>
    <t>Spend &lt;=MPT</t>
  </si>
  <si>
    <t>Spend &gt;MPT</t>
  </si>
  <si>
    <t>Transactions with Spend &lt;=MPT</t>
  </si>
  <si>
    <t>Transactions with Spend &gt;MPT</t>
  </si>
  <si>
    <t>Total Transactions</t>
  </si>
  <si>
    <t>Total Spend</t>
  </si>
  <si>
    <t>FY16</t>
  </si>
  <si>
    <t>as such it may not conform to the specific Small Business Administration (SBA) standards.</t>
  </si>
  <si>
    <t>This is for informational purposes only.  Please contact the GSA SmartPay Program at GSA_smartpay@gsa.gov at the GSA Center for Charge Card Management with any questions.</t>
  </si>
  <si>
    <t>Total purchase card spend excludes prime vendor.</t>
  </si>
  <si>
    <t>% of Total P-card</t>
  </si>
  <si>
    <t xml:space="preserve">% of Total P-card </t>
  </si>
  <si>
    <t xml:space="preserve">Total P-card </t>
  </si>
  <si>
    <t>Total P-card</t>
  </si>
  <si>
    <t>Socioeconomic Category</t>
  </si>
  <si>
    <t>The Micro Purchase Threshold (MPT) for FY19 and beyond is set to $10,000.  MPT was $3,500 before FY19.</t>
  </si>
  <si>
    <t>FY21 data excludes SSA due to data issues.</t>
  </si>
  <si>
    <t>SBA Certified Small Disadvantaged Business</t>
  </si>
  <si>
    <t>Self-Certified Small Disadvantaged Business</t>
  </si>
  <si>
    <t>Socioeconomic Spend</t>
  </si>
  <si>
    <t>Total P-card Spend</t>
  </si>
  <si>
    <t>Non-Socioeconomic Spend</t>
  </si>
  <si>
    <t>Small Disadvantaged Business Data</t>
  </si>
  <si>
    <t>SBA Cert</t>
  </si>
  <si>
    <t>Self Cert</t>
  </si>
  <si>
    <t>&lt;= Spend</t>
  </si>
  <si>
    <t>&lt;= Trans</t>
  </si>
  <si>
    <t>&gt; Trans</t>
  </si>
  <si>
    <t>&gt; Spend</t>
  </si>
  <si>
    <t>Small Disadvantaged Business</t>
  </si>
  <si>
    <t>FY22</t>
  </si>
  <si>
    <t>The Micro Purchase Threshold (MPT) for FY22 is set to $10,000.</t>
  </si>
  <si>
    <t>FY22 data excludes Q1 and Q2 SSA due to data issues.</t>
  </si>
  <si>
    <t>FY23</t>
  </si>
  <si>
    <t>The Micro Purchase Threshold (MPT) for FY23 is set to $10,000.</t>
  </si>
  <si>
    <t>Small Disadvantaged Business includes SBA Certified Small Disadvantaged Business and Self-Certified Small Disadvantaged Business.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</si>
</sst>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&quot;$&quot;#,##0.00,,,&quot;B&quot;"/>
    <numFmt numFmtId="168" formatCode="&quot;$&quot;0.00,,,&quot;B&quot;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3" fillId="0" borderId="0" xfId="0" applyFont="1"/>
    <xf numFmtId="0" fontId="0" fillId="0" borderId="1" xfId="0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166" fontId="0" fillId="0" borderId="1" xfId="1" applyNumberFormat="1" applyFont="1" applyBorder="1"/>
    <xf numFmtId="0" fontId="3" fillId="5" borderId="1" xfId="0" applyFont="1" applyFill="1" applyBorder="1"/>
    <xf numFmtId="164" fontId="3" fillId="5" borderId="1" xfId="2" applyNumberFormat="1" applyFont="1" applyFill="1" applyBorder="1"/>
    <xf numFmtId="9" fontId="3" fillId="5" borderId="1" xfId="3" applyFont="1" applyFill="1" applyBorder="1"/>
    <xf numFmtId="166" fontId="3" fillId="5" borderId="1" xfId="1" applyNumberFormat="1" applyFont="1" applyFill="1" applyBorder="1"/>
    <xf numFmtId="0" fontId="4" fillId="0" borderId="0" xfId="0" applyFont="1" applyAlignment="1">
      <alignment horizontal="left" vertical="center"/>
    </xf>
    <xf numFmtId="44" fontId="0" fillId="0" borderId="0" xfId="2" applyFont="1"/>
    <xf numFmtId="43" fontId="0" fillId="0" borderId="0" xfId="1" applyFont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164" fontId="6" fillId="3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7" fillId="5" borderId="1" xfId="2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0" fontId="0" fillId="0" borderId="1" xfId="3" applyNumberFormat="1" applyFont="1" applyBorder="1"/>
    <xf numFmtId="0" fontId="3" fillId="0" borderId="1" xfId="0" applyFont="1" applyBorder="1"/>
    <xf numFmtId="164" fontId="3" fillId="0" borderId="1" xfId="2" applyNumberFormat="1" applyFont="1" applyBorder="1"/>
    <xf numFmtId="10" fontId="3" fillId="0" borderId="1" xfId="3" applyNumberFormat="1" applyFont="1" applyBorder="1"/>
    <xf numFmtId="0" fontId="0" fillId="6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1" xfId="2" applyNumberFormat="1" applyFont="1" applyFill="1" applyBorder="1"/>
    <xf numFmtId="165" fontId="0" fillId="0" borderId="1" xfId="3" applyNumberFormat="1" applyFont="1" applyFill="1" applyBorder="1"/>
    <xf numFmtId="167" fontId="0" fillId="0" borderId="0" xfId="2" applyNumberFormat="1" applyFont="1" applyFill="1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1" xfId="2" applyNumberFormat="1" applyFont="1" applyFill="1" applyBorder="1"/>
    <xf numFmtId="10" fontId="0" fillId="0" borderId="1" xfId="3" applyNumberFormat="1" applyFont="1" applyFill="1" applyBorder="1"/>
    <xf numFmtId="164" fontId="0" fillId="0" borderId="1" xfId="0" applyNumberFormat="1" applyBorder="1"/>
    <xf numFmtId="168" fontId="0" fillId="0" borderId="1" xfId="0" applyNumberFormat="1" applyBorder="1"/>
    <xf numFmtId="164" fontId="3" fillId="0" borderId="1" xfId="2" applyNumberFormat="1" applyFont="1" applyFill="1" applyBorder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45B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vs. </a:t>
            </a:r>
          </a:p>
          <a:p>
            <a:pPr>
              <a:defRPr/>
            </a:pPr>
            <a:r>
              <a:rPr lang="en-US"/>
              <a:t>Non-Socioeconomic</a:t>
            </a:r>
            <a:r>
              <a:rPr lang="en-US" baseline="0"/>
              <a:t> </a:t>
            </a:r>
            <a:r>
              <a:rPr lang="en-US"/>
              <a:t>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and Data'!$B$2</c:f>
              <c:strCache>
                <c:ptCount val="1"/>
                <c:pt idx="0">
                  <c:v>Socioeconomic Spend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numFmt formatCode="&quot;$&quot;0.0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637-4DB1-9449-E8613AD5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4261558927.7301297</c:v>
                </c:pt>
                <c:pt idx="1">
                  <c:v>4687817351.9998617</c:v>
                </c:pt>
                <c:pt idx="2">
                  <c:v>5944246707.8503704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AB1-8807-78EBEA47D2D5}"/>
            </c:ext>
          </c:extLst>
        </c:ser>
        <c:ser>
          <c:idx val="1"/>
          <c:order val="1"/>
          <c:tx>
            <c:strRef>
              <c:f>'Graphs and Data'!$E$2</c:f>
              <c:strCache>
                <c:ptCount val="1"/>
                <c:pt idx="0">
                  <c:v>Non-Socioeconomic Spend</c:v>
                </c:pt>
              </c:strCache>
            </c:strRef>
          </c:tx>
          <c:spPr>
            <a:solidFill>
              <a:srgbClr val="C45B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Data'!$E$3:$E$8</c:f>
              <c:numCache>
                <c:formatCode>"$"#,##0.00,,,"B"</c:formatCode>
                <c:ptCount val="6"/>
                <c:pt idx="0">
                  <c:v>8670407209.8798714</c:v>
                </c:pt>
                <c:pt idx="1">
                  <c:v>8952529905.460125</c:v>
                </c:pt>
                <c:pt idx="2">
                  <c:v>7462673602.6496296</c:v>
                </c:pt>
                <c:pt idx="3">
                  <c:v>8142664137.3492432</c:v>
                </c:pt>
                <c:pt idx="4">
                  <c:v>8966435843.3492889</c:v>
                </c:pt>
                <c:pt idx="5">
                  <c:v>8706747581.2000008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AB1-8807-78EBEA47D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38092175"/>
        <c:axId val="1138093839"/>
      </c:barChart>
      <c:catAx>
        <c:axId val="11380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3839"/>
        <c:crosses val="autoZero"/>
        <c:auto val="1"/>
        <c:lblAlgn val="ctr"/>
        <c:lblOffset val="100"/>
        <c:noMultiLvlLbl val="0"/>
      </c:catAx>
      <c:valAx>
        <c:axId val="1138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Category Spend - FY22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5555894558375"/>
          <c:y val="0.10502231807011385"/>
          <c:w val="0.42819139458687233"/>
          <c:h val="0.89497766245720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C8-4B17-9577-66BC1E0138D5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6C8-4B17-9577-66BC1E0138D5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C8-4B17-9577-66BC1E0138D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6C8-4B17-9577-66BC1E0138D5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C8-4B17-9577-66BC1E0138D5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6C8-4B17-9577-66BC1E0138D5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3E-4209-9CAB-B5F8CCCD8722}"/>
              </c:ext>
            </c:extLst>
          </c:dPt>
          <c:dLbls>
            <c:dLbl>
              <c:idx val="0"/>
              <c:layout>
                <c:manualLayout>
                  <c:x val="4.5500550843282785E-2"/>
                  <c:y val="-0.174291938997821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8-4B17-9577-66BC1E0138D5}"/>
                </c:ext>
              </c:extLst>
            </c:dLbl>
            <c:dLbl>
              <c:idx val="1"/>
              <c:layout>
                <c:manualLayout>
                  <c:x val="0.18053457899579686"/>
                  <c:y val="-0.19316448866938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8-4B17-9577-66BC1E0138D5}"/>
                </c:ext>
              </c:extLst>
            </c:dLbl>
            <c:dLbl>
              <c:idx val="2"/>
              <c:layout>
                <c:manualLayout>
                  <c:x val="0.25119544482525352"/>
                  <c:y val="-0.146346781723036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47238457370578"/>
                      <c:h val="7.9315150682003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76C8-4B17-9577-66BC1E0138D5}"/>
                </c:ext>
              </c:extLst>
            </c:dLbl>
            <c:dLbl>
              <c:idx val="3"/>
              <c:layout>
                <c:manualLayout>
                  <c:x val="0.19009441856438897"/>
                  <c:y val="-4.94450506205744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8-4B17-9577-66BC1E0138D5}"/>
                </c:ext>
              </c:extLst>
            </c:dLbl>
            <c:dLbl>
              <c:idx val="4"/>
              <c:layout>
                <c:manualLayout>
                  <c:x val="0.17060873524008605"/>
                  <c:y val="2.86982783747810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8-4B17-9577-66BC1E0138D5}"/>
                </c:ext>
              </c:extLst>
            </c:dLbl>
            <c:dLbl>
              <c:idx val="5"/>
              <c:layout>
                <c:manualLayout>
                  <c:x val="0.19001747304502262"/>
                  <c:y val="2.1786554209956923E-2"/>
                </c:manualLayout>
              </c:layout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76C8-4B17-9577-66BC1E0138D5}"/>
                </c:ext>
              </c:extLst>
            </c:dLbl>
            <c:dLbl>
              <c:idx val="6"/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8A3E-4209-9CAB-B5F8CCCD8722}"/>
                </c:ext>
              </c:extLst>
            </c:dLbl>
            <c:numFmt formatCode="&quot;$&quot;#,##0,,&quot;M&quot;;[Red]&quot;$&quot;#,##0,,&quot;M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and Data'!$A$72:$A$78</c:f>
              <c:strCache>
                <c:ptCount val="7"/>
                <c:pt idx="0">
                  <c:v>Woman Owned</c:v>
                </c:pt>
                <c:pt idx="1">
                  <c:v>Veteran Owned</c:v>
                </c:pt>
                <c:pt idx="2">
                  <c:v>Service Disabled Veteran Owned</c:v>
                </c:pt>
                <c:pt idx="3">
                  <c:v>HUBZone</c:v>
                </c:pt>
                <c:pt idx="4">
                  <c:v>8(a)</c:v>
                </c:pt>
                <c:pt idx="5">
                  <c:v>Small Disadvantaged Business</c:v>
                </c:pt>
                <c:pt idx="6">
                  <c:v>Total Small Business</c:v>
                </c:pt>
              </c:strCache>
            </c:strRef>
          </c:cat>
          <c:val>
            <c:numRef>
              <c:f>'Graphs and Data'!$B$72:$B$78</c:f>
              <c:numCache>
                <c:formatCode>_("$"* #,##0_);_("$"* \(#,##0\);_("$"* "-"??_);_(@_)</c:formatCode>
                <c:ptCount val="7"/>
                <c:pt idx="0">
                  <c:v>468923653</c:v>
                </c:pt>
                <c:pt idx="1">
                  <c:v>476440088</c:v>
                </c:pt>
                <c:pt idx="2">
                  <c:v>73438141</c:v>
                </c:pt>
                <c:pt idx="3">
                  <c:v>131438903</c:v>
                </c:pt>
                <c:pt idx="4">
                  <c:v>51770424</c:v>
                </c:pt>
                <c:pt idx="5">
                  <c:v>1116880037</c:v>
                </c:pt>
                <c:pt idx="6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C8-4B17-9577-66BC1E01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as a Percent of Total P-Card Spend</a:t>
            </a:r>
          </a:p>
        </c:rich>
      </c:tx>
      <c:layout>
        <c:manualLayout>
          <c:xMode val="edge"/>
          <c:yMode val="edge"/>
          <c:x val="0.12184616987564455"/>
          <c:y val="1.6437590223387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0%" sourceLinked="0"/>
            <c:spPr>
              <a:noFill/>
              <a:ln>
                <a:solidFill>
                  <a:srgbClr val="4BACC6">
                    <a:lumMod val="60000"/>
                    <a:lumOff val="4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Data'!$D$3:$D$8</c:f>
              <c:numCache>
                <c:formatCode>0.0%</c:formatCode>
                <c:ptCount val="6"/>
                <c:pt idx="0">
                  <c:v>0.3295368146175584</c:v>
                </c:pt>
                <c:pt idx="1">
                  <c:v>0.34367287456234419</c:v>
                </c:pt>
                <c:pt idx="2">
                  <c:v>0.44337152531554685</c:v>
                </c:pt>
                <c:pt idx="3">
                  <c:v>0.3647748638967851</c:v>
                </c:pt>
                <c:pt idx="4">
                  <c:v>0.33864259485315085</c:v>
                </c:pt>
                <c:pt idx="5">
                  <c:v>0.33394041965033971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D-4F37-9AF0-0FC2437B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88843135"/>
        <c:axId val="1970603359"/>
        <c:axId val="0"/>
      </c:bar3DChart>
      <c:catAx>
        <c:axId val="1088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0603359"/>
        <c:crosses val="autoZero"/>
        <c:auto val="1"/>
        <c:lblAlgn val="ctr"/>
        <c:lblOffset val="100"/>
        <c:noMultiLvlLbl val="0"/>
      </c:catAx>
      <c:valAx>
        <c:axId val="1970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88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Total Socioeconomic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4261558927.7301297</c:v>
                </c:pt>
                <c:pt idx="1">
                  <c:v>4687817351.9998617</c:v>
                </c:pt>
                <c:pt idx="2">
                  <c:v>5944246707.8503704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A62-913B-47CE14937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529375"/>
        <c:axId val="1145033391"/>
      </c:barChart>
      <c:catAx>
        <c:axId val="19675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45033391"/>
        <c:crosses val="autoZero"/>
        <c:auto val="1"/>
        <c:lblAlgn val="ctr"/>
        <c:lblOffset val="100"/>
        <c:noMultiLvlLbl val="0"/>
      </c:catAx>
      <c:valAx>
        <c:axId val="11450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675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vs. </a:t>
            </a:r>
          </a:p>
          <a:p>
            <a:pPr>
              <a:defRPr/>
            </a:pPr>
            <a:r>
              <a:rPr lang="en-US"/>
              <a:t>Non-Socioeconomic</a:t>
            </a:r>
            <a:r>
              <a:rPr lang="en-US" baseline="0"/>
              <a:t> </a:t>
            </a:r>
            <a:r>
              <a:rPr lang="en-US"/>
              <a:t>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and Data'!$B$2</c:f>
              <c:strCache>
                <c:ptCount val="1"/>
                <c:pt idx="0">
                  <c:v>Socioeconomic Spend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4261558927.7301297</c:v>
                </c:pt>
                <c:pt idx="1">
                  <c:v>4687817351.9998617</c:v>
                </c:pt>
                <c:pt idx="2">
                  <c:v>5944246707.8503704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7-4F3A-8205-3E1447E9DB6D}"/>
            </c:ext>
          </c:extLst>
        </c:ser>
        <c:ser>
          <c:idx val="1"/>
          <c:order val="1"/>
          <c:tx>
            <c:strRef>
              <c:f>'Graphs and Data'!$E$2</c:f>
              <c:strCache>
                <c:ptCount val="1"/>
                <c:pt idx="0">
                  <c:v>Non-Socioeconomic Spend</c:v>
                </c:pt>
              </c:strCache>
            </c:strRef>
          </c:tx>
          <c:spPr>
            <a:solidFill>
              <a:srgbClr val="C45B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Data'!$E$3:$E$8</c:f>
              <c:numCache>
                <c:formatCode>"$"#,##0.00,,,"B"</c:formatCode>
                <c:ptCount val="6"/>
                <c:pt idx="0">
                  <c:v>8670407209.8798714</c:v>
                </c:pt>
                <c:pt idx="1">
                  <c:v>8952529905.460125</c:v>
                </c:pt>
                <c:pt idx="2">
                  <c:v>7462673602.6496296</c:v>
                </c:pt>
                <c:pt idx="3">
                  <c:v>8142664137.3492432</c:v>
                </c:pt>
                <c:pt idx="4">
                  <c:v>8966435843.3492889</c:v>
                </c:pt>
                <c:pt idx="5">
                  <c:v>8706747581.2000008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F3A-8205-3E1447E9D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38092175"/>
        <c:axId val="1138093839"/>
      </c:barChart>
      <c:catAx>
        <c:axId val="11380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3839"/>
        <c:crosses val="autoZero"/>
        <c:auto val="1"/>
        <c:lblAlgn val="ctr"/>
        <c:lblOffset val="100"/>
        <c:noMultiLvlLbl val="0"/>
      </c:catAx>
      <c:valAx>
        <c:axId val="1138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as a % of Total P-Card Spend</a:t>
            </a:r>
          </a:p>
        </c:rich>
      </c:tx>
      <c:layout>
        <c:manualLayout>
          <c:xMode val="edge"/>
          <c:yMode val="edge"/>
          <c:x val="0.10951561695971727"/>
          <c:y val="1.166444289929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0%" sourceLinked="0"/>
            <c:spPr>
              <a:noFill/>
              <a:ln>
                <a:solidFill>
                  <a:srgbClr val="4BACC6">
                    <a:lumMod val="60000"/>
                    <a:lumOff val="4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Data'!$D$3:$D$8</c:f>
              <c:numCache>
                <c:formatCode>0.0%</c:formatCode>
                <c:ptCount val="6"/>
                <c:pt idx="0">
                  <c:v>0.3295368146175584</c:v>
                </c:pt>
                <c:pt idx="1">
                  <c:v>0.34367287456234419</c:v>
                </c:pt>
                <c:pt idx="2">
                  <c:v>0.44337152531554685</c:v>
                </c:pt>
                <c:pt idx="3">
                  <c:v>0.3647748638967851</c:v>
                </c:pt>
                <c:pt idx="4">
                  <c:v>0.33864259485315085</c:v>
                </c:pt>
                <c:pt idx="5">
                  <c:v>0.33394041965033971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FC5-B391-7F451E39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88843135"/>
        <c:axId val="1970603359"/>
        <c:axId val="0"/>
      </c:bar3DChart>
      <c:catAx>
        <c:axId val="1088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0603359"/>
        <c:crosses val="autoZero"/>
        <c:auto val="1"/>
        <c:lblAlgn val="ctr"/>
        <c:lblOffset val="100"/>
        <c:noMultiLvlLbl val="0"/>
      </c:catAx>
      <c:valAx>
        <c:axId val="1970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88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Total Socioeconomic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4261558927.7301297</c:v>
                </c:pt>
                <c:pt idx="1">
                  <c:v>4687817351.9998617</c:v>
                </c:pt>
                <c:pt idx="2">
                  <c:v>5944246707.8503704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A8-8F70-576ADE4E2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529375"/>
        <c:axId val="1145033391"/>
      </c:barChart>
      <c:catAx>
        <c:axId val="19675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45033391"/>
        <c:crosses val="autoZero"/>
        <c:auto val="1"/>
        <c:lblAlgn val="ctr"/>
        <c:lblOffset val="100"/>
        <c:noMultiLvlLbl val="0"/>
      </c:catAx>
      <c:valAx>
        <c:axId val="11450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675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Category Spend - FY22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5555894558375"/>
          <c:y val="0.10502231807011385"/>
          <c:w val="0.42819139458687233"/>
          <c:h val="0.89497766245720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7-4D60-AA7A-A4E571B001F5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7-4D60-AA7A-A4E571B001F5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7-4D60-AA7A-A4E571B001F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7-4D60-AA7A-A4E571B001F5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87-4D60-AA7A-A4E571B001F5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87-4D60-AA7A-A4E571B001F5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87-4D60-AA7A-A4E571B001F5}"/>
              </c:ext>
            </c:extLst>
          </c:dPt>
          <c:dLbls>
            <c:dLbl>
              <c:idx val="0"/>
              <c:layout>
                <c:manualLayout>
                  <c:x val="4.5500550843282785E-2"/>
                  <c:y val="-0.174291938997821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87-4D60-AA7A-A4E571B001F5}"/>
                </c:ext>
              </c:extLst>
            </c:dLbl>
            <c:dLbl>
              <c:idx val="1"/>
              <c:layout>
                <c:manualLayout>
                  <c:x val="0.20902969535057173"/>
                  <c:y val="-0.202944509686900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87-4D60-AA7A-A4E571B001F5}"/>
                </c:ext>
              </c:extLst>
            </c:dLbl>
            <c:dLbl>
              <c:idx val="2"/>
              <c:layout>
                <c:manualLayout>
                  <c:x val="0.25119545067699145"/>
                  <c:y val="-0.134936840748077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47239627718164"/>
                      <c:h val="0.10213503263192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87-4D60-AA7A-A4E571B001F5}"/>
                </c:ext>
              </c:extLst>
            </c:dLbl>
            <c:dLbl>
              <c:idx val="3"/>
              <c:layout>
                <c:manualLayout>
                  <c:x val="0.19543730522676256"/>
                  <c:y val="-4.9444968523188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87-4D60-AA7A-A4E571B001F5}"/>
                </c:ext>
              </c:extLst>
            </c:dLbl>
            <c:dLbl>
              <c:idx val="4"/>
              <c:layout>
                <c:manualLayout>
                  <c:x val="0.17060873524008605"/>
                  <c:y val="2.86982783747810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87-4D60-AA7A-A4E571B001F5}"/>
                </c:ext>
              </c:extLst>
            </c:dLbl>
            <c:dLbl>
              <c:idx val="5"/>
              <c:layout>
                <c:manualLayout>
                  <c:x val="0.19001747304502262"/>
                  <c:y val="2.1786554209956923E-2"/>
                </c:manualLayout>
              </c:layout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E787-4D60-AA7A-A4E571B001F5}"/>
                </c:ext>
              </c:extLst>
            </c:dLbl>
            <c:dLbl>
              <c:idx val="6"/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E787-4D60-AA7A-A4E571B001F5}"/>
                </c:ext>
              </c:extLst>
            </c:dLbl>
            <c:numFmt formatCode="&quot;$&quot;#,##0,,&quot;M&quot;;[Red]&quot;$&quot;#,##0,,&quot;M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and Data'!$A$72:$A$78</c:f>
              <c:strCache>
                <c:ptCount val="7"/>
                <c:pt idx="0">
                  <c:v>Woman Owned</c:v>
                </c:pt>
                <c:pt idx="1">
                  <c:v>Veteran Owned</c:v>
                </c:pt>
                <c:pt idx="2">
                  <c:v>Service Disabled Veteran Owned</c:v>
                </c:pt>
                <c:pt idx="3">
                  <c:v>HUBZone</c:v>
                </c:pt>
                <c:pt idx="4">
                  <c:v>8(a)</c:v>
                </c:pt>
                <c:pt idx="5">
                  <c:v>Small Disadvantaged Business</c:v>
                </c:pt>
                <c:pt idx="6">
                  <c:v>Total Small Business</c:v>
                </c:pt>
              </c:strCache>
            </c:strRef>
          </c:cat>
          <c:val>
            <c:numRef>
              <c:f>'Graphs and Data'!$B$72:$B$78</c:f>
              <c:numCache>
                <c:formatCode>_("$"* #,##0_);_("$"* \(#,##0\);_("$"* "-"??_);_(@_)</c:formatCode>
                <c:ptCount val="7"/>
                <c:pt idx="0">
                  <c:v>468923653</c:v>
                </c:pt>
                <c:pt idx="1">
                  <c:v>476440088</c:v>
                </c:pt>
                <c:pt idx="2">
                  <c:v>73438141</c:v>
                </c:pt>
                <c:pt idx="3">
                  <c:v>131438903</c:v>
                </c:pt>
                <c:pt idx="4">
                  <c:v>51770424</c:v>
                </c:pt>
                <c:pt idx="5">
                  <c:v>1116880037</c:v>
                </c:pt>
                <c:pt idx="6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87-4D60-AA7A-A4E571B0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</xdr:colOff>
      <xdr:row>0</xdr:row>
      <xdr:rowOff>44529</xdr:rowOff>
    </xdr:from>
    <xdr:to>
      <xdr:col>17</xdr:col>
      <xdr:colOff>234950</xdr:colOff>
      <xdr:row>12</xdr:row>
      <xdr:rowOff>97992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5E74A-0B43-424D-9CE8-72FD2F6DE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1560</xdr:colOff>
      <xdr:row>29</xdr:row>
      <xdr:rowOff>31002</xdr:rowOff>
    </xdr:from>
    <xdr:to>
      <xdr:col>17</xdr:col>
      <xdr:colOff>238125</xdr:colOff>
      <xdr:row>49</xdr:row>
      <xdr:rowOff>142762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51C85-B3E0-40FA-83D9-21C20EC8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8799</xdr:colOff>
      <xdr:row>13</xdr:row>
      <xdr:rowOff>19855</xdr:rowOff>
    </xdr:from>
    <xdr:to>
      <xdr:col>17</xdr:col>
      <xdr:colOff>267315</xdr:colOff>
      <xdr:row>28</xdr:row>
      <xdr:rowOff>28678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D2932-9885-4331-B967-CDE33DB7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312737</xdr:colOff>
      <xdr:row>0</xdr:row>
      <xdr:rowOff>57150</xdr:rowOff>
    </xdr:from>
    <xdr:to>
      <xdr:col>24</xdr:col>
      <xdr:colOff>287337</xdr:colOff>
      <xdr:row>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01ECBB-6472-451D-A125-C5F7A884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107950</xdr:rowOff>
    </xdr:from>
    <xdr:to>
      <xdr:col>10</xdr:col>
      <xdr:colOff>177800</xdr:colOff>
      <xdr:row>13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965F9-E07A-493E-AF7B-6DDDAAF1F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0</xdr:row>
      <xdr:rowOff>88901</xdr:rowOff>
    </xdr:from>
    <xdr:to>
      <xdr:col>18</xdr:col>
      <xdr:colOff>152400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2D7B6-2A99-4989-9A98-02E9B931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15</xdr:row>
      <xdr:rowOff>101600</xdr:rowOff>
    </xdr:from>
    <xdr:to>
      <xdr:col>7</xdr:col>
      <xdr:colOff>82550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C781A-F44B-4021-BFBE-2079D3F7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234951</xdr:colOff>
      <xdr:row>15</xdr:row>
      <xdr:rowOff>95250</xdr:rowOff>
    </xdr:from>
    <xdr:to>
      <xdr:col>18</xdr:col>
      <xdr:colOff>142875</xdr:colOff>
      <xdr:row>37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BCA6A-5794-493D-BB52-C47C8541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AA74-925E-4D1F-8727-FB79CE1EC5D2}">
  <dimension ref="A1:G8"/>
  <sheetViews>
    <sheetView workbookViewId="0"/>
  </sheetViews>
  <sheetFormatPr defaultRowHeight="14" x14ac:dyDescent="0.3"/>
  <cols>
    <col min="2" max="3" width="17.25" style="13" bestFit="1" customWidth="1"/>
    <col min="4" max="4" width="28" style="14" bestFit="1" customWidth="1"/>
    <col min="5" max="5" width="26.75" style="14" bestFit="1" customWidth="1"/>
    <col min="6" max="6" width="16.25" style="14" bestFit="1" customWidth="1"/>
    <col min="7" max="7" width="17.25" style="13" bestFit="1" customWidth="1"/>
  </cols>
  <sheetData>
    <row r="1" spans="1:7" x14ac:dyDescent="0.3">
      <c r="B1" s="13" t="s">
        <v>59</v>
      </c>
      <c r="C1" s="13" t="s">
        <v>60</v>
      </c>
      <c r="D1" s="14" t="s">
        <v>61</v>
      </c>
      <c r="E1" s="14" t="s">
        <v>62</v>
      </c>
      <c r="F1" s="14" t="s">
        <v>63</v>
      </c>
      <c r="G1" s="13" t="s">
        <v>64</v>
      </c>
    </row>
    <row r="2" spans="1:7" x14ac:dyDescent="0.3">
      <c r="A2" t="s">
        <v>89</v>
      </c>
      <c r="B2" s="13">
        <v>996328342.50999999</v>
      </c>
      <c r="C2" s="13">
        <v>7494178050.3100004</v>
      </c>
      <c r="D2" s="14">
        <v>612926</v>
      </c>
      <c r="E2" s="14">
        <v>144139</v>
      </c>
      <c r="F2" s="14">
        <v>757065</v>
      </c>
      <c r="G2" s="13">
        <v>8490506392</v>
      </c>
    </row>
    <row r="3" spans="1:7" x14ac:dyDescent="0.3">
      <c r="A3" t="s">
        <v>51</v>
      </c>
      <c r="B3" s="13">
        <v>954880727.64999998</v>
      </c>
      <c r="C3" s="13">
        <v>6745090336.4099998</v>
      </c>
      <c r="D3" s="14">
        <v>590001</v>
      </c>
      <c r="E3" s="14">
        <v>132826</v>
      </c>
      <c r="F3" s="14">
        <v>722827</v>
      </c>
      <c r="G3" s="13">
        <v>7699971064.0599995</v>
      </c>
    </row>
    <row r="4" spans="1:7" x14ac:dyDescent="0.3">
      <c r="A4" t="s">
        <v>2</v>
      </c>
      <c r="B4" s="13">
        <v>877874527.28999996</v>
      </c>
      <c r="C4" s="13">
        <v>6433409265.8299999</v>
      </c>
      <c r="D4" s="14">
        <v>546195</v>
      </c>
      <c r="E4" s="14">
        <v>126277</v>
      </c>
      <c r="F4" s="14">
        <v>672472</v>
      </c>
      <c r="G4" s="13">
        <v>7311283793.1199999</v>
      </c>
    </row>
    <row r="5" spans="1:7" x14ac:dyDescent="0.3">
      <c r="A5" t="s">
        <v>1</v>
      </c>
      <c r="B5" s="13">
        <v>1009213016.1699996</v>
      </c>
      <c r="C5" s="13">
        <v>6072944705.8100004</v>
      </c>
      <c r="D5" s="14">
        <v>606304</v>
      </c>
      <c r="E5" s="14">
        <v>120418</v>
      </c>
      <c r="F5" s="14">
        <v>726722</v>
      </c>
      <c r="G5" s="13">
        <v>7082157721.9799995</v>
      </c>
    </row>
    <row r="6" spans="1:7" x14ac:dyDescent="0.3">
      <c r="A6" t="s">
        <v>18</v>
      </c>
      <c r="B6" s="13">
        <v>139817826.87</v>
      </c>
      <c r="C6" s="13">
        <v>6157398294.7399998</v>
      </c>
      <c r="D6" s="14">
        <v>471152</v>
      </c>
      <c r="E6" s="14">
        <v>240209</v>
      </c>
      <c r="F6" s="14">
        <v>711361</v>
      </c>
      <c r="G6" s="13">
        <v>6297216121.6099997</v>
      </c>
    </row>
    <row r="7" spans="1:7" x14ac:dyDescent="0.3">
      <c r="A7" t="s">
        <v>22</v>
      </c>
      <c r="B7" s="13">
        <v>123499158.48999999</v>
      </c>
      <c r="C7" s="13">
        <v>5891526962.3000002</v>
      </c>
      <c r="D7" s="14">
        <v>428589</v>
      </c>
      <c r="E7" s="14">
        <v>236806</v>
      </c>
      <c r="F7" s="14">
        <v>665395</v>
      </c>
      <c r="G7" s="13">
        <v>6015026120.79</v>
      </c>
    </row>
    <row r="8" spans="1:7" x14ac:dyDescent="0.3">
      <c r="A8" t="s">
        <v>65</v>
      </c>
      <c r="B8" s="13">
        <v>106071198.48999999</v>
      </c>
      <c r="C8" s="13">
        <v>5903253430.21</v>
      </c>
      <c r="D8" s="14">
        <v>405551</v>
      </c>
      <c r="E8" s="14">
        <v>231731</v>
      </c>
      <c r="F8" s="14">
        <v>637282</v>
      </c>
      <c r="G8" s="13">
        <v>6009324628.6999998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5" zoomScaleNormal="100" workbookViewId="0">
      <selection activeCell="A18" sqref="A18"/>
    </sheetView>
  </sheetViews>
  <sheetFormatPr defaultRowHeight="14" x14ac:dyDescent="0.3"/>
  <cols>
    <col min="1" max="1" width="39.25" customWidth="1"/>
    <col min="2" max="2" width="15.25" customWidth="1"/>
    <col min="3" max="3" width="9" customWidth="1"/>
    <col min="4" max="4" width="10.83203125" bestFit="1" customWidth="1"/>
    <col min="5" max="5" width="8.33203125" customWidth="1"/>
    <col min="6" max="6" width="15.75" bestFit="1" customWidth="1"/>
    <col min="7" max="7" width="8" customWidth="1"/>
    <col min="8" max="8" width="11.25" customWidth="1"/>
    <col min="9" max="9" width="8.83203125" customWidth="1"/>
    <col min="10" max="10" width="15.5" bestFit="1" customWidth="1"/>
    <col min="11" max="11" width="10.25" customWidth="1"/>
    <col min="12" max="12" width="10.83203125" bestFit="1" customWidth="1"/>
    <col min="13" max="13" width="1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18</v>
      </c>
      <c r="B2" s="2"/>
      <c r="F2" s="2"/>
      <c r="J2" s="2"/>
    </row>
    <row r="3" spans="1:13" ht="13.9" customHeigh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ht="13.9" customHeigh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454294685.34399867</v>
      </c>
      <c r="C6" s="6">
        <f t="shared" ref="C6:C12" si="0">B6/$B$13</f>
        <v>5.0138947312753097E-2</v>
      </c>
      <c r="D6" s="7">
        <v>1181090.3833333342</v>
      </c>
      <c r="E6" s="6">
        <f t="shared" ref="E6:E12" si="1">D6/$D$13</f>
        <v>6.1184897766530195E-2</v>
      </c>
      <c r="F6" s="5">
        <v>205718898.21285653</v>
      </c>
      <c r="G6" s="6">
        <f t="shared" ref="G6:G12" si="2">F6/$F$13</f>
        <v>4.4920391587201201E-2</v>
      </c>
      <c r="H6" s="7">
        <v>22291.91428571428</v>
      </c>
      <c r="I6" s="6">
        <f t="shared" ref="I6:I12" si="3">H6/$H$13</f>
        <v>4.8077111492471541E-2</v>
      </c>
      <c r="J6" s="5">
        <f t="shared" ref="J6:J12" si="4">B6+F6</f>
        <v>660013583.5568552</v>
      </c>
      <c r="K6" s="6">
        <f t="shared" ref="K6:K12" si="5">J6/$J$13</f>
        <v>4.8386860766751361E-2</v>
      </c>
      <c r="L6" s="7">
        <f t="shared" ref="L6:L12" si="6">D6+H6</f>
        <v>1203382.2976190485</v>
      </c>
      <c r="M6" s="6">
        <f t="shared" ref="M6:M12" si="7">L6/$L$13</f>
        <v>6.0877436024585688E-2</v>
      </c>
    </row>
    <row r="7" spans="1:13" x14ac:dyDescent="0.3">
      <c r="A7" s="4" t="s">
        <v>13</v>
      </c>
      <c r="B7" s="5">
        <v>357612301.78616774</v>
      </c>
      <c r="C7" s="6">
        <f t="shared" si="0"/>
        <v>3.9468444021245663E-2</v>
      </c>
      <c r="D7" s="7">
        <v>1327291.0166666678</v>
      </c>
      <c r="E7" s="6">
        <f t="shared" si="1"/>
        <v>6.8758637194207342E-2</v>
      </c>
      <c r="F7" s="5">
        <v>142699770.41502371</v>
      </c>
      <c r="G7" s="6">
        <f t="shared" si="2"/>
        <v>3.1159653401478162E-2</v>
      </c>
      <c r="H7" s="7">
        <v>12330.564285714285</v>
      </c>
      <c r="I7" s="6">
        <f t="shared" si="3"/>
        <v>2.6593405408403142E-2</v>
      </c>
      <c r="J7" s="5">
        <f t="shared" si="4"/>
        <v>500312072.20119143</v>
      </c>
      <c r="K7" s="6">
        <f t="shared" si="5"/>
        <v>3.667883689160243E-2</v>
      </c>
      <c r="L7" s="7">
        <f t="shared" si="6"/>
        <v>1339621.5809523819</v>
      </c>
      <c r="M7" s="6">
        <f t="shared" si="7"/>
        <v>6.776959180215554E-2</v>
      </c>
    </row>
    <row r="8" spans="1:13" x14ac:dyDescent="0.3">
      <c r="A8" s="4" t="s">
        <v>14</v>
      </c>
      <c r="B8" s="5">
        <v>58671536.619666681</v>
      </c>
      <c r="C8" s="6">
        <f t="shared" si="0"/>
        <v>6.4753763982605492E-3</v>
      </c>
      <c r="D8" s="7">
        <v>163677.48333333313</v>
      </c>
      <c r="E8" s="6">
        <f t="shared" si="1"/>
        <v>8.4791056008510085E-3</v>
      </c>
      <c r="F8" s="5">
        <v>31390769.67269047</v>
      </c>
      <c r="G8" s="6">
        <f t="shared" si="2"/>
        <v>6.8544294091147893E-3</v>
      </c>
      <c r="H8" s="7">
        <v>2209.0476190476188</v>
      </c>
      <c r="I8" s="6">
        <f t="shared" si="3"/>
        <v>4.7642668687808542E-3</v>
      </c>
      <c r="J8" s="5">
        <f t="shared" si="4"/>
        <v>90062306.292357147</v>
      </c>
      <c r="K8" s="6">
        <f t="shared" si="5"/>
        <v>6.6026402841834935E-3</v>
      </c>
      <c r="L8" s="7">
        <f t="shared" si="6"/>
        <v>165886.53095238077</v>
      </c>
      <c r="M8" s="6">
        <f t="shared" si="7"/>
        <v>8.3919687828006816E-3</v>
      </c>
    </row>
    <row r="9" spans="1:13" x14ac:dyDescent="0.3">
      <c r="A9" s="4" t="s">
        <v>15</v>
      </c>
      <c r="B9" s="5">
        <v>14508918.85316667</v>
      </c>
      <c r="C9" s="6">
        <f t="shared" si="0"/>
        <v>1.6012996440693309E-3</v>
      </c>
      <c r="D9" s="7">
        <v>29608.516666666652</v>
      </c>
      <c r="E9" s="6">
        <f t="shared" si="1"/>
        <v>1.5338318648872834E-3</v>
      </c>
      <c r="F9" s="5">
        <v>10091370.89952381</v>
      </c>
      <c r="G9" s="6">
        <f t="shared" si="2"/>
        <v>2.2035327643513823E-3</v>
      </c>
      <c r="H9" s="7">
        <v>725.03095238095239</v>
      </c>
      <c r="I9" s="6">
        <f t="shared" si="3"/>
        <v>1.5636788068690067E-3</v>
      </c>
      <c r="J9" s="5">
        <f t="shared" si="4"/>
        <v>24600289.752690479</v>
      </c>
      <c r="K9" s="6">
        <f t="shared" si="5"/>
        <v>1.8034943897221117E-3</v>
      </c>
      <c r="L9" s="7">
        <f t="shared" si="6"/>
        <v>30333.547619047604</v>
      </c>
      <c r="M9" s="6">
        <f t="shared" si="7"/>
        <v>1.5345319672982892E-3</v>
      </c>
    </row>
    <row r="10" spans="1:13" x14ac:dyDescent="0.3">
      <c r="A10" s="4" t="s">
        <v>16</v>
      </c>
      <c r="B10" s="5">
        <v>9893197.5406666808</v>
      </c>
      <c r="C10" s="6">
        <f t="shared" si="0"/>
        <v>1.0918783033319894E-3</v>
      </c>
      <c r="D10" s="7">
        <v>14753.250000000025</v>
      </c>
      <c r="E10" s="6">
        <f t="shared" si="1"/>
        <v>7.6427351006489797E-4</v>
      </c>
      <c r="F10" s="5">
        <v>6380792.8948571421</v>
      </c>
      <c r="G10" s="6">
        <f t="shared" si="2"/>
        <v>1.3932979320997599E-3</v>
      </c>
      <c r="H10" s="7">
        <v>720.08095238095257</v>
      </c>
      <c r="I10" s="6">
        <f t="shared" si="3"/>
        <v>1.5530031107920559E-3</v>
      </c>
      <c r="J10" s="5">
        <f t="shared" si="4"/>
        <v>16273990.435523823</v>
      </c>
      <c r="K10" s="6">
        <f t="shared" si="5"/>
        <v>1.193077428921282E-3</v>
      </c>
      <c r="L10" s="7">
        <f t="shared" si="6"/>
        <v>15473.330952380978</v>
      </c>
      <c r="M10" s="6">
        <f t="shared" si="7"/>
        <v>7.8277428295609971E-4</v>
      </c>
    </row>
    <row r="11" spans="1:13" x14ac:dyDescent="0.3">
      <c r="A11" s="4" t="s">
        <v>88</v>
      </c>
      <c r="B11" s="5">
        <v>53643959.506333433</v>
      </c>
      <c r="C11" s="6">
        <f t="shared" si="0"/>
        <v>5.9204999444333554E-3</v>
      </c>
      <c r="D11" s="7">
        <v>100939.35000000024</v>
      </c>
      <c r="E11" s="6">
        <f t="shared" si="1"/>
        <v>5.2290357262412893E-3</v>
      </c>
      <c r="F11" s="5">
        <v>25750765.045047589</v>
      </c>
      <c r="G11" s="6">
        <f t="shared" si="2"/>
        <v>5.6228886093716195E-3</v>
      </c>
      <c r="H11" s="7">
        <v>4631.3619047619004</v>
      </c>
      <c r="I11" s="6">
        <f t="shared" si="3"/>
        <v>9.9884872964865114E-3</v>
      </c>
      <c r="J11" s="5">
        <f t="shared" si="4"/>
        <v>79394724.551381022</v>
      </c>
      <c r="K11" s="6">
        <f t="shared" si="5"/>
        <v>5.8205794216829466E-3</v>
      </c>
      <c r="L11" s="7">
        <f t="shared" si="6"/>
        <v>105570.71190476214</v>
      </c>
      <c r="M11" s="6">
        <f t="shared" si="7"/>
        <v>5.34067542190708E-3</v>
      </c>
    </row>
    <row r="12" spans="1:13" x14ac:dyDescent="0.3">
      <c r="A12" s="4" t="s">
        <v>17</v>
      </c>
      <c r="B12" s="5">
        <v>3577635763.3698564</v>
      </c>
      <c r="C12" s="6">
        <f t="shared" si="0"/>
        <v>0.39485139674921371</v>
      </c>
      <c r="D12" s="7">
        <v>12884855</v>
      </c>
      <c r="E12" s="6">
        <f t="shared" si="1"/>
        <v>0.66748366343193766</v>
      </c>
      <c r="F12" s="5">
        <v>1110181588.6300051</v>
      </c>
      <c r="G12" s="6">
        <f t="shared" si="2"/>
        <v>0.24241716306763841</v>
      </c>
      <c r="H12" s="7">
        <v>131971</v>
      </c>
      <c r="I12" s="6">
        <f t="shared" si="3"/>
        <v>0.28462268423663384</v>
      </c>
      <c r="J12" s="5">
        <f t="shared" si="4"/>
        <v>4687817351.9998617</v>
      </c>
      <c r="K12" s="6">
        <f t="shared" si="5"/>
        <v>0.34367287456234419</v>
      </c>
      <c r="L12" s="7">
        <f t="shared" si="6"/>
        <v>13016826</v>
      </c>
      <c r="M12" s="6">
        <f t="shared" si="7"/>
        <v>0.65850311544887075</v>
      </c>
    </row>
    <row r="13" spans="1:13" s="3" customFormat="1" x14ac:dyDescent="0.3">
      <c r="A13" s="8" t="s">
        <v>71</v>
      </c>
      <c r="B13" s="9">
        <v>9060714468.3399944</v>
      </c>
      <c r="C13" s="10"/>
      <c r="D13" s="11">
        <v>19303626</v>
      </c>
      <c r="E13" s="8"/>
      <c r="F13" s="9">
        <v>4579632789.1199932</v>
      </c>
      <c r="G13" s="8"/>
      <c r="H13" s="11">
        <v>463670</v>
      </c>
      <c r="I13" s="8"/>
      <c r="J13" s="9">
        <v>13640347257.459988</v>
      </c>
      <c r="K13" s="8"/>
      <c r="L13" s="11">
        <v>19767296</v>
      </c>
      <c r="M13" s="8"/>
    </row>
    <row r="15" spans="1:13" x14ac:dyDescent="0.3">
      <c r="A15" s="3" t="s">
        <v>19</v>
      </c>
    </row>
    <row r="16" spans="1:13" x14ac:dyDescent="0.3">
      <c r="A16" t="s">
        <v>20</v>
      </c>
    </row>
    <row r="17" spans="1:2" x14ac:dyDescent="0.3">
      <c r="A17" s="12" t="s">
        <v>68</v>
      </c>
    </row>
    <row r="18" spans="1:2" x14ac:dyDescent="0.3">
      <c r="A18" s="12" t="s">
        <v>94</v>
      </c>
    </row>
    <row r="19" spans="1:2" x14ac:dyDescent="0.3">
      <c r="A19" s="12" t="s">
        <v>21</v>
      </c>
    </row>
    <row r="20" spans="1:2" x14ac:dyDescent="0.3">
      <c r="A20" s="12"/>
      <c r="B20" s="2" t="s">
        <v>66</v>
      </c>
    </row>
    <row r="21" spans="1:2" x14ac:dyDescent="0.3">
      <c r="A21" s="12" t="s">
        <v>67</v>
      </c>
    </row>
    <row r="22" spans="1:2" x14ac:dyDescent="0.3">
      <c r="A22" s="12"/>
      <c r="B22" s="2"/>
    </row>
  </sheetData>
  <mergeCells count="10">
    <mergeCell ref="J4:K4"/>
    <mergeCell ref="L4:M4"/>
    <mergeCell ref="A3:A5"/>
    <mergeCell ref="F3:H3"/>
    <mergeCell ref="B3:E3"/>
    <mergeCell ref="J3:M3"/>
    <mergeCell ref="B4:C4"/>
    <mergeCell ref="D4:E4"/>
    <mergeCell ref="F4:G4"/>
    <mergeCell ref="H4:I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zoomScaleNormal="100" workbookViewId="0">
      <selection activeCell="A18" sqref="A18"/>
    </sheetView>
  </sheetViews>
  <sheetFormatPr defaultRowHeight="14" x14ac:dyDescent="0.3"/>
  <cols>
    <col min="1" max="1" width="39.25" customWidth="1"/>
    <col min="2" max="2" width="15.25" customWidth="1"/>
    <col min="3" max="3" width="9" customWidth="1"/>
    <col min="4" max="4" width="10.83203125" bestFit="1" customWidth="1"/>
    <col min="5" max="5" width="8.33203125" customWidth="1"/>
    <col min="6" max="6" width="15.75" bestFit="1" customWidth="1"/>
    <col min="7" max="7" width="8" customWidth="1"/>
    <col min="8" max="8" width="11.25" customWidth="1"/>
    <col min="9" max="9" width="8.83203125" customWidth="1"/>
    <col min="10" max="10" width="15.5" bestFit="1" customWidth="1"/>
    <col min="11" max="11" width="10.25" customWidth="1"/>
    <col min="12" max="12" width="10.83203125" bestFit="1" customWidth="1"/>
    <col min="13" max="13" width="1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22</v>
      </c>
      <c r="B2" s="2"/>
      <c r="F2" s="2"/>
      <c r="J2" s="2"/>
    </row>
    <row r="3" spans="1:13" ht="13.9" customHeigh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ht="13.9" customHeigh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437487016.44214445</v>
      </c>
      <c r="C6" s="6">
        <f t="shared" ref="C6:C12" si="0">B6/$B$13</f>
        <v>4.7103156838445577E-2</v>
      </c>
      <c r="D6" s="7">
        <v>1156791.1690476276</v>
      </c>
      <c r="E6" s="6">
        <f t="shared" ref="E6:E12" si="1">D6/$D$13</f>
        <v>5.9221331281302685E-2</v>
      </c>
      <c r="F6" s="5">
        <v>141096709.78469035</v>
      </c>
      <c r="G6" s="6">
        <f t="shared" ref="G6:G12" si="2">F6/$F$13</f>
        <v>3.8719039833780215E-2</v>
      </c>
      <c r="H6" s="7">
        <v>13003.185714285713</v>
      </c>
      <c r="I6" s="6">
        <f t="shared" ref="I6:I12" si="3">H6/$H$13</f>
        <v>4.3710244227579492E-2</v>
      </c>
      <c r="J6" s="5">
        <f t="shared" ref="J6:J12" si="4">B6+F6</f>
        <v>578583726.22683477</v>
      </c>
      <c r="K6" s="6">
        <f t="shared" ref="K6:K12" si="5">J6/$J$13</f>
        <v>4.4740584693006687E-2</v>
      </c>
      <c r="L6" s="7">
        <f t="shared" ref="L6:L12" si="6">D6+H6</f>
        <v>1169794.3547619134</v>
      </c>
      <c r="M6" s="6">
        <f t="shared" ref="M6:M12" si="7">L6/$L$13</f>
        <v>5.8988646660986632E-2</v>
      </c>
    </row>
    <row r="7" spans="1:13" x14ac:dyDescent="0.3">
      <c r="A7" s="4" t="s">
        <v>13</v>
      </c>
      <c r="B7" s="5">
        <v>374591414.02430999</v>
      </c>
      <c r="C7" s="6">
        <f t="shared" si="0"/>
        <v>4.0331341187254566E-2</v>
      </c>
      <c r="D7" s="7">
        <v>1466124.7023809513</v>
      </c>
      <c r="E7" s="6">
        <f t="shared" si="1"/>
        <v>7.5057503050344268E-2</v>
      </c>
      <c r="F7" s="5">
        <v>119746916.38485718</v>
      </c>
      <c r="G7" s="6">
        <f t="shared" si="2"/>
        <v>3.2860338363330951E-2</v>
      </c>
      <c r="H7" s="7">
        <v>7655.6690476190479</v>
      </c>
      <c r="I7" s="6">
        <f t="shared" si="3"/>
        <v>2.5734552374293406E-2</v>
      </c>
      <c r="J7" s="5">
        <f t="shared" si="4"/>
        <v>494338330.40916717</v>
      </c>
      <c r="K7" s="6">
        <f t="shared" si="5"/>
        <v>3.8226076773545239E-2</v>
      </c>
      <c r="L7" s="7">
        <f t="shared" si="6"/>
        <v>1473780.3714285702</v>
      </c>
      <c r="M7" s="6">
        <f t="shared" si="7"/>
        <v>7.4317600552783983E-2</v>
      </c>
    </row>
    <row r="8" spans="1:13" x14ac:dyDescent="0.3">
      <c r="A8" s="4" t="s">
        <v>14</v>
      </c>
      <c r="B8" s="5">
        <v>52782107.272976205</v>
      </c>
      <c r="C8" s="6">
        <f t="shared" si="0"/>
        <v>5.682920369527002E-3</v>
      </c>
      <c r="D8" s="7">
        <v>134126.15238095229</v>
      </c>
      <c r="E8" s="6">
        <f t="shared" si="1"/>
        <v>6.8665196590136004E-3</v>
      </c>
      <c r="F8" s="5">
        <v>21701822.093190476</v>
      </c>
      <c r="G8" s="6">
        <f t="shared" si="2"/>
        <v>5.955303389952097E-3</v>
      </c>
      <c r="H8" s="7">
        <v>1072.4190476190479</v>
      </c>
      <c r="I8" s="6">
        <f t="shared" si="3"/>
        <v>3.6049395521774064E-3</v>
      </c>
      <c r="J8" s="5">
        <f t="shared" si="4"/>
        <v>74483929.366166681</v>
      </c>
      <c r="K8" s="6">
        <f t="shared" si="5"/>
        <v>5.7596755646881319E-3</v>
      </c>
      <c r="L8" s="7">
        <f t="shared" si="6"/>
        <v>135198.57142857133</v>
      </c>
      <c r="M8" s="6">
        <f t="shared" si="7"/>
        <v>6.8175921063436265E-3</v>
      </c>
    </row>
    <row r="9" spans="1:13" x14ac:dyDescent="0.3">
      <c r="A9" s="4" t="s">
        <v>15</v>
      </c>
      <c r="B9" s="5">
        <v>19285575.759142846</v>
      </c>
      <c r="C9" s="6">
        <f t="shared" si="0"/>
        <v>2.0764307637979075E-3</v>
      </c>
      <c r="D9" s="7">
        <v>30386.469047619019</v>
      </c>
      <c r="E9" s="6">
        <f t="shared" si="1"/>
        <v>1.5556197160630342E-3</v>
      </c>
      <c r="F9" s="5">
        <v>9252467.3031904772</v>
      </c>
      <c r="G9" s="6">
        <f t="shared" si="2"/>
        <v>2.5390149112594867E-3</v>
      </c>
      <c r="H9" s="7">
        <v>421.83571428571435</v>
      </c>
      <c r="I9" s="6">
        <f t="shared" si="3"/>
        <v>1.4180019035709725E-3</v>
      </c>
      <c r="J9" s="5">
        <f t="shared" si="4"/>
        <v>28538043.062333323</v>
      </c>
      <c r="K9" s="6">
        <f t="shared" si="5"/>
        <v>2.2067830025734613E-3</v>
      </c>
      <c r="L9" s="7">
        <f t="shared" si="6"/>
        <v>30808.304761904732</v>
      </c>
      <c r="M9" s="6">
        <f t="shared" si="7"/>
        <v>1.5535552863852474E-3</v>
      </c>
    </row>
    <row r="10" spans="1:13" x14ac:dyDescent="0.3">
      <c r="A10" s="4" t="s">
        <v>16</v>
      </c>
      <c r="B10" s="5">
        <v>11231919.276809527</v>
      </c>
      <c r="C10" s="6">
        <f t="shared" si="0"/>
        <v>1.2093132719569173E-3</v>
      </c>
      <c r="D10" s="7">
        <v>15320.235714285713</v>
      </c>
      <c r="E10" s="6">
        <f t="shared" si="1"/>
        <v>7.8431161891589802E-4</v>
      </c>
      <c r="F10" s="5">
        <v>4222712.1830238122</v>
      </c>
      <c r="G10" s="6">
        <f t="shared" si="2"/>
        <v>1.1587751512461451E-3</v>
      </c>
      <c r="H10" s="7">
        <v>398.06904761904764</v>
      </c>
      <c r="I10" s="6">
        <f t="shared" si="3"/>
        <v>1.3381101887787916E-3</v>
      </c>
      <c r="J10" s="5">
        <f t="shared" si="4"/>
        <v>15454631.459833339</v>
      </c>
      <c r="K10" s="6">
        <f t="shared" si="5"/>
        <v>1.1950720637047354E-3</v>
      </c>
      <c r="L10" s="7">
        <f t="shared" si="6"/>
        <v>15718.304761904761</v>
      </c>
      <c r="M10" s="6">
        <f t="shared" si="7"/>
        <v>7.9261925135415401E-4</v>
      </c>
    </row>
    <row r="11" spans="1:13" x14ac:dyDescent="0.3">
      <c r="A11" s="4" t="s">
        <v>88</v>
      </c>
      <c r="B11" s="5">
        <v>82097568.524619311</v>
      </c>
      <c r="C11" s="6">
        <f t="shared" si="0"/>
        <v>8.8392443682533284E-3</v>
      </c>
      <c r="D11" s="7">
        <v>137108.27142857382</v>
      </c>
      <c r="E11" s="6">
        <f t="shared" si="1"/>
        <v>7.0191877159325291E-3</v>
      </c>
      <c r="F11" s="5">
        <v>25486318.121047635</v>
      </c>
      <c r="G11" s="6">
        <f t="shared" si="2"/>
        <v>6.9938254977814579E-3</v>
      </c>
      <c r="H11" s="7">
        <v>1925.8214285714298</v>
      </c>
      <c r="I11" s="6">
        <f t="shared" si="3"/>
        <v>6.4736539822762406E-3</v>
      </c>
      <c r="J11" s="5">
        <f t="shared" si="4"/>
        <v>107583886.64566694</v>
      </c>
      <c r="K11" s="6">
        <f t="shared" si="5"/>
        <v>8.3192211842235669E-3</v>
      </c>
      <c r="L11" s="7">
        <f t="shared" si="6"/>
        <v>139034.09285714524</v>
      </c>
      <c r="M11" s="6">
        <f t="shared" si="7"/>
        <v>7.0110040657959671E-3</v>
      </c>
    </row>
    <row r="12" spans="1:13" x14ac:dyDescent="0.3">
      <c r="A12" s="4" t="s">
        <v>17</v>
      </c>
      <c r="B12" s="5">
        <v>3388862343.9301338</v>
      </c>
      <c r="C12" s="6">
        <f t="shared" si="0"/>
        <v>0.36487051841720924</v>
      </c>
      <c r="D12" s="7">
        <v>12345327</v>
      </c>
      <c r="E12" s="6">
        <f t="shared" si="1"/>
        <v>0.63201269131828008</v>
      </c>
      <c r="F12" s="5">
        <v>872696583.7999959</v>
      </c>
      <c r="G12" s="6">
        <f t="shared" si="2"/>
        <v>0.23948094780181986</v>
      </c>
      <c r="H12" s="7">
        <v>81261</v>
      </c>
      <c r="I12" s="6">
        <f t="shared" si="3"/>
        <v>0.2731590730320082</v>
      </c>
      <c r="J12" s="5">
        <f t="shared" si="4"/>
        <v>4261558927.7301297</v>
      </c>
      <c r="K12" s="6">
        <f t="shared" si="5"/>
        <v>0.3295368146175584</v>
      </c>
      <c r="L12" s="7">
        <f t="shared" si="6"/>
        <v>12426588</v>
      </c>
      <c r="M12" s="6">
        <f t="shared" si="7"/>
        <v>0.62662946333233804</v>
      </c>
    </row>
    <row r="13" spans="1:13" s="3" customFormat="1" x14ac:dyDescent="0.3">
      <c r="A13" s="8" t="s">
        <v>71</v>
      </c>
      <c r="B13" s="9">
        <v>9287849176.2800007</v>
      </c>
      <c r="C13" s="10"/>
      <c r="D13" s="11">
        <v>19533353</v>
      </c>
      <c r="E13" s="8"/>
      <c r="F13" s="9">
        <v>3644116961.329999</v>
      </c>
      <c r="G13" s="8"/>
      <c r="H13" s="11">
        <v>297486</v>
      </c>
      <c r="I13" s="8"/>
      <c r="J13" s="9">
        <v>12931966137.610001</v>
      </c>
      <c r="K13" s="8"/>
      <c r="L13" s="11">
        <v>19830839</v>
      </c>
      <c r="M13" s="8"/>
    </row>
    <row r="15" spans="1:13" x14ac:dyDescent="0.3">
      <c r="A15" s="3" t="s">
        <v>19</v>
      </c>
    </row>
    <row r="16" spans="1:13" x14ac:dyDescent="0.3">
      <c r="A16" t="s">
        <v>23</v>
      </c>
    </row>
    <row r="17" spans="1:2" x14ac:dyDescent="0.3">
      <c r="A17" s="12" t="s">
        <v>68</v>
      </c>
    </row>
    <row r="18" spans="1:2" s="12" customFormat="1" x14ac:dyDescent="0.3">
      <c r="A18" s="12" t="s">
        <v>94</v>
      </c>
    </row>
    <row r="19" spans="1:2" x14ac:dyDescent="0.3">
      <c r="A19" s="12" t="s">
        <v>21</v>
      </c>
    </row>
    <row r="20" spans="1:2" x14ac:dyDescent="0.3">
      <c r="A20" s="12"/>
      <c r="B20" s="2" t="s">
        <v>66</v>
      </c>
    </row>
    <row r="21" spans="1:2" x14ac:dyDescent="0.3">
      <c r="A21" s="12" t="s">
        <v>67</v>
      </c>
    </row>
    <row r="22" spans="1:2" x14ac:dyDescent="0.3">
      <c r="A22" s="12"/>
    </row>
  </sheetData>
  <mergeCells count="10">
    <mergeCell ref="J4:K4"/>
    <mergeCell ref="L4:M4"/>
    <mergeCell ref="A3:A5"/>
    <mergeCell ref="F3:H3"/>
    <mergeCell ref="B3:E3"/>
    <mergeCell ref="J3:M3"/>
    <mergeCell ref="B4:C4"/>
    <mergeCell ref="D4:E4"/>
    <mergeCell ref="F4:G4"/>
    <mergeCell ref="H4:I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9FF7-BDAD-4505-B642-3A3E80BDA1E7}">
  <dimension ref="A1:G24"/>
  <sheetViews>
    <sheetView zoomScaleNormal="100" workbookViewId="0"/>
  </sheetViews>
  <sheetFormatPr defaultRowHeight="14" x14ac:dyDescent="0.3"/>
  <cols>
    <col min="2" max="3" width="12.08203125" bestFit="1" customWidth="1"/>
    <col min="4" max="6" width="13.25" bestFit="1" customWidth="1"/>
    <col min="7" max="7" width="13.5" bestFit="1" customWidth="1"/>
  </cols>
  <sheetData>
    <row r="1" spans="1:7" x14ac:dyDescent="0.3">
      <c r="A1" t="s">
        <v>81</v>
      </c>
    </row>
    <row r="2" spans="1:7" x14ac:dyDescent="0.3">
      <c r="A2" s="4"/>
      <c r="B2" s="4" t="s">
        <v>84</v>
      </c>
      <c r="C2" s="4"/>
      <c r="D2" s="4"/>
      <c r="E2" s="4"/>
      <c r="F2" s="4"/>
      <c r="G2" s="4"/>
    </row>
    <row r="3" spans="1:7" x14ac:dyDescent="0.3">
      <c r="A3" s="4"/>
      <c r="B3" s="4" t="s">
        <v>22</v>
      </c>
      <c r="C3" s="4" t="s">
        <v>18</v>
      </c>
      <c r="D3" s="4" t="s">
        <v>1</v>
      </c>
      <c r="E3" s="4" t="s">
        <v>2</v>
      </c>
      <c r="F3" s="4" t="s">
        <v>51</v>
      </c>
      <c r="G3" s="4" t="s">
        <v>89</v>
      </c>
    </row>
    <row r="4" spans="1:7" x14ac:dyDescent="0.3">
      <c r="A4" s="4" t="s">
        <v>82</v>
      </c>
      <c r="B4" s="5">
        <v>42648249.872643054</v>
      </c>
      <c r="C4" s="5">
        <v>30314226.032333374</v>
      </c>
      <c r="D4" s="5">
        <v>140853924.13595229</v>
      </c>
      <c r="E4" s="5">
        <v>136773138.3600716</v>
      </c>
      <c r="F4" s="5">
        <v>148172094.80321339</v>
      </c>
      <c r="G4" s="5">
        <v>336291502</v>
      </c>
    </row>
    <row r="5" spans="1:7" x14ac:dyDescent="0.3">
      <c r="A5" s="4" t="s">
        <v>83</v>
      </c>
      <c r="B5" s="5">
        <v>39449318.651976265</v>
      </c>
      <c r="C5" s="5">
        <v>23329733.474000059</v>
      </c>
      <c r="D5" s="5">
        <v>209399126.4166187</v>
      </c>
      <c r="E5" s="5">
        <v>178440325.51857156</v>
      </c>
      <c r="F5" s="5">
        <v>254106054.4628796</v>
      </c>
      <c r="G5" s="5">
        <v>564836929</v>
      </c>
    </row>
    <row r="6" spans="1:7" x14ac:dyDescent="0.3">
      <c r="A6" s="4" t="s">
        <v>0</v>
      </c>
      <c r="B6" s="39">
        <f>SUM(B4:B5)</f>
        <v>82097568.524619311</v>
      </c>
      <c r="C6" s="39">
        <f t="shared" ref="C6" si="0">SUM(C4:C5)</f>
        <v>53643959.506333433</v>
      </c>
      <c r="D6" s="39">
        <f t="shared" ref="D6" si="1">SUM(D4:D5)</f>
        <v>350253050.552571</v>
      </c>
      <c r="E6" s="39">
        <f t="shared" ref="E6" si="2">SUM(E4:E5)</f>
        <v>315213463.87864316</v>
      </c>
      <c r="F6" s="39">
        <f t="shared" ref="F6" si="3">SUM(F4:F5)</f>
        <v>402278149.26609302</v>
      </c>
      <c r="G6" s="5">
        <v>901128431</v>
      </c>
    </row>
    <row r="8" spans="1:7" x14ac:dyDescent="0.3">
      <c r="A8" s="4"/>
      <c r="B8" s="4" t="s">
        <v>85</v>
      </c>
      <c r="C8" s="4"/>
      <c r="D8" s="4"/>
      <c r="E8" s="4"/>
      <c r="F8" s="4"/>
      <c r="G8" s="4"/>
    </row>
    <row r="9" spans="1:7" x14ac:dyDescent="0.3">
      <c r="A9" s="4"/>
      <c r="B9" s="4" t="s">
        <v>22</v>
      </c>
      <c r="C9" s="4" t="s">
        <v>18</v>
      </c>
      <c r="D9" s="4" t="s">
        <v>1</v>
      </c>
      <c r="E9" s="4" t="s">
        <v>2</v>
      </c>
      <c r="F9" s="4" t="s">
        <v>51</v>
      </c>
      <c r="G9" s="4" t="s">
        <v>89</v>
      </c>
    </row>
    <row r="10" spans="1:7" x14ac:dyDescent="0.3">
      <c r="A10" s="4" t="s">
        <v>82</v>
      </c>
      <c r="B10" s="5">
        <v>68542.219047620136</v>
      </c>
      <c r="C10" s="5">
        <v>53544.366666666683</v>
      </c>
      <c r="D10" s="5">
        <v>143460.9880952336</v>
      </c>
      <c r="E10" s="5">
        <v>106414.45714285034</v>
      </c>
      <c r="F10" s="5">
        <v>112420.11904761063</v>
      </c>
      <c r="G10" s="5">
        <v>216581</v>
      </c>
    </row>
    <row r="11" spans="1:7" x14ac:dyDescent="0.3">
      <c r="A11" s="4" t="s">
        <v>83</v>
      </c>
      <c r="B11" s="5">
        <v>68566.052380953697</v>
      </c>
      <c r="C11" s="5">
        <v>47394.983333333555</v>
      </c>
      <c r="D11" s="5">
        <v>241169.50476190209</v>
      </c>
      <c r="E11" s="5">
        <v>171664.8238095147</v>
      </c>
      <c r="F11" s="5">
        <v>507298.2190476089</v>
      </c>
      <c r="G11" s="5">
        <v>1213932</v>
      </c>
    </row>
    <row r="12" spans="1:7" x14ac:dyDescent="0.3">
      <c r="A12" s="4" t="s">
        <v>0</v>
      </c>
      <c r="B12" s="39">
        <f>SUM(B10:B11)</f>
        <v>137108.27142857382</v>
      </c>
      <c r="C12" s="39">
        <f t="shared" ref="C12" si="4">SUM(C10:C11)</f>
        <v>100939.35000000024</v>
      </c>
      <c r="D12" s="39">
        <f t="shared" ref="D12" si="5">SUM(D10:D11)</f>
        <v>384630.49285713572</v>
      </c>
      <c r="E12" s="39">
        <f t="shared" ref="E12" si="6">SUM(E10:E11)</f>
        <v>278079.28095236502</v>
      </c>
      <c r="F12" s="39">
        <f t="shared" ref="F12" si="7">SUM(F10:F11)</f>
        <v>619718.33809521957</v>
      </c>
      <c r="G12" s="5">
        <v>1430513</v>
      </c>
    </row>
    <row r="14" spans="1:7" x14ac:dyDescent="0.3">
      <c r="A14" s="4"/>
      <c r="B14" s="4" t="s">
        <v>87</v>
      </c>
      <c r="C14" s="4"/>
      <c r="D14" s="4"/>
      <c r="E14" s="4"/>
      <c r="F14" s="4"/>
      <c r="G14" s="4"/>
    </row>
    <row r="15" spans="1:7" x14ac:dyDescent="0.3">
      <c r="A15" s="4"/>
      <c r="B15" s="4" t="s">
        <v>22</v>
      </c>
      <c r="C15" s="4" t="s">
        <v>18</v>
      </c>
      <c r="D15" s="4" t="s">
        <v>1</v>
      </c>
      <c r="E15" s="4" t="s">
        <v>2</v>
      </c>
      <c r="F15" s="4" t="s">
        <v>51</v>
      </c>
      <c r="G15" s="4" t="s">
        <v>89</v>
      </c>
    </row>
    <row r="16" spans="1:7" x14ac:dyDescent="0.3">
      <c r="A16" s="4" t="s">
        <v>82</v>
      </c>
      <c r="B16" s="5">
        <v>13633197.039690483</v>
      </c>
      <c r="C16" s="5">
        <v>13589139.697690476</v>
      </c>
      <c r="D16" s="5">
        <v>21654968.843095202</v>
      </c>
      <c r="E16" s="5">
        <v>45435723.192666665</v>
      </c>
      <c r="F16" s="5">
        <v>51097500.626261905</v>
      </c>
      <c r="G16" s="5">
        <v>92697849</v>
      </c>
    </row>
    <row r="17" spans="1:7" x14ac:dyDescent="0.3">
      <c r="A17" s="4" t="s">
        <v>83</v>
      </c>
      <c r="B17" s="5">
        <v>11853121.081357151</v>
      </c>
      <c r="C17" s="5">
        <v>12161625.347357113</v>
      </c>
      <c r="D17" s="5">
        <v>38172324.279261932</v>
      </c>
      <c r="E17" s="5">
        <v>56609546.898499988</v>
      </c>
      <c r="F17" s="5">
        <v>66266008.528595224</v>
      </c>
      <c r="G17" s="5">
        <v>123053757</v>
      </c>
    </row>
    <row r="18" spans="1:7" x14ac:dyDescent="0.3">
      <c r="A18" s="4" t="s">
        <v>0</v>
      </c>
      <c r="B18" s="39">
        <f>SUM(B16:B17)</f>
        <v>25486318.121047635</v>
      </c>
      <c r="C18" s="39">
        <f t="shared" ref="C18" si="8">SUM(C16:C17)</f>
        <v>25750765.045047589</v>
      </c>
      <c r="D18" s="39">
        <f t="shared" ref="D18" si="9">SUM(D16:D17)</f>
        <v>59827293.12235713</v>
      </c>
      <c r="E18" s="39">
        <f t="shared" ref="E18" si="10">SUM(E16:E17)</f>
        <v>102045270.09116665</v>
      </c>
      <c r="F18" s="39">
        <f t="shared" ref="F18" si="11">SUM(F16:F17)</f>
        <v>117363509.15485713</v>
      </c>
      <c r="G18" s="5">
        <v>215751606</v>
      </c>
    </row>
    <row r="20" spans="1:7" x14ac:dyDescent="0.3">
      <c r="A20" s="4"/>
      <c r="B20" s="4" t="s">
        <v>86</v>
      </c>
      <c r="C20" s="4"/>
      <c r="D20" s="4"/>
      <c r="E20" s="4"/>
      <c r="F20" s="4"/>
      <c r="G20" s="4"/>
    </row>
    <row r="21" spans="1:7" x14ac:dyDescent="0.3">
      <c r="A21" s="4"/>
      <c r="B21" s="4" t="s">
        <v>22</v>
      </c>
      <c r="C21" s="4" t="s">
        <v>18</v>
      </c>
      <c r="D21" s="4" t="s">
        <v>1</v>
      </c>
      <c r="E21" s="4" t="s">
        <v>2</v>
      </c>
      <c r="F21" s="4" t="s">
        <v>51</v>
      </c>
      <c r="G21" s="4" t="s">
        <v>89</v>
      </c>
    </row>
    <row r="22" spans="1:7" x14ac:dyDescent="0.3">
      <c r="A22" s="4" t="s">
        <v>82</v>
      </c>
      <c r="B22" s="5">
        <v>1053.769047619048</v>
      </c>
      <c r="C22" s="5">
        <v>2304.6642857142801</v>
      </c>
      <c r="D22" s="5">
        <v>1052.12380952381</v>
      </c>
      <c r="E22" s="5">
        <v>1881.0238095238024</v>
      </c>
      <c r="F22" s="5">
        <v>1936.9619047619001</v>
      </c>
      <c r="G22" s="5">
        <v>3836</v>
      </c>
    </row>
    <row r="23" spans="1:7" x14ac:dyDescent="0.3">
      <c r="A23" s="4" t="s">
        <v>83</v>
      </c>
      <c r="B23" s="5">
        <v>872.05238095238178</v>
      </c>
      <c r="C23" s="5">
        <v>2326.6976190476203</v>
      </c>
      <c r="D23" s="5">
        <v>1527.5238095238103</v>
      </c>
      <c r="E23" s="5">
        <v>2310.3738095238018</v>
      </c>
      <c r="F23" s="5">
        <v>2519.0285714285651</v>
      </c>
      <c r="G23" s="5">
        <v>4926</v>
      </c>
    </row>
    <row r="24" spans="1:7" x14ac:dyDescent="0.3">
      <c r="A24" s="4" t="s">
        <v>0</v>
      </c>
      <c r="B24" s="39">
        <f>SUM(B22:B23)</f>
        <v>1925.8214285714298</v>
      </c>
      <c r="C24" s="39">
        <f t="shared" ref="C24:F24" si="12">SUM(C22:C23)</f>
        <v>4631.3619047619004</v>
      </c>
      <c r="D24" s="39">
        <f t="shared" si="12"/>
        <v>2579.6476190476205</v>
      </c>
      <c r="E24" s="39">
        <f t="shared" si="12"/>
        <v>4191.3976190476042</v>
      </c>
      <c r="F24" s="39">
        <f t="shared" si="12"/>
        <v>4455.9904761904654</v>
      </c>
      <c r="G24" s="5">
        <v>8762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7B3C-B765-4BFC-B172-E15222B463E0}">
  <dimension ref="A1:A30"/>
  <sheetViews>
    <sheetView workbookViewId="0"/>
  </sheetViews>
  <sheetFormatPr defaultRowHeight="14" x14ac:dyDescent="0.3"/>
  <sheetData>
    <row r="1" spans="1:1" ht="14.5" thickBot="1" x14ac:dyDescent="0.35">
      <c r="A1" s="15" t="s">
        <v>24</v>
      </c>
    </row>
    <row r="2" spans="1:1" ht="14.5" thickBot="1" x14ac:dyDescent="0.35">
      <c r="A2" s="15" t="s">
        <v>25</v>
      </c>
    </row>
    <row r="3" spans="1:1" ht="14.5" thickBot="1" x14ac:dyDescent="0.35">
      <c r="A3" s="15" t="s">
        <v>26</v>
      </c>
    </row>
    <row r="4" spans="1:1" ht="14.5" thickBot="1" x14ac:dyDescent="0.35">
      <c r="A4" s="15" t="s">
        <v>27</v>
      </c>
    </row>
    <row r="5" spans="1:1" ht="14.5" thickBot="1" x14ac:dyDescent="0.35">
      <c r="A5" s="15" t="s">
        <v>28</v>
      </c>
    </row>
    <row r="6" spans="1:1" ht="14.5" thickBot="1" x14ac:dyDescent="0.35">
      <c r="A6" s="15" t="s">
        <v>29</v>
      </c>
    </row>
    <row r="7" spans="1:1" ht="14.5" thickBot="1" x14ac:dyDescent="0.35">
      <c r="A7" s="15" t="s">
        <v>30</v>
      </c>
    </row>
    <row r="8" spans="1:1" ht="14.5" thickBot="1" x14ac:dyDescent="0.35">
      <c r="A8" s="15" t="s">
        <v>31</v>
      </c>
    </row>
    <row r="9" spans="1:1" ht="14.5" thickBot="1" x14ac:dyDescent="0.35">
      <c r="A9" s="16" t="s">
        <v>32</v>
      </c>
    </row>
    <row r="10" spans="1:1" ht="14.5" thickBot="1" x14ac:dyDescent="0.35">
      <c r="A10" s="15" t="s">
        <v>33</v>
      </c>
    </row>
    <row r="11" spans="1:1" ht="14.5" thickBot="1" x14ac:dyDescent="0.35">
      <c r="A11" s="15" t="s">
        <v>34</v>
      </c>
    </row>
    <row r="12" spans="1:1" ht="14.5" thickBot="1" x14ac:dyDescent="0.35">
      <c r="A12" s="15" t="s">
        <v>35</v>
      </c>
    </row>
    <row r="13" spans="1:1" ht="14.5" thickBot="1" x14ac:dyDescent="0.35">
      <c r="A13" s="15" t="s">
        <v>36</v>
      </c>
    </row>
    <row r="14" spans="1:1" ht="14.5" thickBot="1" x14ac:dyDescent="0.35">
      <c r="A14" s="15" t="s">
        <v>37</v>
      </c>
    </row>
    <row r="15" spans="1:1" ht="14.5" thickBot="1" x14ac:dyDescent="0.35">
      <c r="A15" s="15" t="s">
        <v>38</v>
      </c>
    </row>
    <row r="16" spans="1:1" ht="14.5" thickBot="1" x14ac:dyDescent="0.35">
      <c r="A16" s="15" t="s">
        <v>39</v>
      </c>
    </row>
    <row r="17" spans="1:1" ht="14.5" thickBot="1" x14ac:dyDescent="0.35">
      <c r="A17" s="15" t="s">
        <v>40</v>
      </c>
    </row>
    <row r="18" spans="1:1" ht="14.5" thickBot="1" x14ac:dyDescent="0.35">
      <c r="A18" s="15" t="s">
        <v>41</v>
      </c>
    </row>
    <row r="19" spans="1:1" ht="14.5" thickBot="1" x14ac:dyDescent="0.35">
      <c r="A19" s="15" t="s">
        <v>42</v>
      </c>
    </row>
    <row r="20" spans="1:1" ht="14.5" thickBot="1" x14ac:dyDescent="0.35">
      <c r="A20" s="15" t="s">
        <v>43</v>
      </c>
    </row>
    <row r="21" spans="1:1" ht="14.5" thickBot="1" x14ac:dyDescent="0.35">
      <c r="A21" s="15" t="s">
        <v>44</v>
      </c>
    </row>
    <row r="22" spans="1:1" ht="14.5" thickBot="1" x14ac:dyDescent="0.35">
      <c r="A22" s="15" t="s">
        <v>45</v>
      </c>
    </row>
    <row r="23" spans="1:1" ht="14.5" thickBot="1" x14ac:dyDescent="0.35">
      <c r="A23" s="15" t="s">
        <v>46</v>
      </c>
    </row>
    <row r="24" spans="1:1" ht="26" thickBot="1" x14ac:dyDescent="0.35">
      <c r="A24" s="16" t="s">
        <v>47</v>
      </c>
    </row>
    <row r="25" spans="1:1" ht="14.5" thickBot="1" x14ac:dyDescent="0.35">
      <c r="A25" s="15" t="s">
        <v>48</v>
      </c>
    </row>
    <row r="26" spans="1:1" ht="14.5" thickBot="1" x14ac:dyDescent="0.35">
      <c r="A26" s="15" t="s">
        <v>49</v>
      </c>
    </row>
    <row r="30" spans="1:1" x14ac:dyDescent="0.3">
      <c r="A30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26DF-C085-4541-B1F7-F68DD846CF61}">
  <dimension ref="A1:P27"/>
  <sheetViews>
    <sheetView tabSelected="1" topLeftCell="C3" zoomScaleNormal="100" workbookViewId="0">
      <selection activeCell="N13" sqref="N13:N16"/>
    </sheetView>
  </sheetViews>
  <sheetFormatPr defaultRowHeight="14" x14ac:dyDescent="0.3"/>
  <cols>
    <col min="1" max="1" width="41.25" customWidth="1"/>
    <col min="2" max="2" width="15.5" bestFit="1" customWidth="1"/>
    <col min="3" max="3" width="7.33203125" bestFit="1" customWidth="1"/>
    <col min="4" max="4" width="15.5" bestFit="1" customWidth="1"/>
    <col min="5" max="5" width="7.33203125" bestFit="1" customWidth="1"/>
    <col min="6" max="6" width="15.5" bestFit="1" customWidth="1"/>
    <col min="7" max="7" width="7.33203125" bestFit="1" customWidth="1"/>
    <col min="8" max="8" width="15.5" bestFit="1" customWidth="1"/>
    <col min="9" max="9" width="7.33203125" bestFit="1" customWidth="1"/>
    <col min="10" max="10" width="15.5" bestFit="1" customWidth="1"/>
    <col min="11" max="11" width="7.33203125" bestFit="1" customWidth="1"/>
    <col min="12" max="12" width="15.5" bestFit="1" customWidth="1"/>
    <col min="14" max="14" width="15.75" bestFit="1" customWidth="1"/>
  </cols>
  <sheetData>
    <row r="1" spans="1:16" ht="18" x14ac:dyDescent="0.4">
      <c r="A1" s="1" t="s">
        <v>5</v>
      </c>
    </row>
    <row r="3" spans="1:16" x14ac:dyDescent="0.3">
      <c r="A3" s="45" t="s">
        <v>73</v>
      </c>
      <c r="B3" s="44" t="s">
        <v>22</v>
      </c>
      <c r="C3" s="44"/>
      <c r="D3" s="44" t="s">
        <v>18</v>
      </c>
      <c r="E3" s="44"/>
      <c r="F3" s="44" t="s">
        <v>1</v>
      </c>
      <c r="G3" s="44"/>
      <c r="H3" s="44" t="s">
        <v>2</v>
      </c>
      <c r="I3" s="44"/>
      <c r="J3" s="44" t="s">
        <v>51</v>
      </c>
      <c r="K3" s="44"/>
      <c r="L3" s="42" t="s">
        <v>89</v>
      </c>
      <c r="M3" s="43"/>
      <c r="N3" s="42" t="s">
        <v>92</v>
      </c>
      <c r="O3" s="43"/>
    </row>
    <row r="4" spans="1:16" ht="42" x14ac:dyDescent="0.3">
      <c r="A4" s="45"/>
      <c r="B4" s="21" t="s">
        <v>9</v>
      </c>
      <c r="C4" s="22" t="s">
        <v>69</v>
      </c>
      <c r="D4" s="21" t="s">
        <v>9</v>
      </c>
      <c r="E4" s="22" t="s">
        <v>69</v>
      </c>
      <c r="F4" s="21" t="s">
        <v>9</v>
      </c>
      <c r="G4" s="22" t="s">
        <v>69</v>
      </c>
      <c r="H4" s="21" t="s">
        <v>9</v>
      </c>
      <c r="I4" s="22" t="s">
        <v>69</v>
      </c>
      <c r="J4" s="21" t="s">
        <v>9</v>
      </c>
      <c r="K4" s="22" t="s">
        <v>69</v>
      </c>
      <c r="L4" s="21" t="s">
        <v>9</v>
      </c>
      <c r="M4" s="22" t="s">
        <v>69</v>
      </c>
      <c r="N4" s="21" t="s">
        <v>9</v>
      </c>
      <c r="O4" s="22" t="s">
        <v>69</v>
      </c>
    </row>
    <row r="5" spans="1:16" x14ac:dyDescent="0.3">
      <c r="A5" s="4" t="s">
        <v>12</v>
      </c>
      <c r="B5" s="5">
        <f>'FY17'!J6</f>
        <v>578583726.22683477</v>
      </c>
      <c r="C5" s="23">
        <f>'FY17'!K6</f>
        <v>4.4740584693006687E-2</v>
      </c>
      <c r="D5" s="5">
        <f>'FY18'!J6</f>
        <v>660013583.5568552</v>
      </c>
      <c r="E5" s="23">
        <f>'FY18'!K6</f>
        <v>4.8386860766751361E-2</v>
      </c>
      <c r="F5" s="5">
        <f>'FY19'!J6</f>
        <v>565793873.28188157</v>
      </c>
      <c r="G5" s="23">
        <f>'FY19'!K6</f>
        <v>4.2201628724440499E-2</v>
      </c>
      <c r="H5" s="5">
        <f>'FY20'!J6</f>
        <v>460736825.63156956</v>
      </c>
      <c r="I5" s="23">
        <f>'FY20'!K6</f>
        <v>3.5942979819974873E-2</v>
      </c>
      <c r="J5" s="5">
        <f>'FY21'!J6</f>
        <v>418221415.27214193</v>
      </c>
      <c r="K5" s="23">
        <f>'FY21'!K6</f>
        <v>3.0847689629808227E-2</v>
      </c>
      <c r="L5" s="5">
        <f>'FY22'!J6</f>
        <v>468923653</v>
      </c>
      <c r="M5" s="23">
        <f>'FY22'!K6</f>
        <v>3.5872303477317867E-2</v>
      </c>
      <c r="N5" s="5">
        <f>'FY23'!J6</f>
        <v>508380446</v>
      </c>
      <c r="O5" s="23">
        <f>'FY23'!K6</f>
        <v>3.5283410922435761E-2</v>
      </c>
      <c r="P5" s="54"/>
    </row>
    <row r="6" spans="1:16" x14ac:dyDescent="0.3">
      <c r="A6" s="4" t="s">
        <v>13</v>
      </c>
      <c r="B6" s="5">
        <f>'FY17'!J7</f>
        <v>494338330.40916717</v>
      </c>
      <c r="C6" s="23">
        <f>'FY17'!K7</f>
        <v>3.8226076773545239E-2</v>
      </c>
      <c r="D6" s="5">
        <f>'FY18'!J7</f>
        <v>500312072.20119143</v>
      </c>
      <c r="E6" s="23">
        <f>'FY18'!K7</f>
        <v>3.667883689160243E-2</v>
      </c>
      <c r="F6" s="5">
        <f>'FY19'!J7</f>
        <v>435817426.46521384</v>
      </c>
      <c r="G6" s="23">
        <f>'FY19'!K7</f>
        <v>3.2506900643236566E-2</v>
      </c>
      <c r="H6" s="5">
        <f>'FY20'!J7</f>
        <v>475796309.33257192</v>
      </c>
      <c r="I6" s="23">
        <f>'FY20'!K7</f>
        <v>3.7117799562291734E-2</v>
      </c>
      <c r="J6" s="5">
        <f>'FY21'!J7</f>
        <v>341897255.6279754</v>
      </c>
      <c r="K6" s="23">
        <f>'FY21'!K7</f>
        <v>2.5218078371314612E-2</v>
      </c>
      <c r="L6" s="5">
        <f>'FY22'!J7</f>
        <v>476440088</v>
      </c>
      <c r="M6" s="23">
        <f>'FY22'!K7</f>
        <v>3.6447305048815763E-2</v>
      </c>
      <c r="N6" s="5">
        <f>'FY23'!J7</f>
        <v>567945101</v>
      </c>
      <c r="O6" s="23">
        <f>'FY23'!K7</f>
        <v>3.9417409811169805E-2</v>
      </c>
      <c r="P6" s="54"/>
    </row>
    <row r="7" spans="1:16" x14ac:dyDescent="0.3">
      <c r="A7" s="4" t="s">
        <v>14</v>
      </c>
      <c r="B7" s="5">
        <f>'FY17'!J8</f>
        <v>74483929.366166681</v>
      </c>
      <c r="C7" s="23">
        <f>'FY17'!K8</f>
        <v>5.7596755646881319E-3</v>
      </c>
      <c r="D7" s="5">
        <f>'FY18'!J8</f>
        <v>90062306.292357147</v>
      </c>
      <c r="E7" s="23">
        <f>'FY18'!K8</f>
        <v>6.6026402841834935E-3</v>
      </c>
      <c r="F7" s="5">
        <f>'FY19'!J8</f>
        <v>121280808.93938085</v>
      </c>
      <c r="G7" s="23">
        <f>'FY19'!K8</f>
        <v>9.0461348416009044E-3</v>
      </c>
      <c r="H7" s="5">
        <f>'FY20'!J8</f>
        <v>150052540.0170716</v>
      </c>
      <c r="I7" s="23">
        <f>'FY20'!K8</f>
        <v>1.1705891775367624E-2</v>
      </c>
      <c r="J7" s="5">
        <f>'FY21'!J8</f>
        <v>39955068.761142954</v>
      </c>
      <c r="K7" s="23">
        <f>'FY21'!K8</f>
        <v>2.9470551130897182E-3</v>
      </c>
      <c r="L7" s="5">
        <f>'FY22'!J8</f>
        <v>73438141</v>
      </c>
      <c r="M7" s="23">
        <f>'FY22'!K8</f>
        <v>5.6179620369076581E-3</v>
      </c>
      <c r="N7" s="5">
        <f>'FY23'!J8</f>
        <v>61566613</v>
      </c>
      <c r="O7" s="23">
        <f>'FY23'!K8</f>
        <v>4.2729418935628684E-3</v>
      </c>
      <c r="P7" s="54"/>
    </row>
    <row r="8" spans="1:16" x14ac:dyDescent="0.3">
      <c r="A8" s="4" t="s">
        <v>15</v>
      </c>
      <c r="B8" s="5">
        <f>'FY17'!J9</f>
        <v>28538043.062333323</v>
      </c>
      <c r="C8" s="23">
        <f>'FY17'!K9</f>
        <v>2.2067830025734613E-3</v>
      </c>
      <c r="D8" s="5">
        <f>'FY18'!J9</f>
        <v>24600289.752690479</v>
      </c>
      <c r="E8" s="23">
        <f>'FY18'!K9</f>
        <v>1.8034943897221117E-3</v>
      </c>
      <c r="F8" s="5">
        <f>'FY19'!J9</f>
        <v>38360180.355214283</v>
      </c>
      <c r="G8" s="23">
        <f>'FY19'!K9</f>
        <v>2.8612223737297408E-3</v>
      </c>
      <c r="H8" s="5">
        <f>'FY20'!J9</f>
        <v>56291593.304238111</v>
      </c>
      <c r="I8" s="23">
        <f>'FY20'!K9</f>
        <v>4.3914171596658846E-3</v>
      </c>
      <c r="J8" s="5">
        <f>'FY21'!J9</f>
        <v>68219476.056809455</v>
      </c>
      <c r="K8" s="23">
        <f>'FY21'!K9</f>
        <v>5.031816036343389E-3</v>
      </c>
      <c r="L8" s="5">
        <f>'FY22'!J9</f>
        <v>131438903</v>
      </c>
      <c r="M8" s="23">
        <f>'FY22'!K9</f>
        <v>1.0054976299397177E-2</v>
      </c>
      <c r="N8" s="5">
        <f>'FY23'!J9</f>
        <v>150337957</v>
      </c>
      <c r="O8" s="23">
        <f>'FY23'!K9</f>
        <v>1.0433988867601879E-2</v>
      </c>
      <c r="P8" s="54"/>
    </row>
    <row r="9" spans="1:16" x14ac:dyDescent="0.3">
      <c r="A9" s="4" t="s">
        <v>16</v>
      </c>
      <c r="B9" s="5">
        <f>'FY17'!J10</f>
        <v>15454631.459833339</v>
      </c>
      <c r="C9" s="23">
        <f>'FY17'!K10</f>
        <v>1.1950720637047354E-3</v>
      </c>
      <c r="D9" s="5">
        <f>'FY18'!J10</f>
        <v>16273990.435523823</v>
      </c>
      <c r="E9" s="23">
        <f>'FY18'!K10</f>
        <v>1.193077428921282E-3</v>
      </c>
      <c r="F9" s="5">
        <f>'FY19'!J10</f>
        <v>21485534.563380994</v>
      </c>
      <c r="G9" s="23">
        <f>'FY19'!K10</f>
        <v>1.6025704685179642E-3</v>
      </c>
      <c r="H9" s="5">
        <f>'FY20'!J10</f>
        <v>18860188.614738103</v>
      </c>
      <c r="I9" s="23">
        <f>'FY20'!K10</f>
        <v>1.4713201573397362E-3</v>
      </c>
      <c r="J9" s="5">
        <f>'FY21'!J10</f>
        <v>22596885.650976196</v>
      </c>
      <c r="K9" s="23">
        <f>'FY21'!K10</f>
        <v>1.6667288897867507E-3</v>
      </c>
      <c r="L9" s="5">
        <f>'FY22'!J10</f>
        <v>51770424</v>
      </c>
      <c r="M9" s="23">
        <f>'FY22'!K10</f>
        <v>3.9603981351681158E-3</v>
      </c>
      <c r="N9" s="5">
        <f>'FY23'!J10</f>
        <v>12849234</v>
      </c>
      <c r="O9" s="23">
        <f>'FY23'!K10</f>
        <v>8.917825357518431E-4</v>
      </c>
      <c r="P9" s="54"/>
    </row>
    <row r="10" spans="1:16" x14ac:dyDescent="0.3">
      <c r="A10" s="4" t="s">
        <v>88</v>
      </c>
      <c r="B10" s="5">
        <f>'FY17'!J11</f>
        <v>107583886.64566694</v>
      </c>
      <c r="C10" s="23">
        <f>'FY17'!K11</f>
        <v>8.3192211842235669E-3</v>
      </c>
      <c r="D10" s="5">
        <f>'FY18'!J11</f>
        <v>79394724.551381022</v>
      </c>
      <c r="E10" s="23">
        <f>'FY18'!K11</f>
        <v>5.8205794216829466E-3</v>
      </c>
      <c r="F10" s="5">
        <f>'FY19'!J11</f>
        <v>410080343.67492813</v>
      </c>
      <c r="G10" s="23">
        <f>'FY19'!K11</f>
        <v>3.0587214227995551E-2</v>
      </c>
      <c r="H10" s="5">
        <f>'FY20'!J11</f>
        <v>417258733.96980977</v>
      </c>
      <c r="I10" s="23">
        <f>'FY20'!K11</f>
        <v>3.2551168954699485E-2</v>
      </c>
      <c r="J10" s="5">
        <f>'FY21'!J11</f>
        <v>519641658.42095017</v>
      </c>
      <c r="K10" s="23">
        <f>'FY21'!K11</f>
        <v>3.8328368687809873E-2</v>
      </c>
      <c r="L10" s="5">
        <f>'FY22'!J11</f>
        <v>1116880037</v>
      </c>
      <c r="M10" s="23">
        <f>'FY22'!K11</f>
        <v>8.5440474965808574E-2</v>
      </c>
      <c r="N10" s="5">
        <f>'FY23'!J11</f>
        <v>1138892070</v>
      </c>
      <c r="O10" s="23">
        <f>'FY23'!K11</f>
        <v>7.9043159937181126E-2</v>
      </c>
      <c r="P10" s="54"/>
    </row>
    <row r="11" spans="1:16" s="3" customFormat="1" x14ac:dyDescent="0.3">
      <c r="A11" s="24" t="s">
        <v>17</v>
      </c>
      <c r="B11" s="25">
        <f>'FY17'!J12</f>
        <v>4261558927.7301297</v>
      </c>
      <c r="C11" s="26">
        <f>'FY17'!K12</f>
        <v>0.3295368146175584</v>
      </c>
      <c r="D11" s="25">
        <f>'FY18'!J12</f>
        <v>4687817351.9998617</v>
      </c>
      <c r="E11" s="26">
        <f>'FY18'!K12</f>
        <v>0.34367287456234419</v>
      </c>
      <c r="F11" s="25">
        <f>'FY19'!J12</f>
        <v>5944246707.8503704</v>
      </c>
      <c r="G11" s="26">
        <f>'FY19'!K12</f>
        <v>0.44337152531554685</v>
      </c>
      <c r="H11" s="25">
        <f>'FY20'!J12</f>
        <v>4675884239.5307579</v>
      </c>
      <c r="I11" s="26">
        <f>'FY20'!K12</f>
        <v>0.3647748638967851</v>
      </c>
      <c r="J11" s="25">
        <f>'FY21'!J12</f>
        <v>4591189388.5907125</v>
      </c>
      <c r="K11" s="26">
        <f>'FY21'!K12</f>
        <v>0.33864259485315085</v>
      </c>
      <c r="L11" s="25">
        <f>'FY22'!J12</f>
        <v>4365277562</v>
      </c>
      <c r="M11" s="26">
        <f>'FY22'!K12</f>
        <v>0.33394041965033971</v>
      </c>
      <c r="N11" s="25">
        <f>'FY23'!J12</f>
        <v>4990828502</v>
      </c>
      <c r="O11" s="26">
        <f>'FY23'!K12</f>
        <v>0.34638124708571211</v>
      </c>
      <c r="P11" s="54"/>
    </row>
    <row r="12" spans="1:16" s="3" customFormat="1" x14ac:dyDescent="0.3">
      <c r="A12" s="8" t="s">
        <v>71</v>
      </c>
      <c r="B12" s="25">
        <f>'FY17'!J13</f>
        <v>12931966137.610001</v>
      </c>
      <c r="C12" s="26"/>
      <c r="D12" s="25">
        <f>'FY18'!J13</f>
        <v>13640347257.459988</v>
      </c>
      <c r="E12" s="26"/>
      <c r="F12" s="25">
        <f>'FY19'!J13</f>
        <v>13406920310.5</v>
      </c>
      <c r="G12" s="26"/>
      <c r="H12" s="25">
        <f>'FY20'!J13</f>
        <v>12818548376.880001</v>
      </c>
      <c r="I12" s="26"/>
      <c r="J12" s="25">
        <f>'FY21'!J13</f>
        <v>13557625231.940001</v>
      </c>
      <c r="K12" s="26"/>
      <c r="L12" s="41">
        <f>'FY22'!J13</f>
        <v>13072025143.200001</v>
      </c>
      <c r="M12" s="23"/>
      <c r="N12" s="41">
        <f>'FY23'!J13</f>
        <v>14408483553.860001</v>
      </c>
      <c r="O12" s="23"/>
      <c r="P12" s="54"/>
    </row>
    <row r="15" spans="1:16" x14ac:dyDescent="0.3">
      <c r="A15" s="3" t="s">
        <v>19</v>
      </c>
      <c r="N15" s="36"/>
    </row>
    <row r="16" spans="1:16" x14ac:dyDescent="0.3">
      <c r="A16" t="s">
        <v>56</v>
      </c>
    </row>
    <row r="17" spans="1:2" x14ac:dyDescent="0.3">
      <c r="A17" s="12" t="s">
        <v>57</v>
      </c>
    </row>
    <row r="18" spans="1:2" x14ac:dyDescent="0.3">
      <c r="A18" s="12"/>
      <c r="B18" t="s">
        <v>58</v>
      </c>
    </row>
    <row r="19" spans="1:2" x14ac:dyDescent="0.3">
      <c r="A19" t="s">
        <v>55</v>
      </c>
    </row>
    <row r="20" spans="1:2" x14ac:dyDescent="0.3">
      <c r="A20" s="12" t="s">
        <v>75</v>
      </c>
    </row>
    <row r="21" spans="1:2" x14ac:dyDescent="0.3">
      <c r="A21" s="12" t="s">
        <v>91</v>
      </c>
    </row>
    <row r="22" spans="1:2" x14ac:dyDescent="0.3">
      <c r="A22" s="12" t="s">
        <v>68</v>
      </c>
    </row>
    <row r="23" spans="1:2" x14ac:dyDescent="0.3">
      <c r="A23" s="12" t="s">
        <v>94</v>
      </c>
    </row>
    <row r="24" spans="1:2" x14ac:dyDescent="0.3">
      <c r="A24" s="12" t="s">
        <v>74</v>
      </c>
    </row>
    <row r="25" spans="1:2" x14ac:dyDescent="0.3">
      <c r="A25" s="12" t="s">
        <v>21</v>
      </c>
    </row>
    <row r="26" spans="1:2" x14ac:dyDescent="0.3">
      <c r="B26" s="2" t="s">
        <v>66</v>
      </c>
    </row>
    <row r="27" spans="1:2" x14ac:dyDescent="0.3">
      <c r="A27" t="s">
        <v>67</v>
      </c>
    </row>
  </sheetData>
  <mergeCells count="8">
    <mergeCell ref="L3:M3"/>
    <mergeCell ref="N3:O3"/>
    <mergeCell ref="J3:K3"/>
    <mergeCell ref="A3:A4"/>
    <mergeCell ref="B3:C3"/>
    <mergeCell ref="D3:E3"/>
    <mergeCell ref="F3:G3"/>
    <mergeCell ref="H3:I3"/>
  </mergeCells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3A64-977B-45EC-A06C-B621FC28ED8C}">
  <dimension ref="A2:I79"/>
  <sheetViews>
    <sheetView zoomScaleNormal="100" workbookViewId="0"/>
  </sheetViews>
  <sheetFormatPr defaultColWidth="8.75" defaultRowHeight="14" x14ac:dyDescent="0.3"/>
  <cols>
    <col min="1" max="1" width="16.08203125" customWidth="1"/>
    <col min="2" max="2" width="15.83203125" customWidth="1"/>
    <col min="3" max="3" width="15.5" customWidth="1"/>
    <col min="4" max="4" width="8.83203125" customWidth="1"/>
    <col min="5" max="5" width="11.33203125" customWidth="1"/>
    <col min="6" max="6" width="4" customWidth="1"/>
    <col min="7" max="7" width="8.75" customWidth="1"/>
    <col min="9" max="9" width="17.25" customWidth="1"/>
    <col min="10" max="10" width="4.5" customWidth="1"/>
  </cols>
  <sheetData>
    <row r="2" spans="1:9" ht="42" x14ac:dyDescent="0.3">
      <c r="A2" s="28" t="s">
        <v>4</v>
      </c>
      <c r="B2" s="29" t="s">
        <v>78</v>
      </c>
      <c r="C2" s="29" t="s">
        <v>79</v>
      </c>
      <c r="D2" s="29" t="s">
        <v>69</v>
      </c>
      <c r="E2" s="29" t="s">
        <v>80</v>
      </c>
      <c r="F2" s="30"/>
    </row>
    <row r="3" spans="1:9" x14ac:dyDescent="0.3">
      <c r="A3" s="4" t="s">
        <v>22</v>
      </c>
      <c r="B3" s="31">
        <f>Summary!B11</f>
        <v>4261558927.7301297</v>
      </c>
      <c r="C3" s="31">
        <f>Summary!B12</f>
        <v>12931966137.610001</v>
      </c>
      <c r="D3" s="32">
        <f>B3/C3</f>
        <v>0.3295368146175584</v>
      </c>
      <c r="E3" s="31">
        <f>C3-B3</f>
        <v>8670407209.8798714</v>
      </c>
      <c r="F3" s="33"/>
    </row>
    <row r="4" spans="1:9" x14ac:dyDescent="0.3">
      <c r="A4" s="4" t="s">
        <v>18</v>
      </c>
      <c r="B4" s="31">
        <f>Summary!D11</f>
        <v>4687817351.9998617</v>
      </c>
      <c r="C4" s="31">
        <f>Summary!D12</f>
        <v>13640347257.459988</v>
      </c>
      <c r="D4" s="32">
        <f t="shared" ref="D4:D6" si="0">B4/C4</f>
        <v>0.34367287456234419</v>
      </c>
      <c r="E4" s="31">
        <f t="shared" ref="E4:E6" si="1">C4-B4</f>
        <v>8952529905.460125</v>
      </c>
      <c r="F4" s="33"/>
    </row>
    <row r="5" spans="1:9" x14ac:dyDescent="0.3">
      <c r="A5" s="4" t="s">
        <v>1</v>
      </c>
      <c r="B5" s="31">
        <f>Summary!F11</f>
        <v>5944246707.8503704</v>
      </c>
      <c r="C5" s="31">
        <f>Summary!F12</f>
        <v>13406920310.5</v>
      </c>
      <c r="D5" s="32">
        <f t="shared" si="0"/>
        <v>0.44337152531554685</v>
      </c>
      <c r="E5" s="31">
        <f t="shared" si="1"/>
        <v>7462673602.6496296</v>
      </c>
      <c r="F5" s="33"/>
    </row>
    <row r="6" spans="1:9" x14ac:dyDescent="0.3">
      <c r="A6" s="4" t="s">
        <v>2</v>
      </c>
      <c r="B6" s="31">
        <f>Summary!H11</f>
        <v>4675884239.5307579</v>
      </c>
      <c r="C6" s="31">
        <f>Summary!H12</f>
        <v>12818548376.880001</v>
      </c>
      <c r="D6" s="32">
        <f t="shared" si="0"/>
        <v>0.3647748638967851</v>
      </c>
      <c r="E6" s="31">
        <f t="shared" si="1"/>
        <v>8142664137.3492432</v>
      </c>
      <c r="F6" s="33"/>
    </row>
    <row r="7" spans="1:9" x14ac:dyDescent="0.3">
      <c r="A7" s="4" t="s">
        <v>51</v>
      </c>
      <c r="B7" s="31">
        <f>Summary!J11</f>
        <v>4591189388.5907125</v>
      </c>
      <c r="C7" s="31">
        <f>Summary!J12</f>
        <v>13557625231.940001</v>
      </c>
      <c r="D7" s="32">
        <f>B7/C7</f>
        <v>0.33864259485315085</v>
      </c>
      <c r="E7" s="31">
        <f>C7-B7</f>
        <v>8966435843.3492889</v>
      </c>
      <c r="F7" s="33"/>
    </row>
    <row r="8" spans="1:9" x14ac:dyDescent="0.3">
      <c r="A8" s="4" t="s">
        <v>89</v>
      </c>
      <c r="B8" s="40">
        <f>Summary!L11</f>
        <v>4365277562</v>
      </c>
      <c r="C8" s="40">
        <f>Summary!L12</f>
        <v>13072025143.200001</v>
      </c>
      <c r="D8" s="32">
        <f>B8/C8</f>
        <v>0.33394041965033971</v>
      </c>
      <c r="E8" s="31">
        <f>C8-B8</f>
        <v>8706747581.2000008</v>
      </c>
    </row>
    <row r="15" spans="1:9" x14ac:dyDescent="0.3">
      <c r="A15" s="4" t="s">
        <v>22</v>
      </c>
      <c r="B15" s="4"/>
      <c r="C15" s="4"/>
      <c r="G15" t="s">
        <v>51</v>
      </c>
    </row>
    <row r="16" spans="1:9" ht="28" x14ac:dyDescent="0.3">
      <c r="A16" s="34" t="s">
        <v>73</v>
      </c>
      <c r="B16" s="35" t="s">
        <v>9</v>
      </c>
      <c r="C16" s="35" t="s">
        <v>69</v>
      </c>
      <c r="H16" t="s">
        <v>12</v>
      </c>
      <c r="I16" s="36">
        <f>B61</f>
        <v>418221415.27214193</v>
      </c>
    </row>
    <row r="17" spans="1:9" x14ac:dyDescent="0.3">
      <c r="A17" s="4" t="s">
        <v>12</v>
      </c>
      <c r="B17" s="37">
        <f>Summary!B5</f>
        <v>578583726.22683477</v>
      </c>
      <c r="C17" s="38">
        <f>Summary!C5</f>
        <v>4.4740584693006687E-2</v>
      </c>
      <c r="H17" t="s">
        <v>13</v>
      </c>
      <c r="I17" s="36">
        <f t="shared" ref="I17:I20" si="2">B62</f>
        <v>341897255.6279754</v>
      </c>
    </row>
    <row r="18" spans="1:9" x14ac:dyDescent="0.3">
      <c r="A18" s="4" t="s">
        <v>13</v>
      </c>
      <c r="B18" s="37">
        <f>Summary!B6</f>
        <v>494338330.40916717</v>
      </c>
      <c r="C18" s="38">
        <f>Summary!C6</f>
        <v>3.8226076773545239E-2</v>
      </c>
      <c r="H18" t="s">
        <v>14</v>
      </c>
      <c r="I18" s="36">
        <f t="shared" si="2"/>
        <v>39955068.761142954</v>
      </c>
    </row>
    <row r="19" spans="1:9" x14ac:dyDescent="0.3">
      <c r="A19" s="4" t="s">
        <v>14</v>
      </c>
      <c r="B19" s="37">
        <f>Summary!B7</f>
        <v>74483929.366166681</v>
      </c>
      <c r="C19" s="38">
        <f>Summary!C7</f>
        <v>5.7596755646881319E-3</v>
      </c>
      <c r="H19" t="s">
        <v>15</v>
      </c>
      <c r="I19" s="36">
        <f t="shared" si="2"/>
        <v>68219476.056809455</v>
      </c>
    </row>
    <row r="20" spans="1:9" x14ac:dyDescent="0.3">
      <c r="A20" s="4" t="s">
        <v>15</v>
      </c>
      <c r="B20" s="37">
        <f>Summary!B8</f>
        <v>28538043.062333323</v>
      </c>
      <c r="C20" s="38">
        <f>Summary!C8</f>
        <v>2.2067830025734613E-3</v>
      </c>
      <c r="H20" t="s">
        <v>16</v>
      </c>
      <c r="I20" s="36">
        <f t="shared" si="2"/>
        <v>22596885.650976196</v>
      </c>
    </row>
    <row r="21" spans="1:9" x14ac:dyDescent="0.3">
      <c r="A21" s="4" t="s">
        <v>16</v>
      </c>
      <c r="B21" s="37">
        <f>Summary!B9</f>
        <v>15454631.459833339</v>
      </c>
      <c r="C21" s="38">
        <f>Summary!C9</f>
        <v>1.1950720637047354E-3</v>
      </c>
      <c r="H21" t="s">
        <v>76</v>
      </c>
      <c r="I21" s="36" t="e">
        <f>#REF!</f>
        <v>#REF!</v>
      </c>
    </row>
    <row r="22" spans="1:9" x14ac:dyDescent="0.3">
      <c r="A22" s="4" t="s">
        <v>88</v>
      </c>
      <c r="B22" s="37">
        <f>Summary!B10</f>
        <v>107583886.64566694</v>
      </c>
      <c r="C22" s="38">
        <f>Summary!C10</f>
        <v>8.3192211842235669E-3</v>
      </c>
      <c r="H22" t="s">
        <v>77</v>
      </c>
      <c r="I22" s="36">
        <f>B66</f>
        <v>519641658.42095017</v>
      </c>
    </row>
    <row r="23" spans="1:9" x14ac:dyDescent="0.3">
      <c r="A23" s="24" t="s">
        <v>17</v>
      </c>
      <c r="B23" s="37">
        <f>Summary!B11</f>
        <v>4261558927.7301297</v>
      </c>
      <c r="C23" s="38">
        <f>Summary!C11</f>
        <v>0.3295368146175584</v>
      </c>
      <c r="H23" s="3" t="s">
        <v>17</v>
      </c>
      <c r="I23" s="36">
        <f>B67</f>
        <v>4591189388.5907125</v>
      </c>
    </row>
    <row r="24" spans="1:9" x14ac:dyDescent="0.3">
      <c r="A24" s="24" t="s">
        <v>71</v>
      </c>
      <c r="B24" s="37">
        <f>Summary!B12</f>
        <v>12931966137.610001</v>
      </c>
      <c r="C24" s="37"/>
    </row>
    <row r="26" spans="1:9" x14ac:dyDescent="0.3">
      <c r="A26" s="4" t="s">
        <v>18</v>
      </c>
      <c r="B26" s="4"/>
      <c r="C26" s="4"/>
    </row>
    <row r="27" spans="1:9" ht="28" x14ac:dyDescent="0.3">
      <c r="A27" s="34" t="s">
        <v>73</v>
      </c>
      <c r="B27" s="35" t="s">
        <v>9</v>
      </c>
      <c r="C27" s="35" t="s">
        <v>69</v>
      </c>
    </row>
    <row r="28" spans="1:9" x14ac:dyDescent="0.3">
      <c r="A28" s="4" t="s">
        <v>12</v>
      </c>
      <c r="B28" s="37">
        <f>Summary!D5</f>
        <v>660013583.5568552</v>
      </c>
      <c r="C28" s="38">
        <f>Summary!E5</f>
        <v>4.8386860766751361E-2</v>
      </c>
    </row>
    <row r="29" spans="1:9" x14ac:dyDescent="0.3">
      <c r="A29" s="4" t="s">
        <v>13</v>
      </c>
      <c r="B29" s="37">
        <f>Summary!D6</f>
        <v>500312072.20119143</v>
      </c>
      <c r="C29" s="38">
        <f>Summary!E6</f>
        <v>3.667883689160243E-2</v>
      </c>
    </row>
    <row r="30" spans="1:9" x14ac:dyDescent="0.3">
      <c r="A30" s="4" t="s">
        <v>14</v>
      </c>
      <c r="B30" s="37">
        <f>Summary!D7</f>
        <v>90062306.292357147</v>
      </c>
      <c r="C30" s="38">
        <f>Summary!E7</f>
        <v>6.6026402841834935E-3</v>
      </c>
    </row>
    <row r="31" spans="1:9" x14ac:dyDescent="0.3">
      <c r="A31" s="4" t="s">
        <v>15</v>
      </c>
      <c r="B31" s="37">
        <f>Summary!D8</f>
        <v>24600289.752690479</v>
      </c>
      <c r="C31" s="38">
        <f>Summary!E8</f>
        <v>1.8034943897221117E-3</v>
      </c>
    </row>
    <row r="32" spans="1:9" x14ac:dyDescent="0.3">
      <c r="A32" s="4" t="s">
        <v>16</v>
      </c>
      <c r="B32" s="37">
        <f>Summary!D9</f>
        <v>16273990.435523823</v>
      </c>
      <c r="C32" s="38">
        <f>Summary!E9</f>
        <v>1.193077428921282E-3</v>
      </c>
    </row>
    <row r="33" spans="1:3" x14ac:dyDescent="0.3">
      <c r="A33" s="4" t="s">
        <v>88</v>
      </c>
      <c r="B33" s="37">
        <f>Summary!D10</f>
        <v>79394724.551381022</v>
      </c>
      <c r="C33" s="38">
        <f>Summary!E10</f>
        <v>5.8205794216829466E-3</v>
      </c>
    </row>
    <row r="34" spans="1:3" x14ac:dyDescent="0.3">
      <c r="A34" s="24" t="s">
        <v>17</v>
      </c>
      <c r="B34" s="37">
        <f>Summary!D11</f>
        <v>4687817351.9998617</v>
      </c>
      <c r="C34" s="38">
        <f>Summary!E11</f>
        <v>0.34367287456234419</v>
      </c>
    </row>
    <row r="35" spans="1:3" x14ac:dyDescent="0.3">
      <c r="A35" s="24" t="s">
        <v>71</v>
      </c>
      <c r="B35" s="37">
        <f>Summary!D12</f>
        <v>13640347257.459988</v>
      </c>
      <c r="C35" s="37"/>
    </row>
    <row r="37" spans="1:3" x14ac:dyDescent="0.3">
      <c r="A37" s="4" t="s">
        <v>1</v>
      </c>
      <c r="B37" s="4"/>
      <c r="C37" s="4"/>
    </row>
    <row r="38" spans="1:3" ht="28" x14ac:dyDescent="0.3">
      <c r="A38" s="34" t="s">
        <v>73</v>
      </c>
      <c r="B38" s="35" t="s">
        <v>9</v>
      </c>
      <c r="C38" s="35" t="s">
        <v>69</v>
      </c>
    </row>
    <row r="39" spans="1:3" x14ac:dyDescent="0.3">
      <c r="A39" s="4" t="s">
        <v>12</v>
      </c>
      <c r="B39" s="37">
        <f>Summary!F5</f>
        <v>565793873.28188157</v>
      </c>
      <c r="C39" s="38">
        <f>Summary!G5</f>
        <v>4.2201628724440499E-2</v>
      </c>
    </row>
    <row r="40" spans="1:3" x14ac:dyDescent="0.3">
      <c r="A40" s="4" t="s">
        <v>13</v>
      </c>
      <c r="B40" s="37">
        <f>Summary!F6</f>
        <v>435817426.46521384</v>
      </c>
      <c r="C40" s="38">
        <f>Summary!G6</f>
        <v>3.2506900643236566E-2</v>
      </c>
    </row>
    <row r="41" spans="1:3" x14ac:dyDescent="0.3">
      <c r="A41" s="4" t="s">
        <v>14</v>
      </c>
      <c r="B41" s="37">
        <f>Summary!F7</f>
        <v>121280808.93938085</v>
      </c>
      <c r="C41" s="38">
        <f>Summary!G7</f>
        <v>9.0461348416009044E-3</v>
      </c>
    </row>
    <row r="42" spans="1:3" x14ac:dyDescent="0.3">
      <c r="A42" s="4" t="s">
        <v>15</v>
      </c>
      <c r="B42" s="37">
        <f>Summary!F8</f>
        <v>38360180.355214283</v>
      </c>
      <c r="C42" s="38">
        <f>Summary!G8</f>
        <v>2.8612223737297408E-3</v>
      </c>
    </row>
    <row r="43" spans="1:3" x14ac:dyDescent="0.3">
      <c r="A43" s="4" t="s">
        <v>16</v>
      </c>
      <c r="B43" s="37">
        <f>Summary!F9</f>
        <v>21485534.563380994</v>
      </c>
      <c r="C43" s="38">
        <f>Summary!G9</f>
        <v>1.6025704685179642E-3</v>
      </c>
    </row>
    <row r="44" spans="1:3" x14ac:dyDescent="0.3">
      <c r="A44" s="4" t="s">
        <v>88</v>
      </c>
      <c r="B44" s="37">
        <f>Summary!F10</f>
        <v>410080343.67492813</v>
      </c>
      <c r="C44" s="38">
        <f>Summary!G10</f>
        <v>3.0587214227995551E-2</v>
      </c>
    </row>
    <row r="45" spans="1:3" x14ac:dyDescent="0.3">
      <c r="A45" s="24" t="s">
        <v>17</v>
      </c>
      <c r="B45" s="37">
        <f>Summary!F11</f>
        <v>5944246707.8503704</v>
      </c>
      <c r="C45" s="38">
        <f>Summary!G11</f>
        <v>0.44337152531554685</v>
      </c>
    </row>
    <row r="46" spans="1:3" x14ac:dyDescent="0.3">
      <c r="A46" s="24" t="s">
        <v>71</v>
      </c>
      <c r="B46" s="37">
        <f>Summary!F12</f>
        <v>13406920310.5</v>
      </c>
      <c r="C46" s="37"/>
    </row>
    <row r="48" spans="1:3" x14ac:dyDescent="0.3">
      <c r="A48" s="4" t="s">
        <v>2</v>
      </c>
      <c r="B48" s="4"/>
      <c r="C48" s="4"/>
    </row>
    <row r="49" spans="1:3" ht="28" x14ac:dyDescent="0.3">
      <c r="A49" s="34" t="s">
        <v>73</v>
      </c>
      <c r="B49" s="35" t="s">
        <v>9</v>
      </c>
      <c r="C49" s="35" t="s">
        <v>69</v>
      </c>
    </row>
    <row r="50" spans="1:3" x14ac:dyDescent="0.3">
      <c r="A50" s="4" t="s">
        <v>12</v>
      </c>
      <c r="B50" s="37">
        <f>Summary!H5</f>
        <v>460736825.63156956</v>
      </c>
      <c r="C50" s="38">
        <f>Summary!I5</f>
        <v>3.5942979819974873E-2</v>
      </c>
    </row>
    <row r="51" spans="1:3" x14ac:dyDescent="0.3">
      <c r="A51" s="4" t="s">
        <v>13</v>
      </c>
      <c r="B51" s="37">
        <f>Summary!H6</f>
        <v>475796309.33257192</v>
      </c>
      <c r="C51" s="38">
        <f>Summary!I6</f>
        <v>3.7117799562291734E-2</v>
      </c>
    </row>
    <row r="52" spans="1:3" x14ac:dyDescent="0.3">
      <c r="A52" s="4" t="s">
        <v>14</v>
      </c>
      <c r="B52" s="37">
        <f>Summary!H7</f>
        <v>150052540.0170716</v>
      </c>
      <c r="C52" s="38">
        <f>Summary!I7</f>
        <v>1.1705891775367624E-2</v>
      </c>
    </row>
    <row r="53" spans="1:3" x14ac:dyDescent="0.3">
      <c r="A53" s="4" t="s">
        <v>15</v>
      </c>
      <c r="B53" s="37">
        <f>Summary!H8</f>
        <v>56291593.304238111</v>
      </c>
      <c r="C53" s="38">
        <f>Summary!I8</f>
        <v>4.3914171596658846E-3</v>
      </c>
    </row>
    <row r="54" spans="1:3" x14ac:dyDescent="0.3">
      <c r="A54" s="4" t="s">
        <v>16</v>
      </c>
      <c r="B54" s="37">
        <f>Summary!H9</f>
        <v>18860188.614738103</v>
      </c>
      <c r="C54" s="38">
        <f>Summary!I9</f>
        <v>1.4713201573397362E-3</v>
      </c>
    </row>
    <row r="55" spans="1:3" x14ac:dyDescent="0.3">
      <c r="A55" s="4" t="s">
        <v>88</v>
      </c>
      <c r="B55" s="37">
        <f>Summary!H10</f>
        <v>417258733.96980977</v>
      </c>
      <c r="C55" s="38">
        <f>Summary!I10</f>
        <v>3.2551168954699485E-2</v>
      </c>
    </row>
    <row r="56" spans="1:3" x14ac:dyDescent="0.3">
      <c r="A56" s="24" t="s">
        <v>17</v>
      </c>
      <c r="B56" s="37">
        <f>Summary!H11</f>
        <v>4675884239.5307579</v>
      </c>
      <c r="C56" s="38">
        <f>Summary!I11</f>
        <v>0.3647748638967851</v>
      </c>
    </row>
    <row r="57" spans="1:3" x14ac:dyDescent="0.3">
      <c r="A57" s="24" t="s">
        <v>71</v>
      </c>
      <c r="B57" s="37">
        <f>Summary!H12</f>
        <v>12818548376.880001</v>
      </c>
      <c r="C57" s="37"/>
    </row>
    <row r="59" spans="1:3" x14ac:dyDescent="0.3">
      <c r="A59" s="4" t="s">
        <v>51</v>
      </c>
      <c r="B59" s="4"/>
      <c r="C59" s="4"/>
    </row>
    <row r="60" spans="1:3" ht="28" x14ac:dyDescent="0.3">
      <c r="A60" s="34" t="s">
        <v>73</v>
      </c>
      <c r="B60" s="35" t="s">
        <v>9</v>
      </c>
      <c r="C60" s="35" t="s">
        <v>69</v>
      </c>
    </row>
    <row r="61" spans="1:3" x14ac:dyDescent="0.3">
      <c r="A61" s="4" t="s">
        <v>12</v>
      </c>
      <c r="B61" s="37">
        <f>Summary!J5</f>
        <v>418221415.27214193</v>
      </c>
      <c r="C61" s="38">
        <f>Summary!K5</f>
        <v>3.0847689629808227E-2</v>
      </c>
    </row>
    <row r="62" spans="1:3" x14ac:dyDescent="0.3">
      <c r="A62" s="4" t="s">
        <v>13</v>
      </c>
      <c r="B62" s="37">
        <f>Summary!J6</f>
        <v>341897255.6279754</v>
      </c>
      <c r="C62" s="38">
        <f>Summary!K6</f>
        <v>2.5218078371314612E-2</v>
      </c>
    </row>
    <row r="63" spans="1:3" x14ac:dyDescent="0.3">
      <c r="A63" s="4" t="s">
        <v>14</v>
      </c>
      <c r="B63" s="37">
        <f>Summary!J7</f>
        <v>39955068.761142954</v>
      </c>
      <c r="C63" s="38">
        <f>Summary!K7</f>
        <v>2.9470551130897182E-3</v>
      </c>
    </row>
    <row r="64" spans="1:3" x14ac:dyDescent="0.3">
      <c r="A64" s="4" t="s">
        <v>15</v>
      </c>
      <c r="B64" s="37">
        <f>Summary!J8</f>
        <v>68219476.056809455</v>
      </c>
      <c r="C64" s="38">
        <f>Summary!K8</f>
        <v>5.031816036343389E-3</v>
      </c>
    </row>
    <row r="65" spans="1:3" x14ac:dyDescent="0.3">
      <c r="A65" s="4" t="s">
        <v>16</v>
      </c>
      <c r="B65" s="37">
        <f>Summary!J9</f>
        <v>22596885.650976196</v>
      </c>
      <c r="C65" s="38">
        <f>Summary!K9</f>
        <v>1.6667288897867507E-3</v>
      </c>
    </row>
    <row r="66" spans="1:3" x14ac:dyDescent="0.3">
      <c r="A66" s="4" t="s">
        <v>88</v>
      </c>
      <c r="B66" s="37">
        <f>Summary!J10</f>
        <v>519641658.42095017</v>
      </c>
      <c r="C66" s="38">
        <f>Summary!K10</f>
        <v>3.8328368687809873E-2</v>
      </c>
    </row>
    <row r="67" spans="1:3" x14ac:dyDescent="0.3">
      <c r="A67" s="24" t="s">
        <v>17</v>
      </c>
      <c r="B67" s="37">
        <f>Summary!J11</f>
        <v>4591189388.5907125</v>
      </c>
      <c r="C67" s="38">
        <f>Summary!K11</f>
        <v>0.33864259485315085</v>
      </c>
    </row>
    <row r="68" spans="1:3" x14ac:dyDescent="0.3">
      <c r="A68" s="24" t="s">
        <v>71</v>
      </c>
      <c r="B68" s="37">
        <f>Summary!J12</f>
        <v>13557625231.940001</v>
      </c>
      <c r="C68" s="37"/>
    </row>
    <row r="70" spans="1:3" x14ac:dyDescent="0.3">
      <c r="A70" s="4" t="s">
        <v>89</v>
      </c>
      <c r="B70" s="4"/>
      <c r="C70" s="4"/>
    </row>
    <row r="71" spans="1:3" ht="28" x14ac:dyDescent="0.3">
      <c r="A71" s="34" t="s">
        <v>73</v>
      </c>
      <c r="B71" s="35" t="s">
        <v>9</v>
      </c>
      <c r="C71" s="35" t="s">
        <v>69</v>
      </c>
    </row>
    <row r="72" spans="1:3" x14ac:dyDescent="0.3">
      <c r="A72" s="4" t="s">
        <v>12</v>
      </c>
      <c r="B72" s="37">
        <f>Summary!L5</f>
        <v>468923653</v>
      </c>
      <c r="C72" s="38">
        <f>Summary!M5</f>
        <v>3.5872303477317867E-2</v>
      </c>
    </row>
    <row r="73" spans="1:3" x14ac:dyDescent="0.3">
      <c r="A73" s="4" t="s">
        <v>13</v>
      </c>
      <c r="B73" s="37">
        <f>Summary!L6</f>
        <v>476440088</v>
      </c>
      <c r="C73" s="38">
        <f>Summary!M6</f>
        <v>3.6447305048815763E-2</v>
      </c>
    </row>
    <row r="74" spans="1:3" x14ac:dyDescent="0.3">
      <c r="A74" s="4" t="s">
        <v>14</v>
      </c>
      <c r="B74" s="37">
        <f>Summary!L7</f>
        <v>73438141</v>
      </c>
      <c r="C74" s="38">
        <f>Summary!M7</f>
        <v>5.6179620369076581E-3</v>
      </c>
    </row>
    <row r="75" spans="1:3" x14ac:dyDescent="0.3">
      <c r="A75" s="4" t="s">
        <v>15</v>
      </c>
      <c r="B75" s="37">
        <f>Summary!L8</f>
        <v>131438903</v>
      </c>
      <c r="C75" s="38">
        <f>Summary!M8</f>
        <v>1.0054976299397177E-2</v>
      </c>
    </row>
    <row r="76" spans="1:3" x14ac:dyDescent="0.3">
      <c r="A76" s="4" t="s">
        <v>16</v>
      </c>
      <c r="B76" s="37">
        <f>Summary!L9</f>
        <v>51770424</v>
      </c>
      <c r="C76" s="38">
        <f>Summary!M9</f>
        <v>3.9603981351681158E-3</v>
      </c>
    </row>
    <row r="77" spans="1:3" x14ac:dyDescent="0.3">
      <c r="A77" s="4" t="s">
        <v>88</v>
      </c>
      <c r="B77" s="37">
        <f>Summary!L10</f>
        <v>1116880037</v>
      </c>
      <c r="C77" s="38">
        <f>Summary!M10</f>
        <v>8.5440474965808574E-2</v>
      </c>
    </row>
    <row r="78" spans="1:3" x14ac:dyDescent="0.3">
      <c r="A78" s="24" t="s">
        <v>17</v>
      </c>
      <c r="B78" s="41">
        <f>Summary!L11</f>
        <v>4365277562</v>
      </c>
      <c r="C78" s="38">
        <f>Summary!M11</f>
        <v>0.33394041965033971</v>
      </c>
    </row>
    <row r="79" spans="1:3" x14ac:dyDescent="0.3">
      <c r="A79" s="24" t="s">
        <v>71</v>
      </c>
      <c r="B79" s="41">
        <f>Summary!L12</f>
        <v>13072025143.200001</v>
      </c>
      <c r="C79" s="37"/>
    </row>
  </sheetData>
  <phoneticPr fontId="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798F-B475-44D4-9610-4CF6534311F0}">
  <dimension ref="A1"/>
  <sheetViews>
    <sheetView zoomScale="85" zoomScaleNormal="85" workbookViewId="0"/>
  </sheetViews>
  <sheetFormatPr defaultColWidth="8.75" defaultRowHeight="14" x14ac:dyDescent="0.3"/>
  <cols>
    <col min="1" max="16384" width="8.75" style="27"/>
  </cols>
  <sheetData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E66C-67BA-458A-A102-9BD853EDE5AE}">
  <dimension ref="A1:M21"/>
  <sheetViews>
    <sheetView topLeftCell="A3" zoomScaleNormal="100" workbookViewId="0">
      <selection activeCell="A17" sqref="A17"/>
    </sheetView>
  </sheetViews>
  <sheetFormatPr defaultRowHeight="14" x14ac:dyDescent="0.3"/>
  <cols>
    <col min="1" max="1" width="39.08203125" customWidth="1"/>
    <col min="2" max="2" width="15.5" bestFit="1" customWidth="1"/>
    <col min="4" max="4" width="11.08203125" bestFit="1" customWidth="1"/>
    <col min="6" max="6" width="14.5" bestFit="1" customWidth="1"/>
    <col min="10" max="10" width="15.5" bestFit="1" customWidth="1"/>
    <col min="12" max="12" width="10.83203125" bestFit="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92</v>
      </c>
      <c r="B2" s="2"/>
      <c r="F2" s="2"/>
      <c r="J2" s="2"/>
    </row>
    <row r="3" spans="1:13" s="3" customForma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s="3" customForma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s="3" customFormat="1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432919919</v>
      </c>
      <c r="C6" s="6">
        <f t="shared" ref="C6:C12" si="0">B6/$B$13</f>
        <v>3.5584215904520648E-2</v>
      </c>
      <c r="D6" s="7">
        <v>445418</v>
      </c>
      <c r="E6" s="6">
        <f t="shared" ref="E6:E12" si="1">D6/$D$13</f>
        <v>2.7123135336966371E-2</v>
      </c>
      <c r="F6" s="5">
        <v>75460527</v>
      </c>
      <c r="G6" s="6">
        <f t="shared" ref="G6:G12" si="2">F6/$F$13</f>
        <v>3.3651416361408906E-2</v>
      </c>
      <c r="H6" s="7">
        <v>3382</v>
      </c>
      <c r="I6" s="6">
        <f t="shared" ref="I6:I12" si="3">H6/$H$13</f>
        <v>3.947475926466297E-2</v>
      </c>
      <c r="J6" s="5">
        <v>508380446</v>
      </c>
      <c r="K6" s="6">
        <f t="shared" ref="K6:K12" si="4">J6/$J$13</f>
        <v>3.5283410922435761E-2</v>
      </c>
      <c r="L6" s="7">
        <v>448800</v>
      </c>
      <c r="M6" s="6">
        <f t="shared" ref="M6:M12" si="5">L6/$L$13</f>
        <v>2.7187240121969422E-2</v>
      </c>
    </row>
    <row r="7" spans="1:13" x14ac:dyDescent="0.3">
      <c r="A7" s="4" t="s">
        <v>13</v>
      </c>
      <c r="B7" s="5">
        <v>458338229</v>
      </c>
      <c r="C7" s="6">
        <f t="shared" si="0"/>
        <v>3.7673495217556918E-2</v>
      </c>
      <c r="D7" s="7">
        <v>794023</v>
      </c>
      <c r="E7" s="6">
        <f t="shared" si="1"/>
        <v>4.835097209736483E-2</v>
      </c>
      <c r="F7" s="5">
        <v>109606872</v>
      </c>
      <c r="G7" s="6">
        <f t="shared" si="2"/>
        <v>4.8878885854370613E-2</v>
      </c>
      <c r="H7" s="7">
        <v>4082</v>
      </c>
      <c r="I7" s="6">
        <f t="shared" si="3"/>
        <v>4.7645170703238982E-2</v>
      </c>
      <c r="J7" s="5">
        <v>567945101</v>
      </c>
      <c r="K7" s="6">
        <f t="shared" si="4"/>
        <v>3.9417409811169805E-2</v>
      </c>
      <c r="L7" s="7">
        <v>798105</v>
      </c>
      <c r="M7" s="6">
        <f t="shared" si="5"/>
        <v>4.8347308996311067E-2</v>
      </c>
    </row>
    <row r="8" spans="1:13" x14ac:dyDescent="0.3">
      <c r="A8" s="4" t="s">
        <v>14</v>
      </c>
      <c r="B8" s="5">
        <v>45030924</v>
      </c>
      <c r="C8" s="6">
        <f t="shared" si="0"/>
        <v>3.7013545731446485E-3</v>
      </c>
      <c r="D8" s="7">
        <v>37899</v>
      </c>
      <c r="E8" s="6">
        <f t="shared" si="1"/>
        <v>2.3078090830089678E-3</v>
      </c>
      <c r="F8" s="5">
        <v>16535689</v>
      </c>
      <c r="G8" s="6">
        <f t="shared" si="2"/>
        <v>7.3740454444715092E-3</v>
      </c>
      <c r="H8" s="7">
        <v>549</v>
      </c>
      <c r="I8" s="6">
        <f t="shared" si="3"/>
        <v>6.4079369711117599E-3</v>
      </c>
      <c r="J8" s="5">
        <v>61566613</v>
      </c>
      <c r="K8" s="6">
        <f t="shared" si="4"/>
        <v>4.2729418935628684E-3</v>
      </c>
      <c r="L8" s="7">
        <v>38448</v>
      </c>
      <c r="M8" s="6">
        <f t="shared" si="5"/>
        <v>2.3290886992189848E-3</v>
      </c>
    </row>
    <row r="9" spans="1:13" x14ac:dyDescent="0.3">
      <c r="A9" s="4" t="s">
        <v>15</v>
      </c>
      <c r="B9" s="5">
        <v>97965853</v>
      </c>
      <c r="C9" s="6">
        <f t="shared" si="0"/>
        <v>8.0523854676747553E-3</v>
      </c>
      <c r="D9" s="7">
        <v>99071</v>
      </c>
      <c r="E9" s="6">
        <f t="shared" si="1"/>
        <v>6.0327964764975714E-3</v>
      </c>
      <c r="F9" s="5">
        <v>52372104</v>
      </c>
      <c r="G9" s="6">
        <f t="shared" si="2"/>
        <v>2.3355197047948112E-2</v>
      </c>
      <c r="H9" s="7">
        <v>2034</v>
      </c>
      <c r="I9" s="6">
        <f t="shared" si="3"/>
        <v>2.3740881237233731E-2</v>
      </c>
      <c r="J9" s="5">
        <v>150337957</v>
      </c>
      <c r="K9" s="6">
        <f t="shared" si="4"/>
        <v>1.0433988867601879E-2</v>
      </c>
      <c r="L9" s="7">
        <v>101105</v>
      </c>
      <c r="M9" s="6">
        <f t="shared" si="5"/>
        <v>6.1247012311312797E-3</v>
      </c>
    </row>
    <row r="10" spans="1:13" x14ac:dyDescent="0.3">
      <c r="A10" s="4" t="s">
        <v>16</v>
      </c>
      <c r="B10" s="5">
        <v>3777365</v>
      </c>
      <c r="C10" s="6">
        <f t="shared" si="0"/>
        <v>3.1048368488256056E-4</v>
      </c>
      <c r="D10" s="7">
        <v>26770</v>
      </c>
      <c r="E10" s="6">
        <f t="shared" si="1"/>
        <v>1.6301234637365121E-3</v>
      </c>
      <c r="F10" s="5">
        <v>9071869</v>
      </c>
      <c r="G10" s="6">
        <f t="shared" si="2"/>
        <v>4.0455752567850247E-3</v>
      </c>
      <c r="H10" s="7">
        <v>333</v>
      </c>
      <c r="I10" s="6">
        <f t="shared" si="3"/>
        <v>3.8867814414940182E-3</v>
      </c>
      <c r="J10" s="5">
        <v>12849234</v>
      </c>
      <c r="K10" s="6">
        <f t="shared" si="4"/>
        <v>8.917825357518431E-4</v>
      </c>
      <c r="L10" s="7">
        <v>27103</v>
      </c>
      <c r="M10" s="6">
        <f t="shared" si="5"/>
        <v>1.6418354924815893E-3</v>
      </c>
    </row>
    <row r="11" spans="1:13" x14ac:dyDescent="0.3">
      <c r="A11" s="4" t="s">
        <v>88</v>
      </c>
      <c r="B11" s="5">
        <v>907587476</v>
      </c>
      <c r="C11" s="6">
        <f t="shared" si="0"/>
        <v>7.4599913935175052E-2</v>
      </c>
      <c r="D11" s="7">
        <v>962364</v>
      </c>
      <c r="E11" s="6">
        <f t="shared" si="1"/>
        <v>5.860187288215632E-2</v>
      </c>
      <c r="F11" s="5">
        <v>231304594</v>
      </c>
      <c r="G11" s="6">
        <f t="shared" si="2"/>
        <v>0.10314965331478064</v>
      </c>
      <c r="H11" s="7">
        <v>9029</v>
      </c>
      <c r="I11" s="6">
        <f t="shared" si="3"/>
        <v>0.10538663554128976</v>
      </c>
      <c r="J11" s="5">
        <v>1138892070</v>
      </c>
      <c r="K11" s="6">
        <f t="shared" si="4"/>
        <v>7.9043159937181126E-2</v>
      </c>
      <c r="L11" s="7">
        <v>971393</v>
      </c>
      <c r="M11" s="6">
        <f t="shared" si="5"/>
        <v>5.8844685258021931E-2</v>
      </c>
    </row>
    <row r="12" spans="1:13" x14ac:dyDescent="0.3">
      <c r="A12" s="4" t="s">
        <v>17</v>
      </c>
      <c r="B12" s="5">
        <v>4431696900</v>
      </c>
      <c r="C12" s="6">
        <f t="shared" si="0"/>
        <v>0.3642670443006224</v>
      </c>
      <c r="D12" s="7">
        <v>5288925</v>
      </c>
      <c r="E12" s="6">
        <f t="shared" si="1"/>
        <v>0.32206203737178307</v>
      </c>
      <c r="F12" s="5">
        <v>559131602</v>
      </c>
      <c r="G12" s="6">
        <f t="shared" si="2"/>
        <v>0.24934321409819432</v>
      </c>
      <c r="H12" s="7">
        <v>24066</v>
      </c>
      <c r="I12" s="6">
        <f t="shared" si="3"/>
        <v>0.28089874525824338</v>
      </c>
      <c r="J12" s="5">
        <v>4990828502</v>
      </c>
      <c r="K12" s="6">
        <f t="shared" si="4"/>
        <v>0.34638124708571211</v>
      </c>
      <c r="L12" s="7">
        <v>5312991</v>
      </c>
      <c r="M12" s="6">
        <f t="shared" si="5"/>
        <v>0.32184840036288426</v>
      </c>
    </row>
    <row r="13" spans="1:13" x14ac:dyDescent="0.3">
      <c r="A13" s="8" t="s">
        <v>71</v>
      </c>
      <c r="B13" s="9">
        <v>12166065992.9</v>
      </c>
      <c r="C13" s="10"/>
      <c r="D13" s="11">
        <v>16422069</v>
      </c>
      <c r="E13" s="8"/>
      <c r="F13" s="9">
        <v>2242417560.96</v>
      </c>
      <c r="G13" s="8"/>
      <c r="H13" s="11">
        <v>85675</v>
      </c>
      <c r="I13" s="8"/>
      <c r="J13" s="9">
        <f>SUM(B13,F13)</f>
        <v>14408483553.860001</v>
      </c>
      <c r="K13" s="8"/>
      <c r="L13" s="11">
        <f t="shared" ref="L13" si="6">SUM(D13,H13)</f>
        <v>16507744</v>
      </c>
      <c r="M13" s="8"/>
    </row>
    <row r="15" spans="1:13" x14ac:dyDescent="0.3">
      <c r="A15" s="3" t="s">
        <v>19</v>
      </c>
    </row>
    <row r="16" spans="1:13" x14ac:dyDescent="0.3">
      <c r="A16" s="12" t="s">
        <v>68</v>
      </c>
    </row>
    <row r="17" spans="1:1" x14ac:dyDescent="0.3">
      <c r="A17" s="12" t="s">
        <v>94</v>
      </c>
    </row>
    <row r="18" spans="1:1" x14ac:dyDescent="0.3">
      <c r="A18" s="12" t="s">
        <v>93</v>
      </c>
    </row>
    <row r="19" spans="1:1" x14ac:dyDescent="0.3">
      <c r="A19" s="12" t="s">
        <v>21</v>
      </c>
    </row>
    <row r="20" spans="1:1" x14ac:dyDescent="0.3">
      <c r="A20" s="12"/>
    </row>
    <row r="21" spans="1:1" x14ac:dyDescent="0.3">
      <c r="A21" t="s">
        <v>67</v>
      </c>
    </row>
  </sheetData>
  <mergeCells count="10">
    <mergeCell ref="A3:A5"/>
    <mergeCell ref="B3:E3"/>
    <mergeCell ref="F3:H3"/>
    <mergeCell ref="J3:M3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7127-C3CC-44C1-9150-8FC1E63E5A12}">
  <dimension ref="A1:M33"/>
  <sheetViews>
    <sheetView topLeftCell="A5" zoomScaleNormal="100" workbookViewId="0">
      <selection activeCell="A18" sqref="A18"/>
    </sheetView>
  </sheetViews>
  <sheetFormatPr defaultRowHeight="14" x14ac:dyDescent="0.3"/>
  <cols>
    <col min="1" max="1" width="39.08203125" customWidth="1"/>
    <col min="2" max="2" width="15.5" bestFit="1" customWidth="1"/>
    <col min="4" max="4" width="11.58203125" customWidth="1"/>
    <col min="6" max="6" width="15.75" bestFit="1" customWidth="1"/>
    <col min="8" max="8" width="11.58203125" customWidth="1"/>
    <col min="10" max="10" width="15.5" bestFit="1" customWidth="1"/>
    <col min="12" max="12" width="11.5" customWidth="1"/>
    <col min="13" max="13" width="8.83203125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89</v>
      </c>
      <c r="B2" s="2"/>
      <c r="F2" s="2"/>
      <c r="J2" s="2"/>
    </row>
    <row r="3" spans="1:13" s="3" customForma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s="3" customForma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s="3" customFormat="1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390936466</v>
      </c>
      <c r="C6" s="6">
        <f t="shared" ref="C6:C12" si="0">B6/$B$13</f>
        <v>3.5489113040024313E-2</v>
      </c>
      <c r="D6" s="7">
        <v>416593</v>
      </c>
      <c r="E6" s="6">
        <f t="shared" ref="E6:E12" si="1">D6/$D$13</f>
        <v>2.4823783037682432E-2</v>
      </c>
      <c r="F6" s="5">
        <v>77987187</v>
      </c>
      <c r="G6" s="6">
        <f t="shared" ref="G6:G12" si="2">F6/$F$13</f>
        <v>3.7925016425332185E-2</v>
      </c>
      <c r="H6" s="7">
        <v>3628</v>
      </c>
      <c r="I6" s="6">
        <f t="shared" ref="I6:I12" si="3">H6/$H$13</f>
        <v>4.6161871922435843E-2</v>
      </c>
      <c r="J6" s="5">
        <f>SUM(B6,F6)</f>
        <v>468923653</v>
      </c>
      <c r="K6" s="6">
        <f t="shared" ref="K6:K12" si="4">J6/$J$13</f>
        <v>3.5872303477317867E-2</v>
      </c>
      <c r="L6" s="7">
        <f t="shared" ref="L6:L12" si="5">SUM(D6,H6)</f>
        <v>420221</v>
      </c>
      <c r="M6" s="6">
        <f t="shared" ref="M6:M12" si="6">L6/$L$13</f>
        <v>2.4923247114990662E-2</v>
      </c>
    </row>
    <row r="7" spans="1:13" x14ac:dyDescent="0.3">
      <c r="A7" s="4" t="s">
        <v>13</v>
      </c>
      <c r="B7" s="5">
        <v>399082031</v>
      </c>
      <c r="C7" s="6">
        <f t="shared" si="0"/>
        <v>3.6228565360800824E-2</v>
      </c>
      <c r="D7" s="7">
        <v>1195736</v>
      </c>
      <c r="E7" s="6">
        <f t="shared" si="1"/>
        <v>7.1251055669073277E-2</v>
      </c>
      <c r="F7" s="5">
        <v>77358057</v>
      </c>
      <c r="G7" s="6">
        <f t="shared" si="2"/>
        <v>3.7619071737473787E-2</v>
      </c>
      <c r="H7" s="7">
        <v>2831</v>
      </c>
      <c r="I7" s="6">
        <f t="shared" si="3"/>
        <v>3.6021019683686845E-2</v>
      </c>
      <c r="J7" s="5">
        <f t="shared" ref="J7:J11" si="7">SUM(B7,F7)</f>
        <v>476440088</v>
      </c>
      <c r="K7" s="6">
        <f t="shared" si="4"/>
        <v>3.6447305048815763E-2</v>
      </c>
      <c r="L7" s="7">
        <f t="shared" si="5"/>
        <v>1198567</v>
      </c>
      <c r="M7" s="6">
        <f t="shared" si="6"/>
        <v>7.108683650953429E-2</v>
      </c>
    </row>
    <row r="8" spans="1:13" x14ac:dyDescent="0.3">
      <c r="A8" s="4" t="s">
        <v>14</v>
      </c>
      <c r="B8" s="5">
        <v>53854262</v>
      </c>
      <c r="C8" s="6">
        <f t="shared" si="0"/>
        <v>4.88887621909665E-3</v>
      </c>
      <c r="D8" s="7">
        <v>36574</v>
      </c>
      <c r="E8" s="6">
        <f t="shared" si="1"/>
        <v>2.1793574083582711E-3</v>
      </c>
      <c r="F8" s="5">
        <v>19583879</v>
      </c>
      <c r="G8" s="6">
        <f t="shared" si="2"/>
        <v>9.5236020340971912E-3</v>
      </c>
      <c r="H8" s="7">
        <v>741</v>
      </c>
      <c r="I8" s="6">
        <f t="shared" si="3"/>
        <v>9.4283205883475621E-3</v>
      </c>
      <c r="J8" s="5">
        <f t="shared" si="7"/>
        <v>73438141</v>
      </c>
      <c r="K8" s="6">
        <f t="shared" si="4"/>
        <v>5.6179620369076581E-3</v>
      </c>
      <c r="L8" s="7">
        <f t="shared" si="5"/>
        <v>37315</v>
      </c>
      <c r="M8" s="6">
        <f t="shared" si="6"/>
        <v>2.213147287012968E-3</v>
      </c>
    </row>
    <row r="9" spans="1:13" x14ac:dyDescent="0.3">
      <c r="A9" s="4" t="s">
        <v>15</v>
      </c>
      <c r="B9" s="5">
        <v>84599805</v>
      </c>
      <c r="C9" s="6">
        <f t="shared" si="0"/>
        <v>7.6799487996830011E-3</v>
      </c>
      <c r="D9" s="7">
        <v>84456</v>
      </c>
      <c r="E9" s="6">
        <f t="shared" si="1"/>
        <v>5.03253156013305E-3</v>
      </c>
      <c r="F9" s="5">
        <v>46839098</v>
      </c>
      <c r="G9" s="6">
        <f t="shared" si="2"/>
        <v>2.2777761698184393E-2</v>
      </c>
      <c r="H9" s="7">
        <v>1803</v>
      </c>
      <c r="I9" s="6">
        <f t="shared" si="3"/>
        <v>2.2940974387031923E-2</v>
      </c>
      <c r="J9" s="5">
        <f t="shared" si="7"/>
        <v>131438903</v>
      </c>
      <c r="K9" s="6">
        <f t="shared" si="4"/>
        <v>1.0054976299397177E-2</v>
      </c>
      <c r="L9" s="7">
        <f t="shared" si="5"/>
        <v>86259</v>
      </c>
      <c r="M9" s="6">
        <f t="shared" si="6"/>
        <v>5.116008892682611E-3</v>
      </c>
    </row>
    <row r="10" spans="1:13" x14ac:dyDescent="0.3">
      <c r="A10" s="4" t="s">
        <v>16</v>
      </c>
      <c r="B10" s="5">
        <v>39109598</v>
      </c>
      <c r="C10" s="6">
        <f t="shared" si="0"/>
        <v>3.5503593680409158E-3</v>
      </c>
      <c r="D10" s="7">
        <v>28726</v>
      </c>
      <c r="E10" s="6">
        <f t="shared" si="1"/>
        <v>1.7117138106988489E-3</v>
      </c>
      <c r="F10" s="5">
        <v>12660826</v>
      </c>
      <c r="G10" s="6">
        <f t="shared" si="2"/>
        <v>6.1569349078877886E-3</v>
      </c>
      <c r="H10" s="7">
        <v>408</v>
      </c>
      <c r="I10" s="6">
        <f t="shared" si="3"/>
        <v>5.1913020243533137E-3</v>
      </c>
      <c r="J10" s="5">
        <f t="shared" si="7"/>
        <v>51770424</v>
      </c>
      <c r="K10" s="6">
        <f t="shared" si="4"/>
        <v>3.9603981351681158E-3</v>
      </c>
      <c r="L10" s="7">
        <f t="shared" si="5"/>
        <v>29134</v>
      </c>
      <c r="M10" s="6">
        <f t="shared" si="6"/>
        <v>1.7279333528027821E-3</v>
      </c>
    </row>
    <row r="11" spans="1:13" x14ac:dyDescent="0.3">
      <c r="A11" s="4" t="s">
        <v>88</v>
      </c>
      <c r="B11" s="5">
        <v>901128431</v>
      </c>
      <c r="C11" s="6">
        <f t="shared" si="0"/>
        <v>8.180420997446361E-2</v>
      </c>
      <c r="D11" s="7">
        <v>1430513</v>
      </c>
      <c r="E11" s="6">
        <f t="shared" si="1"/>
        <v>8.5240857010521559E-2</v>
      </c>
      <c r="F11" s="5">
        <v>215751606</v>
      </c>
      <c r="G11" s="6">
        <f t="shared" si="2"/>
        <v>0.10491958379447379</v>
      </c>
      <c r="H11" s="7">
        <v>8762</v>
      </c>
      <c r="I11" s="6">
        <f t="shared" si="3"/>
        <v>0.11148575572888171</v>
      </c>
      <c r="J11" s="5">
        <f t="shared" si="7"/>
        <v>1116880037</v>
      </c>
      <c r="K11" s="6">
        <f t="shared" si="4"/>
        <v>8.5440474965808574E-2</v>
      </c>
      <c r="L11" s="7">
        <f t="shared" si="5"/>
        <v>1439275</v>
      </c>
      <c r="M11" s="6">
        <f t="shared" si="6"/>
        <v>8.5363193394495232E-2</v>
      </c>
    </row>
    <row r="12" spans="1:13" x14ac:dyDescent="0.3">
      <c r="A12" s="4" t="s">
        <v>17</v>
      </c>
      <c r="B12" s="5">
        <v>3814308345</v>
      </c>
      <c r="C12" s="6">
        <f t="shared" si="0"/>
        <v>0.34626194227993318</v>
      </c>
      <c r="D12" s="7">
        <v>5194123</v>
      </c>
      <c r="E12" s="6">
        <f t="shared" si="1"/>
        <v>0.30950539836971863</v>
      </c>
      <c r="F12" s="5">
        <v>550969217</v>
      </c>
      <c r="G12" s="6">
        <f t="shared" si="2"/>
        <v>0.26793525203797147</v>
      </c>
      <c r="H12" s="7">
        <v>24554</v>
      </c>
      <c r="I12" s="6">
        <f t="shared" si="3"/>
        <v>0.31241968114208646</v>
      </c>
      <c r="J12" s="5">
        <f>SUM(B12,F12)</f>
        <v>4365277562</v>
      </c>
      <c r="K12" s="6">
        <f t="shared" si="4"/>
        <v>0.33394041965033971</v>
      </c>
      <c r="L12" s="7">
        <f t="shared" si="5"/>
        <v>5218677</v>
      </c>
      <c r="M12" s="6">
        <f t="shared" si="6"/>
        <v>0.30951898283122004</v>
      </c>
    </row>
    <row r="13" spans="1:13" x14ac:dyDescent="0.3">
      <c r="A13" s="8" t="s">
        <v>71</v>
      </c>
      <c r="B13" s="9">
        <v>11015673047.65</v>
      </c>
      <c r="C13" s="10"/>
      <c r="D13" s="11">
        <v>16782011</v>
      </c>
      <c r="E13" s="8"/>
      <c r="F13" s="9">
        <v>2056352095.55</v>
      </c>
      <c r="G13" s="8"/>
      <c r="H13" s="11">
        <v>78593</v>
      </c>
      <c r="I13" s="8"/>
      <c r="J13" s="9">
        <v>13072025143.200001</v>
      </c>
      <c r="K13" s="8"/>
      <c r="L13" s="11">
        <v>16860604</v>
      </c>
      <c r="M13" s="8"/>
    </row>
    <row r="15" spans="1:13" x14ac:dyDescent="0.3">
      <c r="A15" s="3" t="s">
        <v>19</v>
      </c>
    </row>
    <row r="16" spans="1:13" x14ac:dyDescent="0.3">
      <c r="A16" s="12" t="s">
        <v>91</v>
      </c>
    </row>
    <row r="17" spans="1:6" x14ac:dyDescent="0.3">
      <c r="A17" s="12" t="s">
        <v>68</v>
      </c>
    </row>
    <row r="18" spans="1:6" x14ac:dyDescent="0.3">
      <c r="A18" s="12" t="s">
        <v>94</v>
      </c>
    </row>
    <row r="19" spans="1:6" x14ac:dyDescent="0.3">
      <c r="A19" s="12" t="s">
        <v>90</v>
      </c>
    </row>
    <row r="20" spans="1:6" x14ac:dyDescent="0.3">
      <c r="A20" s="12" t="s">
        <v>21</v>
      </c>
    </row>
    <row r="21" spans="1:6" x14ac:dyDescent="0.3">
      <c r="A21" s="12"/>
    </row>
    <row r="22" spans="1:6" x14ac:dyDescent="0.3">
      <c r="A22" t="s">
        <v>67</v>
      </c>
    </row>
    <row r="32" spans="1:6" x14ac:dyDescent="0.3">
      <c r="F32" s="36"/>
    </row>
    <row r="33" spans="6:6" x14ac:dyDescent="0.3">
      <c r="F33" s="36"/>
    </row>
  </sheetData>
  <mergeCells count="10">
    <mergeCell ref="A3:A5"/>
    <mergeCell ref="B3:E3"/>
    <mergeCell ref="F3:H3"/>
    <mergeCell ref="J3:M3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FB8D-38AF-4836-A0C9-B3FD8D1276FC}">
  <dimension ref="A1:M22"/>
  <sheetViews>
    <sheetView topLeftCell="A5" zoomScaleNormal="100" workbookViewId="0">
      <selection activeCell="A18" sqref="A18"/>
    </sheetView>
  </sheetViews>
  <sheetFormatPr defaultRowHeight="14" x14ac:dyDescent="0.3"/>
  <cols>
    <col min="1" max="1" width="39.25" customWidth="1"/>
    <col min="2" max="2" width="24.08203125" customWidth="1"/>
    <col min="3" max="3" width="9" customWidth="1"/>
    <col min="4" max="4" width="10.83203125" bestFit="1" customWidth="1"/>
    <col min="5" max="5" width="8.33203125" customWidth="1"/>
    <col min="6" max="6" width="14.5" bestFit="1" customWidth="1"/>
    <col min="7" max="7" width="8" customWidth="1"/>
    <col min="8" max="8" width="10.83203125" bestFit="1" customWidth="1"/>
    <col min="9" max="9" width="7.33203125" bestFit="1" customWidth="1"/>
    <col min="10" max="10" width="15.5" bestFit="1" customWidth="1"/>
    <col min="11" max="11" width="9.25" bestFit="1" customWidth="1"/>
    <col min="12" max="12" width="10.83203125" bestFit="1" customWidth="1"/>
    <col min="13" max="13" width="9.25" bestFit="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51</v>
      </c>
      <c r="B2" s="2"/>
      <c r="F2" s="2"/>
      <c r="J2" s="2"/>
    </row>
    <row r="3" spans="1:13" s="3" customForma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s="3" customForma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s="3" customFormat="1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353545716.36087996</v>
      </c>
      <c r="C6" s="6">
        <f t="shared" ref="C6:C12" si="0">B6/$B$13</f>
        <v>3.1540730240294586E-2</v>
      </c>
      <c r="D6" s="7">
        <v>438575.61904761498</v>
      </c>
      <c r="E6" s="6">
        <f t="shared" ref="E6:E12" si="1">D6/$D$13</f>
        <v>2.4813063907523199E-2</v>
      </c>
      <c r="F6" s="5">
        <v>64675698.911261946</v>
      </c>
      <c r="G6" s="6">
        <f t="shared" ref="G6:G12" si="2">F6/$F$13</f>
        <v>2.7539792109435243E-2</v>
      </c>
      <c r="H6" s="7">
        <v>3158.2952380952406</v>
      </c>
      <c r="I6" s="6">
        <f t="shared" ref="I6:I12" si="3">H6/$H$13</f>
        <v>3.4901375128135535E-2</v>
      </c>
      <c r="J6" s="5">
        <f t="shared" ref="J6:J12" si="4">SUM(B6,F6)</f>
        <v>418221415.27214193</v>
      </c>
      <c r="K6" s="6">
        <f t="shared" ref="K6:K12" si="5">J6/$J$13</f>
        <v>3.0847689629808227E-2</v>
      </c>
      <c r="L6" s="7">
        <f t="shared" ref="L6:L12" si="6">SUM(D6,H6)</f>
        <v>441733.9142857102</v>
      </c>
      <c r="M6" s="6">
        <f t="shared" ref="M6:M12" si="7">L6/$L$13</f>
        <v>2.4864450139640584E-2</v>
      </c>
    </row>
    <row r="7" spans="1:13" x14ac:dyDescent="0.3">
      <c r="A7" s="4" t="s">
        <v>13</v>
      </c>
      <c r="B7" s="5">
        <v>289433471.38854682</v>
      </c>
      <c r="C7" s="6">
        <f t="shared" si="0"/>
        <v>2.58211105979286E-2</v>
      </c>
      <c r="D7" s="7">
        <v>679331.86904761847</v>
      </c>
      <c r="E7" s="6">
        <f t="shared" si="1"/>
        <v>3.8434204613790206E-2</v>
      </c>
      <c r="F7" s="5">
        <v>52463784.239428565</v>
      </c>
      <c r="G7" s="6">
        <f t="shared" si="2"/>
        <v>2.2339792774570825E-2</v>
      </c>
      <c r="H7" s="7">
        <v>1757.4785714285722</v>
      </c>
      <c r="I7" s="6">
        <f t="shared" si="3"/>
        <v>1.9421369529113868E-2</v>
      </c>
      <c r="J7" s="5">
        <f t="shared" si="4"/>
        <v>341897255.6279754</v>
      </c>
      <c r="K7" s="6">
        <f t="shared" si="5"/>
        <v>2.5218078371314612E-2</v>
      </c>
      <c r="L7" s="7">
        <f t="shared" si="6"/>
        <v>681089.34761904704</v>
      </c>
      <c r="M7" s="6">
        <f t="shared" si="7"/>
        <v>3.833736006414204E-2</v>
      </c>
    </row>
    <row r="8" spans="1:13" x14ac:dyDescent="0.3">
      <c r="A8" s="4" t="s">
        <v>14</v>
      </c>
      <c r="B8" s="5">
        <v>30082539.183381051</v>
      </c>
      <c r="C8" s="6">
        <f t="shared" si="0"/>
        <v>2.6837413364601626E-3</v>
      </c>
      <c r="D8" s="7">
        <v>34329.985714286013</v>
      </c>
      <c r="E8" s="6">
        <f t="shared" si="1"/>
        <v>1.9422696850379551E-3</v>
      </c>
      <c r="F8" s="5">
        <v>9872529.5777619015</v>
      </c>
      <c r="G8" s="6">
        <f t="shared" si="2"/>
        <v>4.2038573489380513E-3</v>
      </c>
      <c r="H8" s="7">
        <v>382.978571428571</v>
      </c>
      <c r="I8" s="6">
        <f t="shared" si="3"/>
        <v>4.2321815345950026E-3</v>
      </c>
      <c r="J8" s="5">
        <f t="shared" si="4"/>
        <v>39955068.761142954</v>
      </c>
      <c r="K8" s="6">
        <f t="shared" si="5"/>
        <v>2.9470551130897182E-3</v>
      </c>
      <c r="L8" s="7">
        <f t="shared" si="6"/>
        <v>34712.964285714581</v>
      </c>
      <c r="M8" s="6">
        <f t="shared" si="7"/>
        <v>1.9539336731184639E-3</v>
      </c>
    </row>
    <row r="9" spans="1:13" x14ac:dyDescent="0.3">
      <c r="A9" s="4" t="s">
        <v>15</v>
      </c>
      <c r="B9" s="5">
        <v>44625187.534880891</v>
      </c>
      <c r="C9" s="6">
        <f t="shared" si="0"/>
        <v>3.9811287107309346E-3</v>
      </c>
      <c r="D9" s="7">
        <v>43676.385714285738</v>
      </c>
      <c r="E9" s="6">
        <f t="shared" si="1"/>
        <v>2.4710560799790973E-3</v>
      </c>
      <c r="F9" s="5">
        <v>23594288.521928571</v>
      </c>
      <c r="G9" s="6">
        <f t="shared" si="2"/>
        <v>1.0046768907058549E-2</v>
      </c>
      <c r="H9" s="7">
        <v>901.12857142857104</v>
      </c>
      <c r="I9" s="6">
        <f t="shared" si="3"/>
        <v>9.9581020579561849E-3</v>
      </c>
      <c r="J9" s="5">
        <f t="shared" si="4"/>
        <v>68219476.056809455</v>
      </c>
      <c r="K9" s="6">
        <f t="shared" si="5"/>
        <v>5.031816036343389E-3</v>
      </c>
      <c r="L9" s="7">
        <f t="shared" si="6"/>
        <v>44577.514285714307</v>
      </c>
      <c r="M9" s="6">
        <f t="shared" si="7"/>
        <v>2.5091924017166529E-3</v>
      </c>
    </row>
    <row r="10" spans="1:13" x14ac:dyDescent="0.3">
      <c r="A10" s="4" t="s">
        <v>16</v>
      </c>
      <c r="B10" s="5">
        <v>12700442.906214291</v>
      </c>
      <c r="C10" s="6">
        <f t="shared" si="0"/>
        <v>1.1330394489302107E-3</v>
      </c>
      <c r="D10" s="7">
        <v>11376.802380952278</v>
      </c>
      <c r="E10" s="6">
        <f t="shared" si="1"/>
        <v>6.4365941078722648E-4</v>
      </c>
      <c r="F10" s="5">
        <v>9896442.7447619047</v>
      </c>
      <c r="G10" s="6">
        <f t="shared" si="2"/>
        <v>4.2140399006374441E-3</v>
      </c>
      <c r="H10" s="7">
        <v>292.12857142857132</v>
      </c>
      <c r="I10" s="6">
        <f t="shared" si="3"/>
        <v>3.2282253837750442E-3</v>
      </c>
      <c r="J10" s="5">
        <f t="shared" si="4"/>
        <v>22596885.650976196</v>
      </c>
      <c r="K10" s="6">
        <f t="shared" si="5"/>
        <v>1.6667288897867507E-3</v>
      </c>
      <c r="L10" s="7">
        <f t="shared" si="6"/>
        <v>11668.93095238085</v>
      </c>
      <c r="M10" s="6">
        <f t="shared" si="7"/>
        <v>6.5682426108836401E-4</v>
      </c>
    </row>
    <row r="11" spans="1:13" x14ac:dyDescent="0.3">
      <c r="A11" s="4" t="s">
        <v>88</v>
      </c>
      <c r="B11" s="5">
        <v>402278149.26609302</v>
      </c>
      <c r="C11" s="6">
        <f t="shared" si="0"/>
        <v>3.5888276962223013E-2</v>
      </c>
      <c r="D11" s="7">
        <v>619718.33809521957</v>
      </c>
      <c r="E11" s="6">
        <f t="shared" si="1"/>
        <v>3.5061480985223895E-2</v>
      </c>
      <c r="F11" s="5">
        <v>117363509.15485713</v>
      </c>
      <c r="G11" s="6">
        <f t="shared" si="2"/>
        <v>4.997497820306894E-2</v>
      </c>
      <c r="H11" s="7">
        <v>4455.9904761904654</v>
      </c>
      <c r="I11" s="6">
        <f t="shared" si="3"/>
        <v>4.9241816693082988E-2</v>
      </c>
      <c r="J11" s="5">
        <f t="shared" si="4"/>
        <v>519641658.42095017</v>
      </c>
      <c r="K11" s="6">
        <f t="shared" si="5"/>
        <v>3.8328368687809873E-2</v>
      </c>
      <c r="L11" s="7">
        <f t="shared" si="6"/>
        <v>624174.32857141003</v>
      </c>
      <c r="M11" s="6">
        <f t="shared" si="7"/>
        <v>3.5133710519607973E-2</v>
      </c>
    </row>
    <row r="12" spans="1:13" x14ac:dyDescent="0.3">
      <c r="A12" s="4" t="s">
        <v>17</v>
      </c>
      <c r="B12" s="5">
        <v>3862574368.2007108</v>
      </c>
      <c r="C12" s="6">
        <f t="shared" si="0"/>
        <v>0.3445902765687569</v>
      </c>
      <c r="D12" s="7">
        <v>5350982</v>
      </c>
      <c r="E12" s="6">
        <f t="shared" si="1"/>
        <v>0.30273971595213406</v>
      </c>
      <c r="F12" s="5">
        <v>728615020.39000177</v>
      </c>
      <c r="G12" s="6">
        <f t="shared" si="2"/>
        <v>0.31025418398468213</v>
      </c>
      <c r="H12" s="7">
        <v>30494</v>
      </c>
      <c r="I12" s="6">
        <f t="shared" si="3"/>
        <v>0.33698006453609158</v>
      </c>
      <c r="J12" s="5">
        <f t="shared" si="4"/>
        <v>4591189388.5907125</v>
      </c>
      <c r="K12" s="6">
        <f t="shared" si="5"/>
        <v>0.33864259485315085</v>
      </c>
      <c r="L12" s="7">
        <f t="shared" si="6"/>
        <v>5381476</v>
      </c>
      <c r="M12" s="6">
        <f t="shared" si="7"/>
        <v>0.30291412398353185</v>
      </c>
    </row>
    <row r="13" spans="1:13" x14ac:dyDescent="0.3">
      <c r="A13" s="8" t="s">
        <v>71</v>
      </c>
      <c r="B13" s="9">
        <v>11209179802.35</v>
      </c>
      <c r="C13" s="10"/>
      <c r="D13" s="11">
        <v>17675190</v>
      </c>
      <c r="E13" s="8"/>
      <c r="F13" s="9">
        <v>2348445429.5900002</v>
      </c>
      <c r="G13" s="8"/>
      <c r="H13" s="11">
        <v>90492</v>
      </c>
      <c r="I13" s="8"/>
      <c r="J13" s="9">
        <v>13557625231.940001</v>
      </c>
      <c r="K13" s="8"/>
      <c r="L13" s="11">
        <v>17765682</v>
      </c>
      <c r="M13" s="8"/>
    </row>
    <row r="15" spans="1:13" x14ac:dyDescent="0.3">
      <c r="A15" s="3" t="s">
        <v>19</v>
      </c>
    </row>
    <row r="16" spans="1:13" x14ac:dyDescent="0.3">
      <c r="A16" t="s">
        <v>75</v>
      </c>
    </row>
    <row r="17" spans="1:2" x14ac:dyDescent="0.3">
      <c r="A17" s="12" t="s">
        <v>68</v>
      </c>
    </row>
    <row r="18" spans="1:2" s="12" customFormat="1" x14ac:dyDescent="0.3">
      <c r="A18" s="12" t="s">
        <v>94</v>
      </c>
    </row>
    <row r="19" spans="1:2" x14ac:dyDescent="0.3">
      <c r="A19" s="12" t="s">
        <v>54</v>
      </c>
    </row>
    <row r="20" spans="1:2" x14ac:dyDescent="0.3">
      <c r="A20" s="12" t="s">
        <v>21</v>
      </c>
    </row>
    <row r="21" spans="1:2" x14ac:dyDescent="0.3">
      <c r="A21" s="12"/>
      <c r="B21" s="2" t="s">
        <v>66</v>
      </c>
    </row>
    <row r="22" spans="1:2" x14ac:dyDescent="0.3">
      <c r="A22" t="s">
        <v>67</v>
      </c>
    </row>
  </sheetData>
  <mergeCells count="10">
    <mergeCell ref="J4:K4"/>
    <mergeCell ref="L4:M4"/>
    <mergeCell ref="J3:M3"/>
    <mergeCell ref="A3:A5"/>
    <mergeCell ref="B3:E3"/>
    <mergeCell ref="F3:H3"/>
    <mergeCell ref="D4:E4"/>
    <mergeCell ref="B4:C4"/>
    <mergeCell ref="F4:G4"/>
    <mergeCell ref="H4:I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B2C4-6A19-455F-AD09-140FAFD85B65}">
  <dimension ref="A1:M22"/>
  <sheetViews>
    <sheetView topLeftCell="A5" zoomScaleNormal="100" workbookViewId="0">
      <selection activeCell="A18" sqref="A18"/>
    </sheetView>
  </sheetViews>
  <sheetFormatPr defaultRowHeight="14" x14ac:dyDescent="0.3"/>
  <cols>
    <col min="1" max="1" width="39.25" customWidth="1"/>
    <col min="2" max="2" width="18" customWidth="1"/>
    <col min="3" max="3" width="9" customWidth="1"/>
    <col min="4" max="4" width="10.83203125" bestFit="1" customWidth="1"/>
    <col min="5" max="5" width="8.33203125" customWidth="1"/>
    <col min="6" max="6" width="14.5" bestFit="1" customWidth="1"/>
    <col min="7" max="7" width="8" customWidth="1"/>
    <col min="8" max="8" width="11.25" customWidth="1"/>
    <col min="9" max="9" width="8.83203125" customWidth="1"/>
    <col min="10" max="10" width="15.5" bestFit="1" customWidth="1"/>
    <col min="11" max="11" width="10.25" customWidth="1"/>
    <col min="12" max="12" width="10.83203125" bestFit="1" customWidth="1"/>
    <col min="13" max="13" width="1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2</v>
      </c>
      <c r="B2" s="2"/>
      <c r="F2" s="2"/>
      <c r="J2" s="2"/>
    </row>
    <row r="3" spans="1:13" ht="13.9" customHeigh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ht="13.9" customHeight="1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392106071.54390293</v>
      </c>
      <c r="C6" s="6">
        <f t="shared" ref="C6:C12" si="0">B6/$B$13</f>
        <v>3.780317326296067E-2</v>
      </c>
      <c r="D6" s="7">
        <v>482613.92380951962</v>
      </c>
      <c r="E6" s="6">
        <f t="shared" ref="E6:E12" si="1">D6/$D$13</f>
        <v>2.8181048366037995E-2</v>
      </c>
      <c r="F6" s="5">
        <v>68630754.087666631</v>
      </c>
      <c r="G6" s="6">
        <f t="shared" ref="G6:G12" si="2">F6/$F$13</f>
        <v>2.8055579376149713E-2</v>
      </c>
      <c r="H6" s="7">
        <v>3646.4738095238135</v>
      </c>
      <c r="I6" s="6">
        <f t="shared" ref="I6:I12" si="3">H6/$H$13</f>
        <v>3.9972746311538777E-2</v>
      </c>
      <c r="J6" s="5">
        <f t="shared" ref="J6:J12" si="4">SUM(B6,F6)</f>
        <v>460736825.63156956</v>
      </c>
      <c r="K6" s="6">
        <f t="shared" ref="K6:K12" si="5">J6/$J$13</f>
        <v>3.5942979819974873E-2</v>
      </c>
      <c r="L6" s="7">
        <f t="shared" ref="L6:L12" si="6">SUM(D6,H6)</f>
        <v>486260.39761904342</v>
      </c>
      <c r="M6" s="6">
        <f t="shared" ref="M6:M12" si="7">L6/$L$13</f>
        <v>2.8243527571020478E-2</v>
      </c>
    </row>
    <row r="7" spans="1:13" x14ac:dyDescent="0.3">
      <c r="A7" s="4" t="s">
        <v>13</v>
      </c>
      <c r="B7" s="5">
        <v>397028024.47457194</v>
      </c>
      <c r="C7" s="6">
        <f t="shared" si="0"/>
        <v>3.827770159326066E-2</v>
      </c>
      <c r="D7" s="7">
        <v>812191.47380952456</v>
      </c>
      <c r="E7" s="6">
        <f t="shared" si="1"/>
        <v>4.7425915575000276E-2</v>
      </c>
      <c r="F7" s="5">
        <v>78768284.857999995</v>
      </c>
      <c r="G7" s="6">
        <f t="shared" si="2"/>
        <v>3.2199702560953232E-2</v>
      </c>
      <c r="H7" s="7">
        <v>2426.7904761904774</v>
      </c>
      <c r="I7" s="6">
        <f t="shared" si="3"/>
        <v>2.6602544025590605E-2</v>
      </c>
      <c r="J7" s="5">
        <f t="shared" si="4"/>
        <v>475796309.33257192</v>
      </c>
      <c r="K7" s="6">
        <f t="shared" si="5"/>
        <v>3.7117799562291734E-2</v>
      </c>
      <c r="L7" s="7">
        <f t="shared" si="6"/>
        <v>814618.26428571506</v>
      </c>
      <c r="M7" s="6">
        <f t="shared" si="7"/>
        <v>4.7315581363127218E-2</v>
      </c>
    </row>
    <row r="8" spans="1:13" x14ac:dyDescent="0.3">
      <c r="A8" s="4" t="s">
        <v>14</v>
      </c>
      <c r="B8" s="5">
        <v>125552337.57157159</v>
      </c>
      <c r="C8" s="6">
        <f t="shared" si="0"/>
        <v>1.2104573520373099E-2</v>
      </c>
      <c r="D8" s="7">
        <v>298644.95714285743</v>
      </c>
      <c r="E8" s="6">
        <f t="shared" si="1"/>
        <v>1.7438634830680779E-2</v>
      </c>
      <c r="F8" s="5">
        <v>24500202.445500009</v>
      </c>
      <c r="G8" s="6">
        <f t="shared" si="2"/>
        <v>1.0015442545821989E-2</v>
      </c>
      <c r="H8" s="7">
        <v>697.47380952380922</v>
      </c>
      <c r="I8" s="6">
        <f t="shared" si="3"/>
        <v>7.6457271060664869E-3</v>
      </c>
      <c r="J8" s="5">
        <f t="shared" si="4"/>
        <v>150052540.0170716</v>
      </c>
      <c r="K8" s="6">
        <f t="shared" si="5"/>
        <v>1.1705891775367624E-2</v>
      </c>
      <c r="L8" s="7">
        <f t="shared" si="6"/>
        <v>299342.43095238123</v>
      </c>
      <c r="M8" s="6">
        <f t="shared" si="7"/>
        <v>1.7386746367125436E-2</v>
      </c>
    </row>
    <row r="9" spans="1:13" x14ac:dyDescent="0.3">
      <c r="A9" s="4" t="s">
        <v>15</v>
      </c>
      <c r="B9" s="5">
        <v>38424899.863404766</v>
      </c>
      <c r="C9" s="6">
        <f t="shared" si="0"/>
        <v>3.7045668316961081E-3</v>
      </c>
      <c r="D9" s="7">
        <v>42278.940476190488</v>
      </c>
      <c r="E9" s="6">
        <f t="shared" si="1"/>
        <v>2.4687743300473414E-3</v>
      </c>
      <c r="F9" s="5">
        <v>17866693.440833341</v>
      </c>
      <c r="G9" s="6">
        <f t="shared" si="2"/>
        <v>7.3037291034037007E-3</v>
      </c>
      <c r="H9" s="7">
        <v>625.94047619047626</v>
      </c>
      <c r="I9" s="6">
        <f t="shared" si="3"/>
        <v>6.8615767362807624E-3</v>
      </c>
      <c r="J9" s="5">
        <f t="shared" si="4"/>
        <v>56291593.304238111</v>
      </c>
      <c r="K9" s="6">
        <f t="shared" si="5"/>
        <v>4.3914171596658846E-3</v>
      </c>
      <c r="L9" s="7">
        <f t="shared" si="6"/>
        <v>42904.880952380961</v>
      </c>
      <c r="M9" s="6">
        <f t="shared" si="7"/>
        <v>2.4920499264249889E-3</v>
      </c>
    </row>
    <row r="10" spans="1:13" x14ac:dyDescent="0.3">
      <c r="A10" s="4" t="s">
        <v>16</v>
      </c>
      <c r="B10" s="5">
        <v>13960941.977904772</v>
      </c>
      <c r="C10" s="6">
        <f t="shared" si="0"/>
        <v>1.3459824950600959E-3</v>
      </c>
      <c r="D10" s="7">
        <v>11499.423809523769</v>
      </c>
      <c r="E10" s="6">
        <f t="shared" si="1"/>
        <v>6.7148045791911725E-4</v>
      </c>
      <c r="F10" s="5">
        <v>4899246.6368333315</v>
      </c>
      <c r="G10" s="6">
        <f t="shared" si="2"/>
        <v>2.0027639901411616E-3</v>
      </c>
      <c r="H10" s="7">
        <v>206.92380952380952</v>
      </c>
      <c r="I10" s="6">
        <f t="shared" si="3"/>
        <v>2.2683044979808988E-3</v>
      </c>
      <c r="J10" s="5">
        <f t="shared" si="4"/>
        <v>18860188.614738103</v>
      </c>
      <c r="K10" s="6">
        <f t="shared" si="5"/>
        <v>1.4713201573397362E-3</v>
      </c>
      <c r="L10" s="7">
        <f t="shared" si="6"/>
        <v>11706.347619047578</v>
      </c>
      <c r="M10" s="6">
        <f t="shared" si="7"/>
        <v>6.7994135108150088E-4</v>
      </c>
    </row>
    <row r="11" spans="1:13" x14ac:dyDescent="0.3">
      <c r="A11" s="4" t="s">
        <v>88</v>
      </c>
      <c r="B11" s="5">
        <v>315213463.87864316</v>
      </c>
      <c r="C11" s="6">
        <f t="shared" si="0"/>
        <v>3.0389912461450206E-2</v>
      </c>
      <c r="D11" s="7">
        <v>278079.28095236502</v>
      </c>
      <c r="E11" s="6">
        <f t="shared" si="1"/>
        <v>1.6237752952201687E-2</v>
      </c>
      <c r="F11" s="5">
        <v>102045270.09116665</v>
      </c>
      <c r="G11" s="6">
        <f t="shared" si="2"/>
        <v>4.1715105903489556E-2</v>
      </c>
      <c r="H11" s="7">
        <v>4191.3976190476042</v>
      </c>
      <c r="I11" s="6">
        <f t="shared" si="3"/>
        <v>4.5946216116894721E-2</v>
      </c>
      <c r="J11" s="5">
        <f t="shared" si="4"/>
        <v>417258733.96980977</v>
      </c>
      <c r="K11" s="6">
        <f t="shared" si="5"/>
        <v>3.2551168954699485E-2</v>
      </c>
      <c r="L11" s="7">
        <f t="shared" si="6"/>
        <v>282270.67857141263</v>
      </c>
      <c r="M11" s="6">
        <f t="shared" si="7"/>
        <v>1.6395165495192553E-2</v>
      </c>
    </row>
    <row r="12" spans="1:13" x14ac:dyDescent="0.3">
      <c r="A12" s="4" t="s">
        <v>17</v>
      </c>
      <c r="B12" s="5">
        <v>3925098480.3607564</v>
      </c>
      <c r="C12" s="6">
        <f t="shared" si="0"/>
        <v>0.37842101588229932</v>
      </c>
      <c r="D12" s="7">
        <v>5244938</v>
      </c>
      <c r="E12" s="6">
        <f t="shared" si="1"/>
        <v>0.30626520322527639</v>
      </c>
      <c r="F12" s="5">
        <v>750785759.17000151</v>
      </c>
      <c r="G12" s="6">
        <f t="shared" si="2"/>
        <v>0.30691385721874331</v>
      </c>
      <c r="H12" s="7">
        <v>32271</v>
      </c>
      <c r="I12" s="6">
        <f t="shared" si="3"/>
        <v>0.35375559063404366</v>
      </c>
      <c r="J12" s="5">
        <f t="shared" si="4"/>
        <v>4675884239.5307579</v>
      </c>
      <c r="K12" s="6">
        <f t="shared" si="5"/>
        <v>0.3647748638967851</v>
      </c>
      <c r="L12" s="7">
        <f t="shared" si="6"/>
        <v>5277209</v>
      </c>
      <c r="M12" s="6">
        <f t="shared" si="7"/>
        <v>0.30651683464115254</v>
      </c>
    </row>
    <row r="13" spans="1:13" x14ac:dyDescent="0.3">
      <c r="A13" s="8" t="s">
        <v>72</v>
      </c>
      <c r="B13" s="9">
        <v>10372305753.709999</v>
      </c>
      <c r="C13" s="10"/>
      <c r="D13" s="11">
        <v>17125478</v>
      </c>
      <c r="E13" s="8"/>
      <c r="F13" s="9">
        <v>2446242623.1700001</v>
      </c>
      <c r="G13" s="8"/>
      <c r="H13" s="11">
        <v>91224</v>
      </c>
      <c r="I13" s="8"/>
      <c r="J13" s="9">
        <v>12818548376.880001</v>
      </c>
      <c r="K13" s="8"/>
      <c r="L13" s="11">
        <v>17216702</v>
      </c>
      <c r="M13" s="8"/>
    </row>
    <row r="15" spans="1:13" x14ac:dyDescent="0.3">
      <c r="A15" s="3" t="s">
        <v>19</v>
      </c>
    </row>
    <row r="16" spans="1:13" x14ac:dyDescent="0.3">
      <c r="A16" t="s">
        <v>55</v>
      </c>
    </row>
    <row r="17" spans="1:2" x14ac:dyDescent="0.3">
      <c r="A17" s="12" t="s">
        <v>68</v>
      </c>
    </row>
    <row r="18" spans="1:2" x14ac:dyDescent="0.3">
      <c r="A18" s="12" t="s">
        <v>94</v>
      </c>
    </row>
    <row r="19" spans="1:2" x14ac:dyDescent="0.3">
      <c r="A19" s="12" t="s">
        <v>53</v>
      </c>
    </row>
    <row r="20" spans="1:2" x14ac:dyDescent="0.3">
      <c r="A20" s="12" t="s">
        <v>21</v>
      </c>
    </row>
    <row r="21" spans="1:2" x14ac:dyDescent="0.3">
      <c r="A21" s="12"/>
      <c r="B21" s="2" t="s">
        <v>66</v>
      </c>
    </row>
    <row r="22" spans="1:2" x14ac:dyDescent="0.3">
      <c r="A22" s="12" t="s">
        <v>67</v>
      </c>
    </row>
  </sheetData>
  <mergeCells count="10">
    <mergeCell ref="A3:A5"/>
    <mergeCell ref="B3:E3"/>
    <mergeCell ref="J3:M3"/>
    <mergeCell ref="D4:E4"/>
    <mergeCell ref="F4:G4"/>
    <mergeCell ref="H4:I4"/>
    <mergeCell ref="J4:K4"/>
    <mergeCell ref="L4:M4"/>
    <mergeCell ref="F3:H3"/>
    <mergeCell ref="B4:C4"/>
  </mergeCells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opLeftCell="A7" zoomScaleNormal="100" workbookViewId="0">
      <selection activeCell="A19" sqref="A19"/>
    </sheetView>
  </sheetViews>
  <sheetFormatPr defaultRowHeight="14" x14ac:dyDescent="0.3"/>
  <cols>
    <col min="1" max="1" width="39.25" customWidth="1"/>
    <col min="2" max="2" width="18" customWidth="1"/>
    <col min="3" max="3" width="9" customWidth="1"/>
    <col min="4" max="4" width="10.83203125" bestFit="1" customWidth="1"/>
    <col min="5" max="5" width="8.33203125" customWidth="1"/>
    <col min="6" max="6" width="14.5" bestFit="1" customWidth="1"/>
    <col min="7" max="7" width="8" customWidth="1"/>
    <col min="8" max="8" width="11.25" customWidth="1"/>
    <col min="9" max="9" width="8.83203125" customWidth="1"/>
    <col min="10" max="10" width="15.5" bestFit="1" customWidth="1"/>
    <col min="11" max="11" width="10.25" customWidth="1"/>
    <col min="12" max="12" width="10.83203125" bestFit="1" customWidth="1"/>
    <col min="13" max="13" width="11" customWidth="1"/>
  </cols>
  <sheetData>
    <row r="1" spans="1:13" ht="18" x14ac:dyDescent="0.4">
      <c r="A1" s="1" t="s">
        <v>5</v>
      </c>
      <c r="B1" s="2"/>
      <c r="F1" s="2"/>
      <c r="J1" s="2"/>
    </row>
    <row r="2" spans="1:13" x14ac:dyDescent="0.3">
      <c r="A2" s="3" t="s">
        <v>1</v>
      </c>
      <c r="B2" s="2"/>
      <c r="F2" s="2"/>
      <c r="J2" s="2"/>
    </row>
    <row r="3" spans="1:13" ht="13.9" customHeight="1" x14ac:dyDescent="0.3">
      <c r="A3" s="45" t="s">
        <v>6</v>
      </c>
      <c r="B3" s="45" t="s">
        <v>7</v>
      </c>
      <c r="C3" s="45"/>
      <c r="D3" s="45"/>
      <c r="E3" s="45"/>
      <c r="F3" s="45" t="s">
        <v>8</v>
      </c>
      <c r="G3" s="45"/>
      <c r="H3" s="45"/>
      <c r="I3" s="17"/>
      <c r="J3" s="46" t="s">
        <v>3</v>
      </c>
      <c r="K3" s="47"/>
      <c r="L3" s="47"/>
      <c r="M3" s="47"/>
    </row>
    <row r="4" spans="1:13" x14ac:dyDescent="0.3">
      <c r="A4" s="45"/>
      <c r="B4" s="48" t="s">
        <v>9</v>
      </c>
      <c r="C4" s="49"/>
      <c r="D4" s="50" t="s">
        <v>10</v>
      </c>
      <c r="E4" s="51"/>
      <c r="F4" s="48" t="s">
        <v>9</v>
      </c>
      <c r="G4" s="49"/>
      <c r="H4" s="50" t="s">
        <v>10</v>
      </c>
      <c r="I4" s="51"/>
      <c r="J4" s="48" t="s">
        <v>9</v>
      </c>
      <c r="K4" s="49"/>
      <c r="L4" s="52" t="s">
        <v>10</v>
      </c>
      <c r="M4" s="53"/>
    </row>
    <row r="5" spans="1:13" ht="42" x14ac:dyDescent="0.3">
      <c r="A5" s="45"/>
      <c r="B5" s="18" t="s">
        <v>9</v>
      </c>
      <c r="C5" s="19" t="s">
        <v>69</v>
      </c>
      <c r="D5" s="20" t="s">
        <v>11</v>
      </c>
      <c r="E5" s="20" t="s">
        <v>70</v>
      </c>
      <c r="F5" s="18" t="s">
        <v>9</v>
      </c>
      <c r="G5" s="19" t="s">
        <v>70</v>
      </c>
      <c r="H5" s="20" t="s">
        <v>11</v>
      </c>
      <c r="I5" s="20" t="s">
        <v>70</v>
      </c>
      <c r="J5" s="18" t="s">
        <v>9</v>
      </c>
      <c r="K5" s="19" t="s">
        <v>70</v>
      </c>
      <c r="L5" s="20" t="s">
        <v>11</v>
      </c>
      <c r="M5" s="20" t="s">
        <v>70</v>
      </c>
    </row>
    <row r="6" spans="1:13" x14ac:dyDescent="0.3">
      <c r="A6" s="4" t="s">
        <v>12</v>
      </c>
      <c r="B6" s="5">
        <v>498278216.76295292</v>
      </c>
      <c r="C6" s="6">
        <f t="shared" ref="C6:C12" si="0">B6/$B$13</f>
        <v>4.4961541444049208E-2</v>
      </c>
      <c r="D6" s="7">
        <v>931045.4214285675</v>
      </c>
      <c r="E6" s="6">
        <f t="shared" ref="E6:E12" si="1">D6/$D$13</f>
        <v>5.3615159567490592E-2</v>
      </c>
      <c r="F6" s="5">
        <v>67515656.518928632</v>
      </c>
      <c r="G6" s="6">
        <f t="shared" ref="G6:G12" si="2">F6/$F$13</f>
        <v>2.9043992430658323E-2</v>
      </c>
      <c r="H6" s="7">
        <v>3015.4404761904798</v>
      </c>
      <c r="I6" s="6">
        <f t="shared" ref="I6:I12" si="3">H6/$H$13</f>
        <v>3.3798566165913604E-2</v>
      </c>
      <c r="J6" s="5">
        <f t="shared" ref="J6:J12" si="4">SUM(B6,F6)</f>
        <v>565793873.28188157</v>
      </c>
      <c r="K6" s="6">
        <f t="shared" ref="K6:K12" si="5">J6/$J$13</f>
        <v>4.2201628724440499E-2</v>
      </c>
      <c r="L6" s="7">
        <f t="shared" ref="L6:L12" si="6">SUM(D6,H6)</f>
        <v>934060.86190475803</v>
      </c>
      <c r="M6" s="6">
        <f t="shared" ref="M6:M12" si="7">L6/$L$13</f>
        <v>5.3513868149432722E-2</v>
      </c>
    </row>
    <row r="7" spans="1:13" x14ac:dyDescent="0.3">
      <c r="A7" s="4" t="s">
        <v>13</v>
      </c>
      <c r="B7" s="5">
        <v>355390044.76728529</v>
      </c>
      <c r="C7" s="6">
        <f t="shared" si="0"/>
        <v>3.2068197422743194E-2</v>
      </c>
      <c r="D7" s="7">
        <v>972513.0380952385</v>
      </c>
      <c r="E7" s="6">
        <f t="shared" si="1"/>
        <v>5.6003112757847022E-2</v>
      </c>
      <c r="F7" s="5">
        <v>80427381.697928563</v>
      </c>
      <c r="G7" s="6">
        <f t="shared" si="2"/>
        <v>3.4598378890049082E-2</v>
      </c>
      <c r="H7" s="7">
        <v>2397.807142857142</v>
      </c>
      <c r="I7" s="6">
        <f t="shared" si="3"/>
        <v>2.6875822623877939E-2</v>
      </c>
      <c r="J7" s="5">
        <f t="shared" si="4"/>
        <v>435817426.46521384</v>
      </c>
      <c r="K7" s="6">
        <f t="shared" si="5"/>
        <v>3.2506900643236566E-2</v>
      </c>
      <c r="L7" s="7">
        <f t="shared" si="6"/>
        <v>974910.84523809562</v>
      </c>
      <c r="M7" s="6">
        <f t="shared" si="7"/>
        <v>5.585423022985319E-2</v>
      </c>
    </row>
    <row r="8" spans="1:13" x14ac:dyDescent="0.3">
      <c r="A8" s="4" t="s">
        <v>14</v>
      </c>
      <c r="B8" s="5">
        <v>98249637.304785654</v>
      </c>
      <c r="C8" s="6">
        <f t="shared" si="0"/>
        <v>8.8654390076286435E-3</v>
      </c>
      <c r="D8" s="7">
        <v>197188.63809523851</v>
      </c>
      <c r="E8" s="6">
        <f t="shared" si="1"/>
        <v>1.135530023889764E-2</v>
      </c>
      <c r="F8" s="5">
        <v>23031171.634595204</v>
      </c>
      <c r="G8" s="6">
        <f t="shared" si="2"/>
        <v>9.9075860195011033E-3</v>
      </c>
      <c r="H8" s="7">
        <v>740.92380952380995</v>
      </c>
      <c r="I8" s="6">
        <f t="shared" si="3"/>
        <v>8.3046449093659349E-3</v>
      </c>
      <c r="J8" s="5">
        <f t="shared" si="4"/>
        <v>121280808.93938085</v>
      </c>
      <c r="K8" s="6">
        <f t="shared" si="5"/>
        <v>9.0461348416009044E-3</v>
      </c>
      <c r="L8" s="7">
        <f t="shared" si="6"/>
        <v>197929.56190476232</v>
      </c>
      <c r="M8" s="6">
        <f t="shared" si="7"/>
        <v>1.1339706983383326E-2</v>
      </c>
    </row>
    <row r="9" spans="1:13" x14ac:dyDescent="0.3">
      <c r="A9" s="4" t="s">
        <v>15</v>
      </c>
      <c r="B9" s="5">
        <v>27174951.785452381</v>
      </c>
      <c r="C9" s="6">
        <f t="shared" si="0"/>
        <v>2.4520994091999796E-3</v>
      </c>
      <c r="D9" s="7">
        <v>32509.188095238213</v>
      </c>
      <c r="E9" s="6">
        <f t="shared" si="1"/>
        <v>1.872073335005911E-3</v>
      </c>
      <c r="F9" s="5">
        <v>11185228.569761906</v>
      </c>
      <c r="G9" s="6">
        <f t="shared" si="2"/>
        <v>4.8116794039360263E-3</v>
      </c>
      <c r="H9" s="7">
        <v>410.92380952380972</v>
      </c>
      <c r="I9" s="6">
        <f t="shared" si="3"/>
        <v>4.605839735522089E-3</v>
      </c>
      <c r="J9" s="5">
        <f t="shared" si="4"/>
        <v>38360180.355214283</v>
      </c>
      <c r="K9" s="6">
        <f t="shared" si="5"/>
        <v>2.8612223737297408E-3</v>
      </c>
      <c r="L9" s="7">
        <f t="shared" si="6"/>
        <v>32920.111904762023</v>
      </c>
      <c r="M9" s="6">
        <f t="shared" si="7"/>
        <v>1.886046830335598E-3</v>
      </c>
    </row>
    <row r="10" spans="1:13" x14ac:dyDescent="0.3">
      <c r="A10" s="4" t="s">
        <v>16</v>
      </c>
      <c r="B10" s="5">
        <v>17281615.256952424</v>
      </c>
      <c r="C10" s="6">
        <f t="shared" si="0"/>
        <v>1.5593859704391361E-3</v>
      </c>
      <c r="D10" s="7">
        <v>16088.2214285714</v>
      </c>
      <c r="E10" s="6">
        <f t="shared" si="1"/>
        <v>9.2645593780642005E-4</v>
      </c>
      <c r="F10" s="5">
        <v>4203919.3064285703</v>
      </c>
      <c r="G10" s="6">
        <f t="shared" si="2"/>
        <v>1.8084486889463679E-3</v>
      </c>
      <c r="H10" s="7">
        <v>184.25714285714301</v>
      </c>
      <c r="I10" s="6">
        <f t="shared" si="3"/>
        <v>2.0652462827808627E-3</v>
      </c>
      <c r="J10" s="5">
        <f t="shared" si="4"/>
        <v>21485534.563380994</v>
      </c>
      <c r="K10" s="6">
        <f t="shared" si="5"/>
        <v>1.6025704685179642E-3</v>
      </c>
      <c r="L10" s="7">
        <f t="shared" si="6"/>
        <v>16272.478571428543</v>
      </c>
      <c r="M10" s="6">
        <f t="shared" si="7"/>
        <v>9.3227680149250095E-4</v>
      </c>
    </row>
    <row r="11" spans="1:13" x14ac:dyDescent="0.3">
      <c r="A11" s="4" t="s">
        <v>88</v>
      </c>
      <c r="B11" s="5">
        <v>350253050.552571</v>
      </c>
      <c r="C11" s="6">
        <f t="shared" si="0"/>
        <v>3.1604666867899381E-2</v>
      </c>
      <c r="D11" s="7">
        <v>384630.49285713572</v>
      </c>
      <c r="E11" s="6">
        <f t="shared" si="1"/>
        <v>2.2149322443813835E-2</v>
      </c>
      <c r="F11" s="5">
        <v>59827293.12235713</v>
      </c>
      <c r="G11" s="6">
        <f t="shared" si="2"/>
        <v>2.5736600044840838E-2</v>
      </c>
      <c r="H11" s="7">
        <v>2579.6476190476205</v>
      </c>
      <c r="I11" s="6">
        <f t="shared" si="3"/>
        <v>2.8913981697052393E-2</v>
      </c>
      <c r="J11" s="5">
        <f t="shared" si="4"/>
        <v>410080343.67492813</v>
      </c>
      <c r="K11" s="6">
        <f t="shared" si="5"/>
        <v>3.0587214227995551E-2</v>
      </c>
      <c r="L11" s="7">
        <f t="shared" si="6"/>
        <v>387210.14047618333</v>
      </c>
      <c r="M11" s="6">
        <f t="shared" si="7"/>
        <v>2.2183899624389398E-2</v>
      </c>
    </row>
    <row r="12" spans="1:13" x14ac:dyDescent="0.3">
      <c r="A12" s="4" t="s">
        <v>17</v>
      </c>
      <c r="B12" s="5">
        <v>5243486428.8003702</v>
      </c>
      <c r="C12" s="6">
        <f t="shared" si="0"/>
        <v>0.47313975295045624</v>
      </c>
      <c r="D12" s="7">
        <v>13538132</v>
      </c>
      <c r="E12" s="6">
        <f t="shared" si="1"/>
        <v>0.77960654842384591</v>
      </c>
      <c r="F12" s="5">
        <v>700760279.04999995</v>
      </c>
      <c r="G12" s="6">
        <f t="shared" si="2"/>
        <v>0.30145417062971308</v>
      </c>
      <c r="H12" s="7">
        <v>28900</v>
      </c>
      <c r="I12" s="6">
        <f t="shared" si="3"/>
        <v>0.32392566522450628</v>
      </c>
      <c r="J12" s="5">
        <f t="shared" si="4"/>
        <v>5944246707.8503704</v>
      </c>
      <c r="K12" s="6">
        <f t="shared" si="5"/>
        <v>0.44337152531554685</v>
      </c>
      <c r="L12" s="7">
        <f t="shared" si="6"/>
        <v>13567032</v>
      </c>
      <c r="M12" s="6">
        <f t="shared" si="7"/>
        <v>0.77727736086341237</v>
      </c>
    </row>
    <row r="13" spans="1:13" x14ac:dyDescent="0.3">
      <c r="A13" s="8" t="s">
        <v>71</v>
      </c>
      <c r="B13" s="9">
        <v>11082320595.769999</v>
      </c>
      <c r="C13" s="10"/>
      <c r="D13" s="11">
        <v>17365339</v>
      </c>
      <c r="E13" s="8"/>
      <c r="F13" s="9">
        <v>2324599714.7300005</v>
      </c>
      <c r="G13" s="8"/>
      <c r="H13" s="11">
        <v>89218</v>
      </c>
      <c r="I13" s="8"/>
      <c r="J13" s="9">
        <v>13406920310.5</v>
      </c>
      <c r="K13" s="8"/>
      <c r="L13" s="11">
        <v>17454557</v>
      </c>
      <c r="M13" s="8"/>
    </row>
    <row r="15" spans="1:13" x14ac:dyDescent="0.3">
      <c r="A15" s="3" t="s">
        <v>19</v>
      </c>
    </row>
    <row r="16" spans="1:13" x14ac:dyDescent="0.3">
      <c r="A16" t="s">
        <v>56</v>
      </c>
    </row>
    <row r="17" spans="1:2" x14ac:dyDescent="0.3">
      <c r="A17" s="12" t="s">
        <v>57</v>
      </c>
    </row>
    <row r="18" spans="1:2" x14ac:dyDescent="0.3">
      <c r="A18" s="12"/>
      <c r="B18" t="s">
        <v>58</v>
      </c>
    </row>
    <row r="19" spans="1:2" x14ac:dyDescent="0.3">
      <c r="A19" s="12" t="s">
        <v>94</v>
      </c>
    </row>
    <row r="20" spans="1:2" x14ac:dyDescent="0.3">
      <c r="A20" s="12" t="s">
        <v>52</v>
      </c>
    </row>
    <row r="21" spans="1:2" x14ac:dyDescent="0.3">
      <c r="A21" s="12" t="s">
        <v>68</v>
      </c>
    </row>
    <row r="22" spans="1:2" x14ac:dyDescent="0.3">
      <c r="A22" s="12" t="s">
        <v>21</v>
      </c>
    </row>
    <row r="23" spans="1:2" x14ac:dyDescent="0.3">
      <c r="B23" s="2" t="s">
        <v>66</v>
      </c>
    </row>
    <row r="24" spans="1:2" x14ac:dyDescent="0.3">
      <c r="A24" t="s">
        <v>67</v>
      </c>
    </row>
  </sheetData>
  <mergeCells count="10">
    <mergeCell ref="B3:E3"/>
    <mergeCell ref="J3:M3"/>
    <mergeCell ref="A3:A5"/>
    <mergeCell ref="F3:H3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70D4A2C144B429DE21404EFACEC0A" ma:contentTypeVersion="19" ma:contentTypeDescription="Create a new document." ma:contentTypeScope="" ma:versionID="7fddd7c7c606e523178d884e0f8dcc0b">
  <xsd:schema xmlns:xsd="http://www.w3.org/2001/XMLSchema" xmlns:xs="http://www.w3.org/2001/XMLSchema" xmlns:p="http://schemas.microsoft.com/office/2006/metadata/properties" xmlns:ns2="ef69e389-cee1-48a2-92a7-7fe613678863" xmlns:ns3="a878ff63-c5a5-475c-8707-e8c7a3b5799f" targetNamespace="http://schemas.microsoft.com/office/2006/metadata/properties" ma:root="true" ma:fieldsID="99dbf33694a60231bdeca89fa8c11741" ns2:_="" ns3:_="">
    <xsd:import namespace="ef69e389-cee1-48a2-92a7-7fe613678863"/>
    <xsd:import namespace="a878ff63-c5a5-475c-8707-e8c7a3b579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9e389-cee1-48a2-92a7-7fe613678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8ff63-c5a5-475c-8707-e8c7a3b5799f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FA72E-B913-4879-859C-F80A81C7B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B3A0F7-8BE9-446C-A54E-A5B65EB33A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0C77C-E94D-4F5A-AA90-E63C82A39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9e389-cee1-48a2-92a7-7fe613678863"/>
    <ds:schemaRef ds:uri="a878ff63-c5a5-475c-8707-e8c7a3b579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Prime Vendor Data</vt:lpstr>
      <vt:lpstr>Summary</vt:lpstr>
      <vt:lpstr>Graphs and Data</vt:lpstr>
      <vt:lpstr>Graphs</vt:lpstr>
      <vt:lpstr>FY23</vt:lpstr>
      <vt:lpstr>FY22</vt:lpstr>
      <vt:lpstr>FY21</vt:lpstr>
      <vt:lpstr>FY20</vt:lpstr>
      <vt:lpstr>FY19</vt:lpstr>
      <vt:lpstr>FY18</vt:lpstr>
      <vt:lpstr>FY17</vt:lpstr>
      <vt:lpstr>Small Disadv Business</vt:lpstr>
      <vt:lpstr>MPT Query</vt:lpstr>
    </vt:vector>
  </TitlesOfParts>
  <Manager/>
  <Company>General Services Administration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 T. Thai</dc:creator>
  <cp:keywords/>
  <dc:description/>
  <cp:lastModifiedBy>Tri T. Thai</cp:lastModifiedBy>
  <cp:revision/>
  <dcterms:created xsi:type="dcterms:W3CDTF">2018-10-12T17:26:59Z</dcterms:created>
  <dcterms:modified xsi:type="dcterms:W3CDTF">2024-01-18T16:00:29Z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0x010100D0D70D4A2C144B429DE21404EFACEC0A</vt:lpwstr>
  </property>
</Properties>
</file>