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d2\Documents\GSD Spring 2022\Travel Behavior\DenverGit\Denver\alternative\data\"/>
    </mc:Choice>
  </mc:AlternateContent>
  <xr:revisionPtr revIDLastSave="0" documentId="13_ncr:1_{0AB41C82-AAF6-4724-A859-40CD6B1762D7}" xr6:coauthVersionLast="47" xr6:coauthVersionMax="47" xr10:uidLastSave="{00000000-0000-0000-0000-000000000000}"/>
  <bookViews>
    <workbookView xWindow="28680" yWindow="-120" windowWidth="29040" windowHeight="15720" xr2:uid="{B66079C8-249A-4C7C-93CA-E582DA766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16" i="1" l="1"/>
  <c r="H116" i="1"/>
  <c r="J116" i="1" s="1"/>
  <c r="K116" i="1" s="1"/>
  <c r="L116" i="1" s="1"/>
  <c r="G116" i="1"/>
  <c r="I116" i="1" s="1"/>
  <c r="F116" i="1"/>
  <c r="E116" i="1"/>
  <c r="M115" i="1"/>
  <c r="F115" i="1"/>
  <c r="H115" i="1" s="1"/>
  <c r="J115" i="1" s="1"/>
  <c r="K115" i="1" s="1"/>
  <c r="L115" i="1" s="1"/>
  <c r="E115" i="1"/>
  <c r="G115" i="1" s="1"/>
  <c r="I115" i="1" s="1"/>
  <c r="M114" i="1"/>
  <c r="B114" i="1"/>
  <c r="F114" i="1" s="1"/>
  <c r="H114" i="1" s="1"/>
  <c r="J114" i="1" s="1"/>
  <c r="M113" i="1"/>
  <c r="B113" i="1"/>
  <c r="F113" i="1" s="1"/>
  <c r="H113" i="1" s="1"/>
  <c r="J113" i="1" s="1"/>
  <c r="M112" i="1"/>
  <c r="B112" i="1"/>
  <c r="F112" i="1" s="1"/>
  <c r="H112" i="1" s="1"/>
  <c r="J112" i="1" s="1"/>
  <c r="M111" i="1"/>
  <c r="H111" i="1"/>
  <c r="J111" i="1" s="1"/>
  <c r="G111" i="1"/>
  <c r="I111" i="1" s="1"/>
  <c r="F111" i="1"/>
  <c r="E111" i="1"/>
  <c r="B111" i="1"/>
  <c r="M110" i="1"/>
  <c r="G110" i="1"/>
  <c r="I110" i="1" s="1"/>
  <c r="F110" i="1"/>
  <c r="H110" i="1" s="1"/>
  <c r="J110" i="1" s="1"/>
  <c r="K110" i="1" s="1"/>
  <c r="L110" i="1" s="1"/>
  <c r="E110" i="1"/>
  <c r="M109" i="1"/>
  <c r="E109" i="1"/>
  <c r="G109" i="1" s="1"/>
  <c r="I109" i="1" s="1"/>
  <c r="B109" i="1"/>
  <c r="F109" i="1" s="1"/>
  <c r="H109" i="1" s="1"/>
  <c r="J109" i="1" s="1"/>
  <c r="M108" i="1"/>
  <c r="B108" i="1"/>
  <c r="F108" i="1" s="1"/>
  <c r="H108" i="1" s="1"/>
  <c r="J108" i="1" s="1"/>
  <c r="M107" i="1"/>
  <c r="F107" i="1"/>
  <c r="H107" i="1" s="1"/>
  <c r="J107" i="1" s="1"/>
  <c r="E107" i="1"/>
  <c r="G107" i="1" s="1"/>
  <c r="I107" i="1" s="1"/>
  <c r="M106" i="1"/>
  <c r="H106" i="1"/>
  <c r="J106" i="1" s="1"/>
  <c r="K106" i="1" s="1"/>
  <c r="L106" i="1" s="1"/>
  <c r="G106" i="1"/>
  <c r="I106" i="1" s="1"/>
  <c r="F106" i="1"/>
  <c r="E106" i="1"/>
  <c r="M105" i="1"/>
  <c r="F105" i="1"/>
  <c r="H105" i="1" s="1"/>
  <c r="J105" i="1" s="1"/>
  <c r="K105" i="1" s="1"/>
  <c r="L105" i="1" s="1"/>
  <c r="E105" i="1"/>
  <c r="G105" i="1" s="1"/>
  <c r="I105" i="1" s="1"/>
  <c r="B105" i="1"/>
  <c r="M104" i="1"/>
  <c r="F104" i="1"/>
  <c r="H104" i="1" s="1"/>
  <c r="J104" i="1" s="1"/>
  <c r="K104" i="1" s="1"/>
  <c r="L104" i="1" s="1"/>
  <c r="E104" i="1"/>
  <c r="G104" i="1" s="1"/>
  <c r="I104" i="1" s="1"/>
  <c r="M103" i="1"/>
  <c r="I103" i="1"/>
  <c r="H103" i="1"/>
  <c r="J103" i="1" s="1"/>
  <c r="K103" i="1" s="1"/>
  <c r="L103" i="1" s="1"/>
  <c r="G103" i="1"/>
  <c r="F103" i="1"/>
  <c r="E103" i="1"/>
  <c r="M102" i="1"/>
  <c r="F102" i="1"/>
  <c r="H102" i="1" s="1"/>
  <c r="J102" i="1" s="1"/>
  <c r="K102" i="1" s="1"/>
  <c r="L102" i="1" s="1"/>
  <c r="E102" i="1"/>
  <c r="G102" i="1" s="1"/>
  <c r="I102" i="1" s="1"/>
  <c r="M101" i="1"/>
  <c r="F101" i="1"/>
  <c r="H101" i="1" s="1"/>
  <c r="J101" i="1" s="1"/>
  <c r="K101" i="1" s="1"/>
  <c r="L101" i="1" s="1"/>
  <c r="E101" i="1"/>
  <c r="G101" i="1" s="1"/>
  <c r="I101" i="1" s="1"/>
  <c r="M100" i="1"/>
  <c r="B100" i="1"/>
  <c r="E100" i="1" s="1"/>
  <c r="G100" i="1" s="1"/>
  <c r="I100" i="1" s="1"/>
  <c r="M99" i="1"/>
  <c r="I99" i="1" s="1"/>
  <c r="H99" i="1"/>
  <c r="J99" i="1" s="1"/>
  <c r="G99" i="1"/>
  <c r="F99" i="1"/>
  <c r="E99" i="1"/>
  <c r="M98" i="1"/>
  <c r="G98" i="1"/>
  <c r="I98" i="1" s="1"/>
  <c r="F98" i="1"/>
  <c r="H98" i="1" s="1"/>
  <c r="J98" i="1" s="1"/>
  <c r="K98" i="1" s="1"/>
  <c r="L98" i="1" s="1"/>
  <c r="E98" i="1"/>
  <c r="M97" i="1"/>
  <c r="H97" i="1"/>
  <c r="J97" i="1" s="1"/>
  <c r="G97" i="1"/>
  <c r="I97" i="1" s="1"/>
  <c r="F97" i="1"/>
  <c r="E97" i="1"/>
  <c r="M96" i="1"/>
  <c r="H96" i="1"/>
  <c r="J96" i="1" s="1"/>
  <c r="G96" i="1"/>
  <c r="I96" i="1" s="1"/>
  <c r="F96" i="1"/>
  <c r="E96" i="1"/>
  <c r="M95" i="1"/>
  <c r="I95" i="1" s="1"/>
  <c r="H95" i="1"/>
  <c r="G95" i="1"/>
  <c r="F95" i="1"/>
  <c r="E95" i="1"/>
  <c r="M94" i="1"/>
  <c r="I94" i="1"/>
  <c r="G94" i="1"/>
  <c r="F94" i="1"/>
  <c r="H94" i="1" s="1"/>
  <c r="J94" i="1" s="1"/>
  <c r="K94" i="1" s="1"/>
  <c r="L94" i="1" s="1"/>
  <c r="E94" i="1"/>
  <c r="M93" i="1"/>
  <c r="F93" i="1"/>
  <c r="H93" i="1" s="1"/>
  <c r="J93" i="1" s="1"/>
  <c r="K93" i="1" s="1"/>
  <c r="L93" i="1" s="1"/>
  <c r="E93" i="1"/>
  <c r="G93" i="1" s="1"/>
  <c r="I93" i="1" s="1"/>
  <c r="M92" i="1"/>
  <c r="H92" i="1"/>
  <c r="J92" i="1" s="1"/>
  <c r="K92" i="1" s="1"/>
  <c r="L92" i="1" s="1"/>
  <c r="F92" i="1"/>
  <c r="E92" i="1"/>
  <c r="G92" i="1" s="1"/>
  <c r="I92" i="1" s="1"/>
  <c r="M91" i="1"/>
  <c r="E91" i="1"/>
  <c r="G91" i="1" s="1"/>
  <c r="I91" i="1" s="1"/>
  <c r="B91" i="1"/>
  <c r="F91" i="1" s="1"/>
  <c r="H91" i="1" s="1"/>
  <c r="J91" i="1" s="1"/>
  <c r="K91" i="1" s="1"/>
  <c r="L91" i="1" s="1"/>
  <c r="M90" i="1"/>
  <c r="E90" i="1"/>
  <c r="G90" i="1" s="1"/>
  <c r="I90" i="1" s="1"/>
  <c r="B90" i="1"/>
  <c r="F90" i="1" s="1"/>
  <c r="H90" i="1" s="1"/>
  <c r="J90" i="1" s="1"/>
  <c r="M89" i="1"/>
  <c r="B89" i="1"/>
  <c r="F89" i="1" s="1"/>
  <c r="H89" i="1" s="1"/>
  <c r="J89" i="1" s="1"/>
  <c r="M88" i="1"/>
  <c r="B88" i="1"/>
  <c r="F88" i="1" s="1"/>
  <c r="H88" i="1" s="1"/>
  <c r="J88" i="1" s="1"/>
  <c r="M87" i="1"/>
  <c r="F87" i="1"/>
  <c r="H87" i="1" s="1"/>
  <c r="J87" i="1" s="1"/>
  <c r="B87" i="1"/>
  <c r="E87" i="1" s="1"/>
  <c r="G87" i="1" s="1"/>
  <c r="I87" i="1" s="1"/>
  <c r="M86" i="1"/>
  <c r="B86" i="1"/>
  <c r="F86" i="1" s="1"/>
  <c r="H86" i="1" s="1"/>
  <c r="J86" i="1" s="1"/>
  <c r="M85" i="1"/>
  <c r="E85" i="1"/>
  <c r="G85" i="1" s="1"/>
  <c r="I85" i="1" s="1"/>
  <c r="B85" i="1"/>
  <c r="F85" i="1" s="1"/>
  <c r="H85" i="1" s="1"/>
  <c r="J85" i="1" s="1"/>
  <c r="M84" i="1"/>
  <c r="B84" i="1"/>
  <c r="E84" i="1" s="1"/>
  <c r="G84" i="1" s="1"/>
  <c r="I84" i="1" s="1"/>
  <c r="M83" i="1"/>
  <c r="E83" i="1"/>
  <c r="G83" i="1" s="1"/>
  <c r="I83" i="1" s="1"/>
  <c r="B83" i="1"/>
  <c r="F83" i="1" s="1"/>
  <c r="H83" i="1" s="1"/>
  <c r="J83" i="1" s="1"/>
  <c r="K83" i="1" s="1"/>
  <c r="L83" i="1" s="1"/>
  <c r="M82" i="1"/>
  <c r="E82" i="1"/>
  <c r="G82" i="1" s="1"/>
  <c r="I82" i="1" s="1"/>
  <c r="B82" i="1"/>
  <c r="F82" i="1" s="1"/>
  <c r="H82" i="1" s="1"/>
  <c r="J82" i="1" s="1"/>
  <c r="K82" i="1" s="1"/>
  <c r="L82" i="1" s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L2" i="1"/>
  <c r="M2" i="1"/>
  <c r="L3" i="1"/>
  <c r="B4" i="1"/>
  <c r="E4" i="1" s="1"/>
  <c r="G4" i="1" s="1"/>
  <c r="I4" i="1" s="1"/>
  <c r="L4" i="1"/>
  <c r="M4" i="1"/>
  <c r="L5" i="1"/>
  <c r="B6" i="1"/>
  <c r="F6" i="1" s="1"/>
  <c r="H6" i="1" s="1"/>
  <c r="J6" i="1" s="1"/>
  <c r="E6" i="1"/>
  <c r="G6" i="1" s="1"/>
  <c r="I6" i="1" s="1"/>
  <c r="L6" i="1"/>
  <c r="M6" i="1"/>
  <c r="B7" i="1"/>
  <c r="E7" i="1" s="1"/>
  <c r="G7" i="1" s="1"/>
  <c r="I7" i="1" s="1"/>
  <c r="L7" i="1"/>
  <c r="M7" i="1"/>
  <c r="L8" i="1"/>
  <c r="L9" i="1"/>
  <c r="L10" i="1"/>
  <c r="E11" i="1"/>
  <c r="G11" i="1" s="1"/>
  <c r="F11" i="1"/>
  <c r="H11" i="1" s="1"/>
  <c r="J11" i="1" s="1"/>
  <c r="L11" i="1"/>
  <c r="M11" i="1"/>
  <c r="E12" i="1"/>
  <c r="F12" i="1"/>
  <c r="H12" i="1" s="1"/>
  <c r="J12" i="1" s="1"/>
  <c r="G12" i="1"/>
  <c r="I12" i="1" s="1"/>
  <c r="L12" i="1"/>
  <c r="M12" i="1"/>
  <c r="L13" i="1"/>
  <c r="M13" i="1"/>
  <c r="L14" i="1"/>
  <c r="M14" i="1"/>
  <c r="L15" i="1"/>
  <c r="M15" i="1"/>
  <c r="L16" i="1"/>
  <c r="M16" i="1"/>
  <c r="B17" i="1"/>
  <c r="E17" i="1"/>
  <c r="G17" i="1" s="1"/>
  <c r="I17" i="1" s="1"/>
  <c r="F17" i="1"/>
  <c r="H17" i="1" s="1"/>
  <c r="J17" i="1" s="1"/>
  <c r="L17" i="1"/>
  <c r="M17" i="1"/>
  <c r="L18" i="1"/>
  <c r="M18" i="1"/>
  <c r="L19" i="1"/>
  <c r="M19" i="1"/>
  <c r="L20" i="1"/>
  <c r="M20" i="1"/>
  <c r="L21" i="1"/>
  <c r="M21" i="1"/>
  <c r="L22" i="1"/>
  <c r="M22" i="1"/>
  <c r="B23" i="1"/>
  <c r="E23" i="1" s="1"/>
  <c r="G23" i="1" s="1"/>
  <c r="I23" i="1" s="1"/>
  <c r="L23" i="1"/>
  <c r="M23" i="1"/>
  <c r="L24" i="1"/>
  <c r="M24" i="1"/>
  <c r="L25" i="1"/>
  <c r="M25" i="1"/>
  <c r="L26" i="1"/>
  <c r="M26" i="1"/>
  <c r="L27" i="1"/>
  <c r="M27" i="1"/>
  <c r="L28" i="1"/>
  <c r="M28" i="1"/>
  <c r="E29" i="1"/>
  <c r="G29" i="1" s="1"/>
  <c r="I29" i="1" s="1"/>
  <c r="F29" i="1"/>
  <c r="H29" i="1" s="1"/>
  <c r="J29" i="1" s="1"/>
  <c r="L29" i="1"/>
  <c r="M29" i="1"/>
  <c r="E30" i="1"/>
  <c r="G30" i="1" s="1"/>
  <c r="F30" i="1"/>
  <c r="H30" i="1"/>
  <c r="L30" i="1"/>
  <c r="M30" i="1"/>
  <c r="L31" i="1"/>
  <c r="M31" i="1"/>
  <c r="K111" i="1" l="1"/>
  <c r="L111" i="1" s="1"/>
  <c r="K107" i="1"/>
  <c r="L107" i="1" s="1"/>
  <c r="K99" i="1"/>
  <c r="L99" i="1" s="1"/>
  <c r="K109" i="1"/>
  <c r="L109" i="1" s="1"/>
  <c r="F100" i="1"/>
  <c r="H100" i="1" s="1"/>
  <c r="J100" i="1" s="1"/>
  <c r="K100" i="1" s="1"/>
  <c r="L100" i="1" s="1"/>
  <c r="E112" i="1"/>
  <c r="G112" i="1" s="1"/>
  <c r="I112" i="1" s="1"/>
  <c r="K112" i="1" s="1"/>
  <c r="L112" i="1" s="1"/>
  <c r="E114" i="1"/>
  <c r="G114" i="1" s="1"/>
  <c r="I114" i="1" s="1"/>
  <c r="K114" i="1" s="1"/>
  <c r="L114" i="1" s="1"/>
  <c r="E108" i="1"/>
  <c r="G108" i="1" s="1"/>
  <c r="I108" i="1" s="1"/>
  <c r="K108" i="1" s="1"/>
  <c r="L108" i="1" s="1"/>
  <c r="E113" i="1"/>
  <c r="G113" i="1" s="1"/>
  <c r="I113" i="1" s="1"/>
  <c r="K113" i="1" s="1"/>
  <c r="L113" i="1" s="1"/>
  <c r="K97" i="1"/>
  <c r="L97" i="1" s="1"/>
  <c r="K96" i="1"/>
  <c r="L96" i="1" s="1"/>
  <c r="J95" i="1"/>
  <c r="K95" i="1" s="1"/>
  <c r="L95" i="1" s="1"/>
  <c r="K87" i="1"/>
  <c r="L87" i="1" s="1"/>
  <c r="K90" i="1"/>
  <c r="L90" i="1" s="1"/>
  <c r="K85" i="1"/>
  <c r="L85" i="1" s="1"/>
  <c r="F84" i="1"/>
  <c r="H84" i="1" s="1"/>
  <c r="J84" i="1" s="1"/>
  <c r="K84" i="1" s="1"/>
  <c r="L84" i="1" s="1"/>
  <c r="E89" i="1"/>
  <c r="G89" i="1" s="1"/>
  <c r="I89" i="1" s="1"/>
  <c r="K89" i="1" s="1"/>
  <c r="L89" i="1" s="1"/>
  <c r="E86" i="1"/>
  <c r="G86" i="1" s="1"/>
  <c r="I86" i="1" s="1"/>
  <c r="K86" i="1" s="1"/>
  <c r="L86" i="1" s="1"/>
  <c r="E88" i="1"/>
  <c r="G88" i="1" s="1"/>
  <c r="I88" i="1" s="1"/>
  <c r="K88" i="1" s="1"/>
  <c r="L88" i="1" s="1"/>
  <c r="J30" i="1"/>
  <c r="I11" i="1"/>
  <c r="F23" i="1"/>
  <c r="H23" i="1" s="1"/>
  <c r="J23" i="1" s="1"/>
  <c r="I30" i="1"/>
  <c r="F7" i="1"/>
  <c r="H7" i="1" s="1"/>
  <c r="J7" i="1" s="1"/>
  <c r="F4" i="1"/>
  <c r="H4" i="1" s="1"/>
  <c r="J4" i="1" s="1"/>
</calcChain>
</file>

<file path=xl/sharedStrings.xml><?xml version="1.0" encoding="utf-8"?>
<sst xmlns="http://schemas.openxmlformats.org/spreadsheetml/2006/main" count="138" uniqueCount="137">
  <si>
    <t>list(list(c(-105.147121, -105.108609, -105.108178, -105.106951, -105.100641, -105.100102, -105.096681, -105.096692, -105.090626, -105.090624, -105.084285, -105.08423, -105.081055, -105.080424, -105.079629, -105.081061, -105.081095, -105.081157, -105.081182, -105.08236, -105.081967, -105.083822, -105.085126, -105.086495, -105.090329, -105.09299, -105.093254, -105.095897, -105.096175, -105.096294, -105.096027, -105.109479, -105.116801, -105.128943, -105.128678, -105.128918, -105.13145, -105.147396, 
-105.147121, 39.91389, 39.914137, 39.91281, 39.911729, 39.908638, 39.902206, 39.900787, 39.899788, 39.899677, 39.898903, 39.898957, 39.899837, 39.899821, 39.899819, 39.898656, 39.896691, 39.89419, 39.888515, 39.888235, 39.885712, 39.885492, 39.88381, 39.882629, 39.881494, 39.878116, 39.877907, 39.878356, 39.878093, 39.878958, 39.885402, 39.892632, 39.892827, 39.89275, 39.892801, 39.899985, 39.900255, 39.900099, 39.900094, 39.91389)), list(c(-105.241114, -105.240912, -105.238933, -105.231343, -105.212475, 
-105.20345, -105.201254, -105.200796, -105.199494, -105.196647, -105.192439, -105.191895, -105.167072, -105.16615, -105.165349, -105.164097, -105.147143, -105.153313, -105.158458, -105.162846, -105.165689, -105.165554, -105.164423, -105.14744, -105.134852, -105.137138, -105.136457, -105.136308, -105.133105, -105.132179, -105.130885, -105.130209, -105.128895, -105.128597, -105.128661, -105.129563, -105.147418, -105.147625, -105.148259, -105.148434, -105.148854, -105.147593, -105.14761, -105.147649, 
-105.147644, -105.147708, -105.147746, -105.147783, -105.147745, -105.147767, -105.147781, -105.165256, -105.165256, -105.165204, -105.167682, -105.173417, -105.178343, -105.178614, -105.179524, -105.18471, -105.187916, -105.191406, -105.192459, -105.192684, -105.197676, -105.199443, -105.201605, -105.221788, -105.222087, -105.239269, -105.240265, -105.240759, -105.241059, -105.241114, 39.906406, 39.908733, 39.914367, 39.914085, 39.914236, 39.91404, 39.914002, 39.913994, 39.914028, 39.914186, 39.914107, 
39.914097, 39.913893, 39.914047, 39.914133, 39.913891, 39.913889, 39.913039, 39.911596, 39.91131, 39.910503, 39.890898, 39.891408, 39.889297, 39.889292, 39.890831, 39.890946, 39.89202, 39.892012, 39.892487, 39.892697, 39.89058, 39.890353, 39.889902, 39.878322, 39.878191, 39.878259, 39.872427, 39.871506, 39.87128, 39.871031, 39.869683, 39.867491, 39.863898, 39.863078, 39.856414, 39.853071, 39.851727, 39.847776, 39.846058, 39.845893, 39.847187, 39.847371, 39.850624, 39.85081, 39.851267, 39.851674, 
39.851723, 39.851988, 39.854072, 39.856079, 39.858267, 39.858871, 39.858988, 39.861699, 39.86229, 39.86264, 39.864364, 39.864391, 39.865814, 39.865909, 39.867005, 39.868464, 39.906406)))</t>
  </si>
  <si>
    <t>list(list(c(-105.08121, -105.079995, -105.076959, -105.076587, -105.072895, -105.067303, -105.061413, -105.052839, -105.052886, -105.052949, -105.053102, -105.053162, -105.053164, -105.053246, -105.06148, -105.063298, -105.064541, -105.065091, -105.062944, -105.062659, -105.062593, -105.067678, -105.070057, -105.072071, -105.074255, -105.07252, -105.071718, -105.070222, -105.069397, -105.068737, -105.068721, -105.068686, -105.068686, -105.068686, -105.068686, -105.068687, -105.068705, -105.068655, 
-105.081402, -105.08121, 39.791902, 39.793405, 39.797544, 39.799662, 39.800128, 39.800337, 39.800794, 39.802535, 39.800863, 39.800437, 39.799788, 39.799239, 39.799109, 39.791063, 39.791075, 39.790081, 39.79108, 39.78836, 39.788087, 39.783847, 39.783303, 39.783543, 39.784073, 39.784869, 39.785839, 39.786455, 39.786545, 39.786908, 39.786979, 39.786908, 39.787478, 39.788178, 39.788212, 39.788256, 39.78836, 39.78839, 39.789517, 39.791098, 39.791196, 39.791902)))</t>
  </si>
  <si>
    <t>list(list(c(-105.086129, -105.083729, -105.083745, -105.081433, -105.076589, -105.076587, -105.076959, -105.079995, -105.08121, -105.081402, -105.068655, -105.068705, -105.068687, -105.068686, -105.068686, -105.068686, -105.068686, -105.068721, -105.068737, -105.069397, -105.070222, -105.071718, -105.07252, -105.074255, -105.075704, -105.081396, -105.081439, -105.081439, -105.081435, -105.086117, -105.086116, -105.086122, -105.0861, -105.0861, -105.086129, 39.797502, 39.798357, 39.802, 39.801992, 
39.801989, 39.799662, 39.797544, 39.793405, 39.791902, 39.791196, 39.791098, 39.789517, 39.78839, 39.78836, 39.788256, 39.788212, 39.788178, 39.787478, 39.786908, 39.786979, 39.786908, 39.786545, 39.786455, 39.785839, 39.785182, 39.784426, 39.784417, 39.78446, 39.786142, 39.785008, 39.785209, 39.786727, 39.789086, 39.791117, 39.797502)))</t>
  </si>
  <si>
    <t>list(list(c(-105.137961, -105.128737, -105.128525, -105.123786, -105.114344, -105.109275, -105.104915, -105.101957, -105.10016, -105.095791, -105.086129, -105.0861, -105.0861, -105.086122, -105.086116, -105.086117, -105.090533, -105.1002, -105.102719, -105.109589, -105.121106, -105.124045, -105.126891, -105.128569, -105.137877, -105.138041, -105.137961, 39.786747, 39.788866, 39.78892, 39.78991, 39.791862, 39.792918, 39.793348, 39.793706, 39.794068, 39.795162, 39.797502, 39.791117, 39.789086, 39.786727, 
39.785209, 39.785008, 39.783997, 39.783846, 39.783842, 39.784349, 39.784304, 39.784172, 39.783708, 39.783299, 39.779907, 39.785387, 39.786747)))</t>
  </si>
  <si>
    <t>list(list(c(-105.138001, -105.137982, -105.137982, -105.137985, -105.137936, -105.137895, -105.136775, -105.130839, -105.128917, -105.123521, -105.104799, -105.100209, -105.097836, -105.090816, -105.083745, -105.083729, -105.086129, -105.095791, -105.10016, -105.101957, -105.104915, -105.109275, -105.114344, -105.123786, -105.128525, -105.128737, -105.137961, -105.137976, -105.138011, -105.138001, 39.793584, 39.797349, 39.798087, 39.798176, 39.8, 39.801802, 39.801825, 39.801777, 39.801787, 39.801801, 
39.801956, 39.802061, 39.802063, 39.802033, 39.802, 39.798357, 39.797502, 39.795162, 39.794068, 39.793706, 39.793348, 39.792918, 39.791862, 39.78991, 39.78892, 39.788866, 39.786747, 39.790939, 39.791821, 39.793584)))</t>
  </si>
  <si>
    <t>list(list(c(-105.123685, -105.123599, -105.123553, -105.120887, -105.11554, -105.114384, -105.111338, -105.109076, -105.107714, -105.106772, -105.104785, -105.104799, -105.123521, -105.123702, -105.123685, 39.808758, 39.809471, 39.812722, 39.812728, 39.812647, 39.812205, 39.809417, 39.807259, 39.806012, 39.805137, 39.802887, 39.801956, 39.801801, 39.805837, 39.808758)))</t>
  </si>
  <si>
    <t>list(list(c(-105.137884, -105.137882, -105.137845, -105.128408, -105.123553, -105.123599, -105.123685, -105.123702, -105.123521, -105.128917, -105.130839, -105.136775, -105.137895, -105.137884, 39.804835, 39.805711, 39.812715, 39.812756, 39.812722, 39.809471, 39.808758, 39.805837, 39.801801, 39.801787, 39.801777, 39.801825, 39.801802, 39.804835)))</t>
  </si>
  <si>
    <t>list(list(c(-105.102882, -105.100863, -105.10034, -105.099085, -105.095403, -105.090823, -105.081424, -105.077958, -105.07672, -105.076681, -105.076641, -105.076589, -105.081433, -105.083745, -105.090816, -105.097836, -105.100209, -105.10021, -105.100199, -105.102545, -105.102747, -105.103261, -105.102882, 39.817037, 39.813365, 39.812886, 39.812082, 39.810992, 39.809781, 39.807434, 39.806544, 39.803376, 39.803247, 39.80299, 39.801989, 39.801992, 39.802, 39.802033, 39.802063, 39.802061, 39.804068, 
39.811088, 39.812588, 39.815982, 39.817022, 39.817037)))</t>
  </si>
  <si>
    <t>list(list(c(-105.114262, -105.113969, -105.113728, -105.103261, -105.102747, -105.102545, -105.100199, -105.10021, -105.100209, -105.104799, -105.104785, -105.106772, -105.107714, -105.109076, -105.111338, -105.114384, -105.114262, 39.814271, 39.815038, 39.816969, 39.817022, 39.815982, 39.812588, 39.811088, 39.804068, 39.802061, 39.801956, 39.802887, 39.805137, 39.806012, 39.807259, 39.809417, 39.812205, 39.814271)))</t>
  </si>
  <si>
    <t>list(list(c(-105.128604, -105.115571, -105.10963, -105.104366, -105.102882, -105.103261, -105.113728, -105.113969, -105.114262, -105.114384, -105.11554, -105.120887, -105.123553, -105.128408, -105.128399, -105.128401, -105.128377, -105.128375, -105.128406, -105.128412, -105.128404, -105.128399, -105.128398, -105.128397, -105.12846, -105.12855, -105.128604, 39.836168, 39.827146, 39.823048, 39.819307, 39.817037, 39.817022, 39.816969, 39.815038, 39.814271, 39.812205, 39.812647, 39.812728, 39.812722, 
39.812756, 39.815177, 39.817881, 39.818881, 39.819635, 39.820295, 39.821975, 39.822194, 39.82232, 39.822394, 39.822477, 39.827117, 39.834172, 39.836168)))</t>
  </si>
  <si>
    <t>list(list(c(-105.067316, -105.062676, -105.05657, -105.055636, -105.053281, -105.053282, -105.05327, -105.05325, -105.053256, -105.052839, -105.061413, -105.067303, -105.067285, -105.067289, -105.067309, -105.067307, -105.067316, 39.821856, 39.82185, 39.821863, 39.82185, 39.821859, 39.821163, 39.820028, 39.81277, 39.806497, 39.802535, 39.800794, 39.800337, 39.805577, 39.809222, 39.812816, 39.820069, 39.821856)))</t>
  </si>
  <si>
    <t>list(list(c(-105.081486, -105.072993, -105.067307, -105.067309, -105.067289, -105.067285, -105.067303, -105.072895, -105.076587, -105.076589, -105.076641, -105.076681, -105.07672, -105.077958, -105.079049, -105.080518, -105.081432, -105.081486, 39.82012, 39.820068, 39.820069, 39.812816, 39.809222, 39.805577, 39.800337, 39.800128, 39.799662, 39.801989, 39.80299, 39.803247, 39.803376, 39.806544, 39.809242, 39.81286, 39.814659, 39.82012)))</t>
  </si>
  <si>
    <t>list(list(c(-105.090919, -105.081447, -105.081442, -105.081486, -105.081432, -105.080518, -105.079049, -105.077958, -105.081424, -105.090823, -105.090848, -105.090867, -105.090919, 39.827208, 39.827244, 39.825026, 39.82012, 39.814659, 39.81286, 39.809242, 39.806544, 39.807434, 39.809781, 39.812922, 39.820443, 39.827208)))</t>
  </si>
  <si>
    <t>list(list(c(-105.109819, -105.108782, -105.094105, -105.091091, -105.090919, -105.090867, -105.090848, -105.090823, -105.095403, -105.099085, -105.10034, -105.100863, -105.102882, -105.104366, -105.10963, -105.109819, 39.831165, 39.831076, 39.830822, 39.830484, 39.827208, 39.820443, 39.812922, 39.809781, 39.810992, 39.812082, 39.812886, 39.813365, 39.817037, 39.819307, 39.823048, 39.831165)))</t>
  </si>
  <si>
    <t>list(list(c(-105.073354, -105.069664, -105.066446, -105.063491, -105.062703, -105.062549, -105.060663, -105.053236, -105.053259, -105.053266, -105.053262, -105.059997, -105.06224, -105.063954, -105.067376, -105.072045, -105.072074, -105.0721, -105.072144, -105.071064, -105.073354, 39.841825, 39.841235, 39.84115, 39.841162, 39.841235, 39.841249, 39.841686, 39.841807, 39.839969, 39.834527, 39.827273, 39.82671, 39.82727, 39.827344, 39.827335, 39.827309, 39.830504, 39.830898, 39.834952, 39.837184, 39.841825
)))</t>
  </si>
  <si>
    <t>list(list(c(-105.081821, -105.073354, -105.071064, -105.072144, -105.0721, -105.072074, -105.072045, -105.067376, -105.063954, -105.06224, -105.059997, -105.053262, -105.053271, -105.053281, -105.055636, -105.05657, -105.062676, -105.067316, -105.067307, -105.072993, -105.081486, -105.081442, -105.081447, -105.081545, -105.081821, 39.841799, 39.841825, 39.837184, 39.834952, 39.830898, 39.830504, 39.827309, 39.827335, 39.827344, 39.82727, 39.82671, 39.827273, 39.823666, 39.821859, 39.82185, 39.821863, 
39.82185, 39.821856, 39.820069, 39.820068, 39.82012, 39.825026, 39.827244, 39.830443, 39.841799)))</t>
  </si>
  <si>
    <t>list(list(c(-105.110089, -105.108166, -105.104379, -105.091324, -105.086631, -105.081821, -105.081545, -105.081447, -105.090919, -105.091091, -105.094105, -105.108782, -105.109819, -105.10984, -105.110089, 39.841972, 39.84192, 39.841907, 39.841764, 39.841785, 39.841799, 39.830443, 39.827244, 39.827208, 39.830484, 39.830822, 39.831076, 39.831165, 39.831741, 39.841972)))</t>
  </si>
  <si>
    <t>list(list(c(-105.1289, -105.126567, -105.119548, -105.110089, -105.10984, -105.109819, -105.10963, -105.115571, -105.128604, -105.128614, -105.1289, 39.842055, 39.842048, 39.842008, 39.841972, 39.831741, 39.831165, 39.823048, 39.827146, 39.836168, 39.836455, 39.842055)))</t>
  </si>
  <si>
    <t>list(list(c(-105.174653, -105.174638, -105.174598, -105.173305, -105.169974, -105.169844, -105.166394, -105.165174, -105.159913, -105.159183, -105.156692, -105.152301, -105.137845, -105.137882, -105.137884, -105.137895, -105.140426, -105.143263, -105.143975, -105.144995, -105.145983, -105.146219, -105.147413, -105.152096, -105.155599, -105.156762, -105.158936, -105.165175, -105.165271, -105.165296, -105.170227, -105.172213, -105.174648, -105.174653, 39.800518, 39.806266, 39.806993, 39.808893, 39.811246, 
39.812497, 39.812474, 39.812457, 39.812521, 39.812431, 39.812568, 39.812605, 39.812715, 39.805711, 39.804835, 39.801802, 39.801769, 39.801756, 39.801754, 39.801738, 39.801723, 39.801719, 39.801717, 39.80172, 39.801684, 39.801679, 39.80167, 39.801646, 39.797845, 39.795791, 39.798502, 39.799705, 39.800027, 39.800518)))</t>
  </si>
  <si>
    <t>list(list(c(-105.20137, -105.198748, -105.197866, -105.197063, -105.196603, -105.195942, -105.195586, -105.193716, -105.192954, -105.191356, -105.191015, -105.189642, -105.189562, -105.189291, -105.188644, -105.186981, -105.187539, -105.18788, -105.193095, -105.193217, -105.193223, -105.193223, -105.193314, -105.193293, -105.188997, -105.186148, -105.183825, -105.169844, -105.169974, -105.173305, -105.174598, -105.174638, -105.174653, -105.174648, -105.174588, -105.174716, -105.174759, -105.179158, 
-105.183362, -105.187364, -105.189772, -105.193008, -105.197892, -105.199487, -105.199865, -105.20137, 39.769547, 39.771101, 39.771266, 39.771421, 39.771616, 39.771976, 39.772186, 39.773367, 39.774206, 39.775839, 39.776257, 39.781406, 39.782102, 39.783465, 39.790436, 39.793972, 39.796994, 39.798196, 39.801872, 39.804381, 39.80522, 39.805481, 39.80547, 39.81267, 39.812676, 39.812673, 39.81269, 39.812497, 39.811246, 39.808893, 39.806993, 39.806266, 39.800518, 39.800027, 39.790778, 39.778041, 39.771455, 
39.771729, 39.771143, 39.770045, 39.768719, 39.768161, 39.768385, 39.769304, 39.769369, 39.769547)))</t>
  </si>
  <si>
    <t>list(list(c(-105.137861, -105.12846, -105.128397, -105.128398, -105.128399, -105.128404, -105.128412, -105.128406, -105.128375, -105.128377, -105.128401, -105.128399, -105.128408, -105.137845, -105.137856, -105.13787, -105.137861, 39.827064, 39.827117, 39.822477, 39.822394, 39.82232, 39.822194, 39.821975, 39.820295, 39.819635, 39.818881, 39.817881, 39.815177, 39.812756, 39.812715, 39.814524, 39.823449, 39.827064)))</t>
  </si>
  <si>
    <t>list(list(c(-105.154472, -105.150492, -105.149462, -105.149454, -105.1484, -105.147628, -105.147493, -105.147439, -105.144176, -105.142705, -105.14204, -105.140723, -105.137861, -105.13787, -105.137856, -105.137845, -105.152301, -105.152531, -105.153642, -105.154472, 39.821723, 39.822016, 39.822981, 39.827071, 39.827094, 39.827064, 39.827063, 39.827062, 39.827055, 39.82706, 39.827037, 39.827058, 39.827064, 39.823449, 39.814524, 39.812715, 39.812605, 39.816879, 39.818217, 39.821723)))</t>
  </si>
  <si>
    <t>list(list(c(-105.198152, -105.197721, -105.194044, -105.192467, -105.183985, -105.179487, -105.177167, -105.174597, -105.174585, -105.167363, -105.165142, -105.165156, -105.165156, -105.165164, -105.165221, -105.165259, -105.16515, -105.165118, -105.165135, -105.165174, -105.166394, -105.169844, -105.183825, -105.186148, -105.188997, -105.193293, -105.197248, -105.198179, -105.198152, 39.823059, 39.823948, 39.825433, 39.826782, 39.827121, 39.827095, 39.82623, 39.827089, 39.827089, 39.827006, 39.82701, 
39.825713, 39.825414, 39.823372, 39.821303, 39.819609, 39.81719, 39.816084, 39.814284, 39.812457, 39.812474, 39.812497, 39.81269, 39.812673, 39.812676, 39.81267, 39.812706, 39.814647, 39.823059)))</t>
  </si>
  <si>
    <t>list(list(c(-105.165256, -105.165256, -105.165256, -105.147781, -105.143831, -105.141121, -105.136375, -105.132429, -105.131267, -105.130498, -105.129053, -105.1289, -105.128614, -105.128604, -105.12855, -105.12846, -105.137861, -105.140723, -105.14204, -105.142705, -105.144176, -105.147439, -105.147493, -105.147628, -105.1484, -105.149454, -105.155065, -105.155831, -105.156737, -105.165142, -105.165167, -105.165162, -105.16516, -105.165169, -105.165174, -105.165193, -105.165256, -105.165256, 39.846915, 
39.847109, 39.847187, 39.845893, 39.845343, 39.844443, 39.841936, 39.842075, 39.842069, 39.84207, 39.842056, 39.842055, 39.836455, 39.836168, 39.834172, 39.827117, 39.827064, 39.827058, 39.827037, 39.82706, 39.827055, 39.827062, 39.827063, 39.827064, 39.827094, 39.827071, 39.827038, 39.827025, 39.826991, 39.82701, 39.832856, 39.83335, 39.834626, 39.835183, 39.837629, 39.838329, 39.845345, 39.846915)))</t>
  </si>
  <si>
    <t>list(list(c(-105.110369, -105.109678, -105.108882, -105.108743, -105.108589, -105.108423, -105.108153, -105.107719, -105.107731, -105.105307, -105.10059, -105.100595, -105.100601, -105.096927, -105.092466, -105.091902, -105.092175, -105.089506, -105.086631, -105.091324, -105.104379, -105.108166, -105.110089, -105.110043, -105.110048, -105.110369, 39.853536, 39.85417, 39.856112, 39.85622, 39.856319, 39.856404, 39.856507, 39.856596, 39.856395, 39.856421, 39.856386, 39.852938, 39.850198, 39.849321, 
39.849073, 39.848676, 39.848219, 39.844039, 39.841785, 39.841764, 39.841907, 39.84192, 39.841972, 39.851717, 39.853038, 39.853536)))</t>
  </si>
  <si>
    <t>list(list(c(-105.100595, -105.10059, -105.083706, -105.083569, -105.083207, -105.081832, -105.081686, -105.081698, -105.081749, -105.081783, -105.081789, -105.081821, -105.086631, -105.089506, -105.092175, -105.091902, -105.092466, -105.096927, -105.100601, -105.100595, 39.852938, 39.856386, 39.856406, 39.8564, 39.856415, 39.856439, 39.856441, 39.853393, 39.851688, 39.847263, 39.847153, 39.841799, 39.841785, 39.844039, 39.848219, 39.848676, 39.849073, 39.849321, 39.850198, 39.852938)))</t>
  </si>
  <si>
    <t>list(list(c(-105.081789, -105.081783, -105.081749, -105.081698, -105.081686, -105.076658, -105.074117, -105.064746, -105.062526, -105.062832, -105.062499, -105.06327, -105.062703, -105.063491, -105.066446, -105.069664, -105.073354, -105.081821, -105.081789, 39.847153, 39.847263, 39.851688, 39.853393, 39.856441, 39.856506, 39.856547, 39.856547, 39.855736, 39.848216, 39.847374, 39.843798, 39.841235, 39.841162, 39.84115, 39.841235, 39.841825, 39.841799, 39.847153)))</t>
  </si>
  <si>
    <t>list(list(c(-105.064746, -105.054622, -105.053339, -105.052847, -105.0529, -105.053188, -105.05321, -105.053236, -105.060663, -105.062549, -105.062703, -105.06327, -105.062499, -105.062832, -105.062526, -105.064746, 39.856547, 39.856905, 39.855978, 39.853229, 39.852042, 39.849649, 39.845763, 39.841807, 39.841686, 39.841249, 39.841235, 39.843798, 39.847374, 39.848216, 39.855736, 39.856547)))</t>
  </si>
  <si>
    <t>list(list(c(-105.148434, -105.148259, -105.144932, -105.140899, -105.140073, -105.145819, -105.141566, -105.143519, -105.139499, -105.13823, -105.137318, -105.138581, -105.137655, -105.139267, -105.135562, -105.126198, -105.115995, -105.111948, -105.111767, -105.111761, -105.111708, -105.111239, -105.110369, -105.110048, -105.110043, -105.110089, -105.119548, -105.126567, -105.1289, -105.129053, -105.130498, -105.131267, -105.132429, -105.136375, -105.141121, -105.143831, -105.147781, -105.147767, 
-105.147745, -105.147783, -105.147746, -105.147708, -105.147644, -105.147649, -105.14761, -105.147593, -105.148854, -105.148434, 39.87128, 39.871506, 39.870585, 39.867728, 39.866596, 39.864665, 39.862878, 39.861379, 39.862004, 39.862673, 39.861778, 39.860834, 39.85974, 39.858285, 39.856586, 39.855994, 39.853422, 39.854429, 39.853019, 39.85301, 39.852921, 39.853183, 39.853536, 39.853038, 39.851717, 39.841972, 39.842008, 39.842048, 39.842055, 39.842056, 39.84207, 39.842069, 39.842075, 39.841936, 39.844443, 
39.845343, 39.845893, 39.846058, 39.847776, 39.851727, 39.853071, 39.856414, 39.863078, 39.863898, 39.867491, 39.869683, 39.871031, 39.87128)))</t>
  </si>
  <si>
    <t>list(list(c(-105.053281, -105.052982, -105.051293, -105.047796, -105.044071, -105.04411, -105.044099, -105.044025, -105.044018, -105.050026, -105.052839, -105.053256, -105.05325, -105.05327, -105.053282, -105.053281, 39.821859, 39.82184, 39.821357, 39.820096, 39.818795, 39.81745, 39.81282, 39.804448, 39.804354, 39.803115, 39.802535, 39.806497, 39.81277, 39.820028, 39.821163, 39.821859)))</t>
  </si>
  <si>
    <t>geometry</t>
  </si>
  <si>
    <t>twoperson_hh</t>
  </si>
  <si>
    <t>oneperson_hh</t>
  </si>
  <si>
    <t>hh_total</t>
  </si>
  <si>
    <t>hh_income_high</t>
  </si>
  <si>
    <t>hh_income_mid</t>
  </si>
  <si>
    <t>hh_income_low</t>
  </si>
  <si>
    <t>housing_units</t>
  </si>
  <si>
    <t>population</t>
  </si>
  <si>
    <t>nocar</t>
  </si>
  <si>
    <t>avg_hhsize_existing</t>
  </si>
  <si>
    <t>new_total_tract_population</t>
  </si>
  <si>
    <t>increase_population_totract</t>
  </si>
  <si>
    <t>new_zone_population</t>
  </si>
  <si>
    <t>existing_zone_population</t>
  </si>
  <si>
    <t>new_zone_hh</t>
  </si>
  <si>
    <t>existing_zone_hh</t>
  </si>
  <si>
    <t>max_building_SF</t>
  </si>
  <si>
    <t>existing_building_SF</t>
  </si>
  <si>
    <t>new_FAR</t>
  </si>
  <si>
    <t>existing_FAR</t>
  </si>
  <si>
    <t>zone_SF</t>
  </si>
  <si>
    <t>GEOID</t>
  </si>
  <si>
    <t>list(list(c(-104.856523, -104.837588, -104.832961, -104.833009, -104.828323, -104.82811, -104.827927, -104.819333, -104.819431, -104.825852, -104.826697, -104.829058, -104.833039, -104.833049, -104.846824, -104.84694, -104.84823, -104.85122, -104.856431, -104.856631, -104.856523, 39.768391, 39.766873, 39.766195, 39.769177, 39.769156, 39.767655, 39.764201, 39.761912, 39.75111, 39.75112, 39.750802, 39.751293, 39.751483, 39.754879, 39.754888, 39.754687, 39.756485, 39.756982, 39.758387, 39.760286, 39.768391
)))</t>
  </si>
  <si>
    <t>list(list(c(-104.828323, -104.828029, -104.828131, -104.828229, -104.809879, -104.81012, -104.810127, -104.810127, -104.819416, -104.82032, -104.82546, -104.825659, -104.826697, -104.825852, -104.819431, -104.819333, -104.827927, -104.82811, -104.828323, 39.769156, 39.771494, 39.772371, 39.773174, 39.773187, 39.747387, 39.745052, 39.740141, 39.740266, 39.740297, 39.74029, 39.748305, 39.750802, 39.75112, 39.75111, 39.761912, 39.764201, 39.767655, 39.769156)))</t>
  </si>
  <si>
    <t>list(list(c(-104.810127, -104.81012, -104.809879, -104.781727, -104.781818, -104.772157, -104.772166, -104.772264, -104.772418, -104.77247, -104.780629, -104.787422, -104.791128, -104.791219, -104.800625, -104.810022, -104.810127, -104.810127, 39.745052, 39.747387, 39.773187, 39.773387, 39.776485, 39.776409, 39.771466, 39.753859, 39.747401, 39.740251, 39.74026, 39.740266, 39.740269, 39.740269, 39.740281, 39.740141, 39.740141, 39.745052)))</t>
  </si>
  <si>
    <t>list(list(c(-104.772418, -104.772264, -104.772166, -104.76456, -104.764576, -104.760799, -104.753351, -104.735816, -104.734601, -104.734601, -104.734601, -104.734581, -104.734534, -104.734519, -104.734399, -104.762606, -104.762834, -104.762658, -104.762901, -104.76247, -104.753084, -104.716084, -104.666277, -104.666196, -104.659123, -104.655455, -104.655511, -104.640346, -104.625566, -104.625022, -104.625464, -104.626606, -104.627964, -104.629463, -104.629775, -104.630954, -104.629017, -104.629917, 
-104.628771, -104.628766, -104.626597, -104.625055, -104.627032, -104.625749, -104.624585, -104.623243, -104.622099, -104.622127, -104.623138, -104.622967, -104.62343, -104.622925, -104.62091, -104.617266, -104.616102, -104.611874, -104.609145, -104.607733, -104.605892, -104.603899, -104.601766, -104.597812, -104.59595, -104.594435, -104.591712, -104.590813, -104.588359, -104.587674, -104.586067, -104.584002, -104.583619, -104.582613, -104.582488, -104.602222, -104.603078, -104.613603, -104.616197, 
-104.616507, -104.626065, -104.632424, -104.633384, -104.634448, -104.635347, -104.640723, -104.64293, -104.652803, -104.659953, -104.678305, -104.715945, -104.725637, -104.731955, -104.734834, -104.734969, -104.735396, -104.745854, -104.763038, -104.77247, -104.772418, 39.747401, 39.753859, 39.771466, 39.771598, 39.769391, 39.769487, 39.769487, 39.769412, 39.769181, 39.769211, 39.769268, 39.774838, 39.78173, 39.782949, 39.798442, 39.798433, 39.799878, 39.805574, 39.813038, 39.82298, 39.823048, 39.823207, 
39.82285, 39.814005, 39.814033, 39.814048, 39.82247, 39.822553, 39.82249, 39.820605, 39.815394, 39.813527, 39.81244, 39.810295, 39.806809, 39.804466, 39.803688, 39.802282, 39.800636, 39.798334, 39.797802, 39.796561, 39.794052, 39.791447, 39.790784, 39.791697, 39.791714, 39.789729, 39.788225, 39.785586, 39.783731, 39.783258, 39.782337, 39.782537, 39.781382, 39.77876, 39.777516, 39.775411, 39.769153, 39.76576, 39.759994, 39.756258, 39.754163, 39.752446, 39.750802, 39.749905, 39.746508, 39.745761, 39.744889, 
39.743224, 39.742333, 39.740085, 39.739636, 39.739878, 39.739887, 39.739982, 39.740004, 39.740007, 39.740061, 39.739501, 39.739547, 39.739594, 39.739631, 39.739886, 39.739782, 39.739778, 39.740477, 39.739995, 39.740271, 39.740267, 39.740822, 39.740321, 39.740302, 39.740265, 39.74024, 39.740251, 39.740251, 39.747401)))</t>
  </si>
  <si>
    <t>list(list(c(-104.885231, -104.885112, -104.880329, -104.880368, -104.880313, -104.880313, -104.88014, -104.877497, -104.876306, -104.876155, -104.876224, -104.857203, -104.854232, -104.848533, -104.847233, -104.849333, -104.847333, -104.841332, -104.837531, -104.839432, -104.834732, -104.832832, -104.834111, -104.834448, -104.83249, -104.82988, -104.827606, -104.825438, -104.823775, -104.822111, -104.823038, -104.819931, -104.817932, -104.817084, -104.816527, -104.815289, -104.815218, -104.818469, 
-104.824593, -104.826853, -104.828591, -104.828668, -104.831366, -104.839852, -104.841672, -104.844735, -104.847625, -104.84764, -104.847922, -104.852088, -104.852699, -104.859466, -104.864145, -104.866452, -104.86881, -104.875912, -104.885265, -104.885231, 39.631345, 39.639262, 39.641491, 39.642193, 39.645889, 39.645902, 39.653057, 39.653052, 39.652295, 39.645907, 39.644301, 39.653246, 39.650887, 39.649988, 39.648288, 39.644988, 39.641889, 39.637589, 39.631888, 39.627389, 39.626189, 39.621489, 39.618447, 
39.61611, 39.613289, 39.611479, 39.611879, 39.613373, 39.613542, 39.612047, 39.6055, 39.60574, 39.605789, 39.605028, 39.604529, 39.603113, 39.602181, 39.602165, 39.602186, 39.602187, 39.605746, 39.605904, 39.610704, 39.619297, 39.622083, 39.624085, 39.624087, 39.624087, 39.624087, 39.624087, 39.624087, 39.624123, 39.624094, 39.624119, 39.624085, 39.624163, 39.624083, 39.631345)))</t>
  </si>
  <si>
    <t>list(list(c(-104.87534, -104.87533, -104.870624, -104.87059, -104.865859, -104.865906, -104.865925, -104.86593, -104.865971, -104.870653, -104.870831, -104.87432, -104.874947, -104.87534, -104.87534, 39.720134, 39.725576, 39.725574, 39.732854, 39.732857, 39.725571, 39.721419, 39.720126, 39.711053, 39.710169, 39.718176, 39.718201, 39.71845, 39.719711, 39.720134)))</t>
  </si>
  <si>
    <t>list(list(c(-104.847013, -104.843254, -104.837603, -104.82546, -104.825503, -104.828239, -104.837642, -104.847094, -104.847013, 39.740206, 39.740307, 39.740302, 39.74029, 39.736261, 39.736091, 39.736108, 39.736135, 39.740206)))</t>
  </si>
  <si>
    <t>list(list(c(-104.847152, -104.847094, -104.837642, -104.828239, -104.828244, -104.831032, -104.835282, -104.837858, -104.844286, -104.847185, -104.847152, 39.733002, 39.736135, 39.736108, 39.736091, 39.734362, 39.734209, 39.732354, 39.731189, 39.728341, 39.72892, 39.733002)))</t>
  </si>
  <si>
    <t>list(list(c(-104.847185, -104.844286, -104.837858, -104.835282, -104.831032, -104.828244, -104.828239, -104.825503, -104.82485, -104.828261, -104.835238, -104.843168, -104.84721, -104.847185, 39.72892, 39.728341, 39.731189, 39.732354, 39.734209, 39.734362, 39.736091, 39.736261, 39.725624, 39.725627, 39.72565, 39.725675, 39.725683, 39.72892)))</t>
  </si>
  <si>
    <t>list(list(c(-104.847263, -104.84724, -104.847233, -104.844086, -104.843452, -104.843168, -104.835238, -104.828261, -104.82485, -104.826562, -104.826874, -104.826947, -104.847237, -104.847254, -104.847263, 39.718431, 39.721568, 39.722544, 39.723253, 39.723963, 39.725675, 39.72565, 39.725627, 39.725624, 39.71968, 39.717301, 39.71116, 39.711178, 39.715806, 39.718431)))</t>
  </si>
  <si>
    <t>list(list(c(-104.86593, -104.865925, -104.865906, -104.856925, -104.84721, -104.843168, -104.843452, -104.844086, -104.847233, -104.84724, -104.849174, -104.852427, -104.853754, -104.854748, -104.855646, -104.856404, -104.859274, -104.861082, -104.860759, -104.865971, -104.86593, 39.720126, 39.721419, 39.725571, 39.725573, 39.725683, 39.725675, 39.723963, 39.723253, 39.722544, 39.721568, 39.721339, 39.718821, 39.717965, 39.717497, 39.714925, 39.714807, 39.715037, 39.713877, 39.711088, 39.711053, 
39.720126)))</t>
  </si>
  <si>
    <t>list(list(c(-104.861082, -104.859274, -104.856404, -104.855646, -104.854748, -104.853754, -104.852427, -104.849174, -104.84724, -104.847263, -104.847254, -104.847237, -104.850775, -104.854641, -104.860759, -104.861082, 39.713877, 39.715037, 39.714807, 39.714925, 39.717497, 39.717965, 39.718821, 39.721339, 39.721568, 39.718431, 39.715806, 39.711178, 39.711155, 39.71113, 39.711088, 39.713877)))</t>
  </si>
  <si>
    <t>list(list(c(-104.865971, -104.860759, -104.854641, -104.850775, -104.847237, -104.847233, -104.847193, -104.850169, -104.85514, -104.865967, -104.865967, -104.865971, 39.711053, 39.711088, 39.71113, 39.711155, 39.711178, 39.710479, 39.703331, 39.703117, 39.703841, 39.703807, 39.704318, 39.711053)))</t>
  </si>
  <si>
    <t>list(list(c(-104.870648, -104.868932, -104.865967, -104.865967, -104.85514, -104.850169, -104.847193, -104.847152, -104.854207, -104.865962, -104.865964, -104.870662, -104.870648, 39.700535, 39.702987, 39.704318, 39.703807, 39.703841, 39.703117, 39.703331, 39.696603, 39.696587, 39.696559, 39.699086, 39.698475, 39.700535)))</t>
  </si>
  <si>
    <t>list(list(c(-104.865962, -104.865962, -104.854207, -104.847152, -104.847197, -104.847219, -104.847241, -104.856614, -104.865942, -104.865953, -104.865963, -104.865962, 39.691896, 39.696559, 39.696587, 39.696603, 39.689306, 39.685686, 39.682063, 39.682053, 39.68202, 39.685652, 39.689467, 39.691896)))</t>
  </si>
  <si>
    <t>list(list(c(-104.865986, -104.865942, -104.856614, -104.847241, -104.847254, -104.847267, -104.847258, -104.850192, -104.856586, -104.86075, -104.862117, -104.866051, -104.865986, 39.674767, 39.68202, 39.682053, 39.682063, 39.678403, 39.674797, 39.66755, 39.667545, 39.667535, 39.667526, 39.667524, 39.670847, 39.674767)))</t>
  </si>
  <si>
    <t>list(list(c(-104.847267, -104.839279, -104.837822, -104.836256, -104.834977, -104.828919, -104.828964, -104.830182, -104.836685, -104.83831, -104.847258, -104.847267, 39.674797, 39.674969, 39.674999, 39.674983, 39.674964, 39.674873, 39.671009, 39.667601, 39.667582, 39.667577, 39.66755, 39.674797)))</t>
  </si>
  <si>
    <t>list(list(c(-104.847254, -104.847241, -104.841243, -104.836287, -104.828858, -104.828919, -104.834977, -104.836256, -104.837822, -104.839279, -104.847267, -104.847254, 39.678403, 39.682063, 39.682077, 39.682092, 39.682122, 39.674873, 39.674964, 39.674983, 39.674999, 39.674969, 39.674797, 39.678403)))</t>
  </si>
  <si>
    <t>list(list(c(-104.847219, -104.847197, -104.847152, -104.840949, -104.829497, -104.828831, -104.828858, -104.836287, -104.841243, -104.847241, -104.847219, 39.685686, 39.689306, 39.696603, 39.696609, 39.69662, 39.689377, 39.682122, 39.682092, 39.682077, 39.682063, 39.685686)))</t>
  </si>
  <si>
    <t>list(list(c(-104.847193, -104.842896, -104.839247, -104.836219, -104.830143, -104.829172, -104.829497, -104.840949, -104.847152, -104.847193, 39.703331, 39.703132, 39.701916, 39.701018, 39.701405, 39.701224, 39.69662, 39.696609, 39.696603, 39.703331)))</t>
  </si>
  <si>
    <t>list(list(c(-104.826874, -104.826562, -104.82485, -104.819379, -104.817549, -104.810386, -104.809784, -104.8098, -104.809778, -104.809881, -104.809967, -104.810002, -104.809989, -104.813105, -104.816632, -104.819356, -104.826689, -104.826947, -104.826874, 39.717301, 39.71968, 39.725624, 39.725619, 39.725618, 39.725611, 39.722535, 39.718363, 39.714804, 39.714082, 39.713555, 39.711584, 39.708627, 39.708678, 39.710722, 39.711138, 39.71116, 39.71116, 39.717301)))</t>
  </si>
  <si>
    <t>list(list(c(-104.829497, -104.819253, -104.819273, -104.819282, -104.819284, -104.81929, -104.826374, -104.828252, -104.828858, -104.828831, -104.829497, 39.69662, 39.696594, 39.689353, 39.685601, 39.684599, 39.68209, 39.682117, 39.682044, 39.682122, 39.689377, 39.69662)))</t>
  </si>
  <si>
    <t>list(list(c(-104.819284, -104.819282, -104.819273, -104.819253, -104.809869, -104.809886, -104.809894, -104.811502, -104.815407, -104.81929, -104.819284, 39.684599, 39.685601, 39.689353, 39.696594, 39.696602, 39.689331, 39.685695, 39.685606, 39.682135, 39.68209, 39.684599)))</t>
  </si>
  <si>
    <t>list(list(c(-104.828964, -104.828919, -104.828858, -104.828252, -104.826374, -104.81929, -104.815407, -104.811502, -104.809894, -104.809904, -104.809923, -104.809927, -104.809933, -104.811844, -104.81581, -104.824009, -104.828444, -104.830182, -104.828964, 39.671009, 39.674873, 39.682122, 39.682044, 39.682117, 39.68209, 39.682135, 39.685606, 39.685695, 39.682056, 39.674809, 39.672997, 39.670692, 39.670486, 39.667671, 39.667596, 39.667605, 39.667601, 39.671009)))</t>
  </si>
  <si>
    <t>list(list(c(-104.832903, -104.828177, -104.809938, -104.809946, -104.806267, -104.802237, -104.802391, -104.799422, -104.799023, -104.799616, -104.799506, -104.80995, -104.814622, -104.816758, -104.819977, -104.827929, -104.831795, -104.832903, 39.6542, 39.65719, 39.668884, 39.665845, 39.667434, 39.66756, 39.665421, 39.661398, 39.65966, 39.655005, 39.653144, 39.65315, 39.653151, 39.653143, 39.653136, 39.653125, 39.653079, 39.6542)))</t>
  </si>
  <si>
    <t>list(list(c(-104.82546, -104.82032, -104.819416, -104.810127, -104.810022, -104.810007, -104.809987, -104.810386, -104.817549, -104.819379, -104.82485, -104.825503, -104.82546, 39.74029, 39.740297, 39.740266, 39.740141, 39.740141, 39.733271, 39.728498, 39.725611, 39.725618, 39.725619, 39.725624, 39.736261, 39.74029)))</t>
  </si>
  <si>
    <t>list(list(c(-104.810386, -104.809987, -104.810007, -104.810022, -104.800625, -104.791219, -104.791202, -104.791164, -104.800569, -104.810293, -104.810386, 39.725611, 39.728498, 39.733271, 39.740141, 39.740281, 39.740269, 39.732891, 39.72563, 39.725621, 39.725611, 39.725611)))</t>
  </si>
  <si>
    <t>list(list(c(-104.810293, -104.800569, -104.791164, -104.791165, -104.791165, -104.790969, -104.795677, -104.800947, -104.803748, -104.805659, -104.807656, -104.809989, -104.810002, -104.809967, -104.809881, -104.809778, -104.8098, -104.809784, -104.810386, -104.810293, 39.725611, 39.725621, 39.72563, 39.71381, 39.71365, 39.706477, 39.706734, 39.707147, 39.707773, 39.708227, 39.708614, 39.708627, 39.711584, 39.713555, 39.714082, 39.714804, 39.718363, 39.722535, 39.725611, 39.725611)))</t>
  </si>
  <si>
    <t>list(list(c(-104.809989, -104.807656, -104.805659, -104.803748, -104.800947, -104.795677, -104.790969, -104.790954, -104.791077, -104.800031, -104.805828, -104.809869, -104.809924, -104.809989, 39.708627, 39.708614, 39.708227, 39.707773, 39.707147, 39.706734, 39.706477, 39.700289, 39.696612, 39.696608, 39.696605, 39.696602, 39.700991, 39.708627)))</t>
  </si>
  <si>
    <t>list(list(c(-104.809886, -104.809869, -104.805828, -104.800031, -104.791077, -104.791052, -104.791037, -104.791015, -104.79998, -104.80301, -104.809894, -104.809886, 39.689331, 39.696602, 39.696605, 39.696608, 39.696612, 39.692193, 39.689712, 39.685728, 39.685712, 39.685706, 39.685695, 39.689331)))</t>
  </si>
  <si>
    <t>list(list(c(-104.809904, -104.809894, -104.80301, -104.79998, -104.791015, -104.790994, -104.797771, -104.800532, -104.800808, -104.801012, -104.801063, -104.802676, -104.802858, -104.807665, -104.809923, -104.809904, 39.682056, 39.685695, 39.685706, 39.685712, 39.685728, 39.682099, 39.682123, 39.681418, 39.682144, 39.682332, 39.682141, 39.67596, 39.673935, 39.674731, 39.674809, 39.682056)))</t>
  </si>
  <si>
    <t>list(list(c(-104.791165, -104.789725, -104.785307, -104.77925, -104.779229, -104.772228, -104.772339, -104.771337, -104.769974, -104.769973, -104.771073, -104.772351, -104.777804, -104.791077, -104.790954, -104.790969, -104.791165, -104.791165, 39.71381, 39.713791, 39.711087, 39.711087, 39.707065, 39.707113, 39.699307, 39.696682, 39.696676, 39.696558, 39.696562, 39.696567, 39.696581, 39.696612, 39.700289, 39.706477, 39.71365, 39.71381)))</t>
  </si>
  <si>
    <t>list(list(c(-104.791015, -104.784273, -104.783126, -104.78023, -104.779687, -104.77857, -104.778042, -104.777968, -104.777804, -104.772351, -104.772352, -104.772362, -104.772445, -104.778875, -104.781557, -104.784344, -104.78737, -104.791006, -104.790994, -104.791015, 39.685728, 39.685345, 39.685781, 39.688568, 39.689758, 39.691424, 39.693216, 39.693623, 39.696581, 39.696567, 39.693053, 39.682047, 39.680743, 39.678619, 39.678432, 39.678441, 39.677319, 39.677832, 39.682099, 39.685728)))</t>
  </si>
  <si>
    <t>list(list(c(-104.772352, -104.772351, -104.771073, -104.769973, -104.769974, -104.767733, -104.753726, -104.753646, -104.762977, -104.762977, -104.764935, -104.772362, -104.772352, 39.693053, 39.696567, 39.696562, 39.696558, 39.696676, 39.696551, 39.696495, 39.681997, 39.682027, 39.682145, 39.682031, 39.682047, 39.693053)))</t>
  </si>
  <si>
    <t>list(list(c(-104.772469, -104.772456, -104.772445, -104.772362, -104.764935, -104.762977, -104.762977, -104.753646, -104.753301, -104.753128, -104.75301, -104.75415, -104.759096, -104.772442, -104.772473, -104.772469, 39.670618, 39.67723, 39.680743, 39.682047, 39.682031, 39.682145, 39.682027, 39.681997, 39.681259, 39.674769, 39.667909, 39.667893, 39.667827, 39.667703, 39.669017, 39.670618)))</t>
  </si>
  <si>
    <t>list(list(c(-104.791036, -104.785176, -104.779871, -104.778672, -104.777344, -104.775643, -104.775219, -104.772473, -104.772442, -104.772399, -104.772456, -104.777441, -104.779093, -104.777342, -104.777427, -104.780606, -104.782184, -104.78975, -104.791109, -104.791036, 39.667559, 39.667523, 39.667447, 39.667954, 39.668791, 39.669546, 39.669151, 39.669017, 39.667703, 39.665583, 39.653109, 39.653132, 39.653119, 39.657138, 39.657979, 39.657816, 39.658152, 39.660262, 39.660307, 39.667559)))</t>
  </si>
  <si>
    <t>list(list(c(-104.791018, -104.791006, -104.78737, -104.784344, -104.781557, -104.778875, -104.772445, -104.772456, -104.772469, -104.772473, -104.775219, -104.775643, -104.777344, -104.778672, -104.779871, -104.785176, -104.791036, -104.791018, 39.673665, 39.677832, 39.677319, 39.678441, 39.678432, 39.678619, 39.680743, 39.67723, 39.670618, 39.669017, 39.669151, 39.669546, 39.668791, 39.667954, 39.667447, 39.667523, 39.667559, 39.673665)))</t>
  </si>
  <si>
    <t>list(list(c(-104.856038, -104.852944, -104.847119, -104.84773, -104.848336, -104.848332, -104.847251, -104.844478, -104.844322, -104.84359, -104.837182, -104.8356, -104.835516, -104.834612, -104.832903, -104.831795, -104.831217, -104.830169, -104.829237, -104.828844, -104.82894, -104.822927, -104.822661, -104.819756, -104.818968, -104.810302, -104.810309, -104.812702, -104.815791, -104.81916, -104.819609, -104.82197, -104.823337, -104.82582, -104.828784, -104.831731, -104.837531, -104.841332, -104.847333, 
-104.849333, -104.847233, -104.848533, -104.854232, -104.857203, -104.856038, 39.654178, 39.655706, 39.65678, 39.657101, 39.657891, 39.659161, 39.659087, 39.658583, 39.658559, 39.658448, 39.657195, 39.656407, 39.656353, 39.655744, 39.6542, 39.653079, 39.652463, 39.651121, 39.649124, 39.646477, 39.638572, 39.638546, 39.638545, 39.635953, 39.635604, 39.6326, 39.631359, 39.631432, 39.629962, 39.629555, 39.631319, 39.631306, 39.631328, 39.630822, 39.630302, 39.629788, 39.631888, 39.637589, 39.641889, 
39.644988, 39.648288, 39.649988, 39.650887, 39.653246, 39.654178)))</t>
  </si>
  <si>
    <t>list(list(c(-104.837531, -104.831731, -104.828784, -104.82582, -104.823337, -104.82197, -104.819609, -104.81916, -104.815791, -104.812702, -104.810309, -104.810349, -104.810377, -104.810956, -104.810985, -104.816398, -104.816681, -104.819817, -104.819262, -104.817181, -104.810614, -104.810501, -104.809906, -104.812623, -104.8164, -104.816527, -104.817084, -104.817932, -104.819931, -104.823038, -104.822111, -104.823775, -104.825438, -104.827606, -104.82988, -104.83249, -104.834448, -104.834111, -104.832832, 
-104.834732, -104.839432, -104.837531, 39.631888, 39.629788, 39.630302, 39.630822, 39.631328, 39.631306, 39.631319, 39.629555, 39.629962, 39.631432, 39.631359, 39.623874, 39.620354, 39.619148, 39.619125, 39.618098, 39.619145, 39.618898, 39.617833, 39.615803, 39.610542, 39.610359, 39.609184, 39.608045, 39.604647, 39.604529, 39.605028, 39.605789, 39.60574, 39.6055, 39.612047, 39.613542, 39.613373, 39.611879, 39.611479, 39.613289, 39.61611, 39.618447, 39.621489, 39.626189, 39.627389, 39.631888)))</t>
  </si>
  <si>
    <t>list(list(c(-104.819977, -104.816758, -104.814622, -104.80995, -104.810021, -104.810148, -104.810196, -104.810235, -104.81027, -104.814866, -104.819657, -104.819617, -104.819328, -104.818624, -104.819977, 39.653136, 39.653143, 39.653151, 39.65315, 39.650986, 39.644419, 39.642136, 39.640225, 39.638491, 39.63851, 39.638531, 39.641778, 39.649627, 39.65054, 39.653136)))</t>
  </si>
  <si>
    <t>list(list(c(-104.791248, -104.791217, -104.784386, -104.779093, -104.777441, -104.772456, -104.772512, -104.774319, -104.777159, -104.779283, -104.779791, -104.782934, -104.787784, -104.788143, -104.791325, -104.791248, 39.649809, 39.653127, 39.653109, 39.653119, 39.653132, 39.653109, 39.647056, 39.646541, 39.643358, 39.64284, 39.642778, 39.642831, 39.645793, 39.645868, 39.64597, 39.649809)))</t>
  </si>
  <si>
    <t>list(list(c(-104.791361, -104.791325, -104.788143, -104.787784, -104.782934, -104.779791, -104.779283, -104.777159, -104.774319, -104.772512, -104.769534, -104.765841, -104.763974, -104.76322, -104.779016, -104.782269, -104.784639, -104.791471, -104.791361, 39.644256, 39.64597, 39.645868, 39.645793, 39.642831, 39.642778, 39.64284, 39.643358, 39.646541, 39.647056, 39.643251, 39.642226, 39.64132, 39.638506, 39.638515, 39.63851, 39.638507, 39.638498, 39.644256)))</t>
  </si>
  <si>
    <t>list(list(c(-104.765841, -104.763564, -104.759819, -104.76043, -104.759391, -104.757129, -104.755609, -104.754243, -104.753697, -104.75345, -104.75314, -104.753283, -104.75358, -104.753575, -104.754191, -104.756723, -104.758669, -104.76322, -104.763974, -104.765841, 39.642226, 39.645062, 39.645638, 39.64674, 39.648239, 39.649631, 39.653046, 39.65304, 39.653046, 39.653034, 39.653029, 39.652157, 39.638585, 39.638483, 39.638465, 39.638495, 39.638498, 39.638506, 39.64132, 39.642226)))</t>
  </si>
  <si>
    <t>list(list(c(-104.791109, -104.78975, -104.782184, -104.780606, -104.777427, -104.777342, -104.779093, -104.784386, -104.791217, -104.791109, 39.660307, 39.660262, 39.658152, 39.657816, 39.657979, 39.657138, 39.653119, 39.653109, 39.653127, 39.660307)))</t>
  </si>
  <si>
    <t>list(list(c(-104.822661, -104.819657, -104.814866, -104.81027, -104.799191, -104.797401, -104.791471, -104.791509, -104.791531, -104.794783, -104.798173, -104.80071, -104.803819, -104.810302, -104.818968, -104.819756, -104.822661, 39.638545, 39.638531, 39.63851, 39.638491, 39.638495, 39.638496, 39.638498, 39.630657, 39.626099, 39.627227, 39.628405, 39.629286, 39.630366, 39.6326, 39.635604, 39.635953, 39.638545)))</t>
  </si>
  <si>
    <t>list(list(c(-104.810235, -104.810196, -104.810148, -104.810021, -104.80995, -104.799506, -104.797559, -104.798324, -104.798233, -104.798916, -104.797437, -104.795539, -104.797401, -104.799191, -104.81027, -104.810235, 39.640225, 39.642136, 39.644419, 39.650986, 39.65315, 39.653144, 39.653121, 39.651242, 39.649435, 39.645497, 39.644019, 39.642684, 39.638496, 39.638495, 39.638491, 39.640225)))</t>
  </si>
  <si>
    <t>list(list(c(-104.791509, -104.791471, -104.784639, -104.782269, -104.78396, -104.781159, -104.778849, -104.778219, -104.778093, -104.775922, -104.774728, -104.772502, -104.772629, -104.768074, -104.767394, -104.767229, -104.772824, -104.786049, -104.786395, -104.788079, -104.791531, -104.791509, 39.630657, 39.638498, 39.638507, 39.63851, 39.634543, 39.631985, 39.630964, 39.630776, 39.629215, 39.626424, 39.626283, 39.625328, 39.625143, 39.624794, 39.623986, 39.623788, 39.623978, 39.623966, 39.624149, 
39.624752, 39.626099, 39.630657)))</t>
  </si>
  <si>
    <t>list(list(c(-104.782269, -104.779016, -104.76322, -104.763242, -104.763075, -104.762951, -104.761365, -104.76077, -104.758499, -104.754602, -104.754335, -104.754347, -104.758903, -104.759602, -104.762621, -104.763125, -104.767285, -104.773293, -104.778738, -104.778219, -104.778849, -104.781159, -104.78396, -104.782269, 39.63851, 39.638515, 39.638506, 39.636552, 39.635901, 39.635675, 39.634582, 39.634393, 39.633668, 39.631243, 39.630572, 39.628199, 39.629836, 39.631468, 39.631878, 39.631942, 39.632485, 
39.631187, 39.632311, 39.630776, 39.630964, 39.631985, 39.634543, 39.63851)))</t>
  </si>
  <si>
    <t>list(list(c(-104.875309, -104.874196, -104.865962, -104.865962, -104.865963, -104.865953, -104.875268, -104.87528, -104.875281, -104.87529, -104.875309, 39.696505, 39.696472, 39.696559, 39.691896, 39.689467, 39.685652, 39.68567, 39.689243, 39.689292, 39.691715, 39.696505)))</t>
  </si>
  <si>
    <t>list(list(c(-104.875254, -104.875268, -104.865953, -104.865942, -104.865986, -104.866051, -104.868216, -104.870882, -104.875274, -104.875254, 39.682045, 39.68567, 39.685652, 39.68202, 39.674767, 39.670847, 39.672621, 39.674764, 39.678365, 39.682045)))</t>
  </si>
  <si>
    <t>list(list(c(-105.024981, -105.006111, -104.996727, -104.996649, -104.996647, -104.996632, -104.996632, -105.006096, -105.007444, -105.008355, -105.015532, -105.024939, -105.024859, -105.024853, -105.024861, -105.024981, 39.91423, 39.914068, 39.914053, 39.911527, 39.911424, 39.903307, 39.899724, 39.899715, 39.899713, 39.899712, 39.899657, 39.899625, 39.907718, 39.90848, 39.909485, 39.91423)))</t>
  </si>
  <si>
    <t>list(list(c(-105.02482, -105.0194, -105.015339, -105.015407, -105.015413, -105.015432, -105.015448, -105.015501, -105.017192, -105.024782, -105.024786, -105.024787, -105.024773, -105.02482, 39.849073, 39.849061, 39.849043, 39.84449, 39.843932, 39.841738, 39.839515, 39.833622, 39.834027, 39.836195, 39.83824, 39.838541, 39.841789, 39.849073)))</t>
  </si>
  <si>
    <t>list(list(c(-105.024782, -105.017192, -105.015501, -105.015502, -105.006034, -105.006097, -105.014221, -105.01554, -105.024799, -105.024782, 39.836195, 39.834027, 39.833622, 39.833554, 39.830837, 39.827292, 39.827292, 39.827288, 39.827272, 39.836195)))</t>
  </si>
  <si>
    <t>list(list(c(-105.053271, -105.053262, -105.044494, -105.040556, -105.034351, -105.034387, -105.034473, -105.034505, -105.034588, -105.034697, -105.042792, -105.044018, -105.044025, -105.044099, -105.04411, -105.044071, -105.047796, -105.051293, -105.052982, -105.053281, -105.053271, 39.823666, 39.827273, 39.827285, 39.827284, 39.82729, 39.82405, 39.822122, 39.820168, 39.816478, 39.80431, 39.80457, 39.804354, 39.804448, 39.81282, 39.81745, 39.818795, 39.820096, 39.821357, 39.82184, 39.821859, 39.823666
)))</t>
  </si>
  <si>
    <t>list(list(c(-105.024991, -105.024975, -105.024939, -105.015532, -105.015518, -105.015517, -105.02502, -105.024991, 39.890519, 39.893377, 39.899625, 39.899657, 39.892944, 39.885247, 39.885214, 39.890519)))</t>
  </si>
  <si>
    <t>list(list(c(-105.053289, -105.053228, -105.05182, -105.049826, -105.044282, -105.039078, -105.034287, -105.034294, -105.0343, -105.040555, -105.053266, -105.053259, -105.053236, -105.05321, -105.053188, -105.0529, -105.052847, -105.053339, -105.053289, 39.856764, 39.857111, 39.854771, 39.852339, 39.84682, 39.841859, 39.839031, 39.83827, 39.834539, 39.834531, 39.834527, 39.839969, 39.841807, 39.845763, 39.849649, 39.852042, 39.853229, 39.855978, 39.856764)))</t>
  </si>
  <si>
    <t>list(list(c(-105.053266, -105.040555, -105.0343, -105.034294, -105.034287, -105.032549, -105.024782, -105.024799, -105.034351, -105.040556, -105.044494, -105.053262, -105.053266, 39.834527, 39.834531, 39.834539, 39.83827, 39.839031, 39.83837, 39.836195, 39.827272, 39.82729, 39.827284, 39.827285, 39.827273, 39.834527)))</t>
  </si>
  <si>
    <t>list(list(c(-105.053263, -105.050556, -105.049895, -105.048816, -105.04057, -105.037624, -105.034369, -105.02874, -105.026352, -105.024918, -105.02482, -105.024773, -105.024787, -105.024786, -105.024782, -105.032549, -105.034287, -105.039078, -105.044282, -105.049826, -105.05182, -105.053228, -105.053298, -105.053263, 39.859948, 39.856419, 39.856379, 39.856363, 39.856313, 39.856298, 39.856263, 39.856273, 39.856276, 39.856274, 39.849073, 39.841789, 39.838541, 39.83824, 39.836195, 39.83837, 39.839031, 
39.841859, 39.84682, 39.852339, 39.854771, 39.857111, 39.858762, 39.859948)))</t>
  </si>
  <si>
    <t>list(list(c(-105.053284, -105.053191, -105.041117, -105.034436, -105.026954, -105.026335, -105.025008, -105.024982, -105.024918, -105.026352, -105.02874, -105.034369, -105.037624, -105.04057, -105.048816, -105.049895, -105.050556, -105.053263, -105.053284, 39.860436, 39.86362, 39.863498, 39.863487, 39.863485, 39.86349, 39.863492, 39.859889, 39.856274, 39.856276, 39.856273, 39.856263, 39.856298, 39.856313, 39.856363, 39.856379, 39.856419, 39.859948, 39.860436)))</t>
  </si>
  <si>
    <t>list(list(c(-104.975097, -104.975084, -104.972086, -104.96371, -104.960159, -104.960239, -104.960344, -104.972263, -104.972471, -104.974299, -104.975501, -104.975097, 39.591003, 39.595145, 39.595166, 39.595177, 39.595173, 39.588854, 39.580645, 39.580608, 39.581493, 39.584066, 39.586764, 39.591003)))</t>
  </si>
  <si>
    <t>list(list(c(-104.941488, -104.941407, -104.939848, -104.932927, -104.929731, -104.922888, -104.922902, -104.922957, -104.932945, -104.941594, -104.941488, 39.588279, 39.595172, 39.595045, 39.59505, 39.595066, 39.595059, 39.588961, 39.580558, 39.580554, 39.580555, 39.588279)))</t>
  </si>
  <si>
    <t>list(list(c(-104.904318, -104.904232, -104.904267, -104.896718, -104.893371, -104.889322, -104.885683, -104.883544, -104.876749, -104.875606, -104.873165, -104.872366, -104.88571, -104.888861, -104.897067, -104.904175, -104.904415, -104.904318, 39.57328, 39.576565, 39.580525, 39.580523, 39.580529, 39.580538, 39.580569, 39.58055, 39.580496, 39.578511, 39.570621, 39.565997, 39.565979, 39.565991, 39.565971, 39.565982, 39.565982, 39.57328)))</t>
  </si>
  <si>
    <t>list(list(c(-104.867241, -104.866709, -104.866784, -104.866822, -104.866762, -104.86669, -104.866681, -104.866535, -104.861691, -104.859611, -104.85344, -104.852172, -104.85118, -104.85021, -104.847952, -104.847673, -104.847809, -104.847922, -104.84764, -104.847625, -104.844735, -104.841672, -104.839852, -104.831366, -104.828668, -104.828591, -104.826853, -104.824593, -104.818469, -104.815218, -104.813409, -104.813031, -104.813344, -104.821003, -104.848089, -104.866798, -104.867147, -104.868118, 
-104.867241, 39.59806, 39.598408, 39.598838, 39.599216, 39.603744, 39.608937, 39.609558, 39.609558, 39.609191, 39.609564, 39.609772, 39.610243, 39.610838, 39.610201, 39.610128, 39.620497, 39.621064, 39.624087, 39.624087, 39.624087, 39.624085, 39.622083, 39.619297, 39.610704, 39.605904, 39.605746, 39.602187, 39.602186, 39.602165, 39.602181, 39.598562, 39.597288, 39.594952, 39.594989, 39.595071, 39.595033, 39.596457, 39.597075, 39.59806)))</t>
  </si>
  <si>
    <t>list(list(c(-104.876749, -104.872347, -104.868984, -104.867506, -104.86692, -104.866798, -104.848089, -104.821003, -104.813344, -104.814238, -104.815325, -104.815336, -104.813651, -104.811675, -104.805902, -104.805281, -104.804455, -104.804919, -104.804605, -104.801627, -104.80147, -104.801139, -104.801007, -104.801061, -104.801197, -104.800909, -104.797706, -104.79748, -104.800175, -104.799904, -104.795258, -104.795504, -104.790199, -104.791368, -104.800612, -104.800939, -104.801095, -104.801371, 
-104.813131, -104.815686, -104.832934, -104.836228, -104.857406, -104.867124, -104.8695, -104.872366, -104.873165, -104.875606, -104.876749, 39.580496, 39.580466, 39.581087, 39.581834, 39.582734, 39.595033, 39.595071, 39.594989, 39.594952, 39.592802, 39.592558, 39.590907, 39.590648, 39.590698, 39.588128, 39.58718, 39.58524, 39.584444, 39.582495, 39.582278, 39.582268, 39.582093, 39.581598, 39.579448, 39.578973, 39.57799, 39.577418, 39.574925, 39.573599, 39.572387, 39.571032, 39.569584, 39.567621, 
39.566087, 39.565893, 39.565887, 39.565885, 39.565887, 39.565988, 39.565988, 39.565988, 39.565988, 39.566029, 39.56598, 39.565983, 39.565997, 39.570621, 39.578511, 39.580496)))</t>
  </si>
  <si>
    <t>list(list(c(-104.76322, -104.758669, -104.756723, -104.754191, -104.753575, -104.749122, -104.735058, -104.727831, -104.725698, -104.724984, -104.719447, -104.719159, -104.719037, -104.719088, -104.72626, -104.731839, -104.733785, -104.733538, -104.738194, -104.744186, -104.749876, -104.751372, -104.752161, -104.75397, -104.754374, -104.754347, -104.754335, -104.754602, -104.758499, -104.76077, -104.761365, -104.762951, -104.763075, -104.763242, -104.76322, 39.638506, 39.638498, 39.638495, 39.638465, 
39.638483, 39.638481, 39.638452, 39.638557, 39.638529, 39.638526, 39.638558, 39.638548, 39.638545, 39.623937, 39.623932, 39.623688, 39.62502, 39.626858, 39.627203, 39.626795, 39.627128, 39.626893, 39.626621, 39.626545, 39.626548, 39.628199, 39.630572, 39.631243, 39.633668, 39.634393, 39.634582, 39.635675, 39.635901, 39.636552, 39.638506)))</t>
  </si>
  <si>
    <t>list(list(c(-104.958888, -104.958158, -104.953298, -104.940188, -104.940179, -104.940174, -104.940177, -104.940237, -104.948226, -104.948913, -104.949578, -104.958839, -104.958888, 39.907543, 39.913941, 39.91391, 39.913949, 39.907607, 39.904092, 39.899373, 39.899371, 39.899404, 39.899401, 39.899398, 39.899467, 39.907543)))</t>
  </si>
  <si>
    <t>list(list(c(-104.988107, -104.978079, -104.967273, -104.959369, -104.959291, -104.959277, -104.965621, -104.965973, -104.965857, -104.965202, -104.968827, -104.97788, -104.987807, -104.987976, -104.988107, 39.957571, 39.957518, 39.957479, 39.957458, 39.942847, 39.941908, 39.932931, 39.930253, 39.929794, 39.928447, 39.928465, 39.928539, 39.928543, 39.943074, 39.957571)))</t>
  </si>
  <si>
    <t>list(list(c(-104.987921, -104.987807, -104.97788, -104.968827, -104.965202, -104.963836, -104.959085, -104.949534, -104.946861, -104.943787, -104.940213, -104.940188, -104.940186, -104.940188, -104.953298, -104.958158, -104.958604, -104.967938, -104.968453, -104.977777, -104.986556, -104.987089, -104.98987, -104.987921, 39.919377, 39.928543, 39.928539, 39.928465, 39.928447, 39.928487, 39.928477, 39.928946, 39.927078, 39.928133, 39.92835, 39.920913, 39.918403, 39.913949, 39.91391, 39.913941, 39.913945, 
39.914047, 39.91405, 39.914152, 39.914149, 39.914162, 39.914064, 39.919377)))</t>
  </si>
  <si>
    <t>list(list(c(-104.966387, -104.966336, -104.958839, -104.949578, -104.948913, -104.948226, -104.940237, -104.940177, -104.940183, -104.940181, -104.940181, -104.940165, -104.940325, -104.94458, -104.945923, -104.946122, -104.946588, -104.957671, -104.95892, -104.962588, -104.962658, -104.96465, -104.966189, -104.966428, -104.966387, 39.899523, 39.899523, 39.899467, 39.899398, 39.899401, 39.899404, 39.899371, 39.899373, 39.893974, 39.89226, 39.892116, 39.884978, 39.884983, 39.885008, 39.885025, 39.885027, 
39.885033, 39.885025, 39.885117, 39.885176, 39.887386, 39.8906, 39.892998, 39.894894, 39.899523)))</t>
  </si>
  <si>
    <t>list(list(c(-104.922064, -104.921893, -104.921822, -104.920806, -104.920594, -104.919103, -104.912658, -104.912573, -104.911366, -104.911658, -104.90458, -104.904385, -104.90395, -104.903479, -104.903291, -104.903041, -104.901563, -104.90059, -104.900304, -104.899318, -104.899225, -104.899474, -104.899729, -104.893305, -104.893287, -104.891635, -104.884283, -104.884411, -104.884049, -104.881419, -104.868156, -104.865851, -104.859012, -104.859644, -104.857154, -104.859994, -104.859831, -104.861378, 
-104.859624, -104.859786, -104.863987, -104.865112, -104.864039, -104.864447, -104.866423, -104.866356, -104.867423, -104.872309, -104.87463, -104.883737, -104.884078, -104.885013, -104.903055, -104.921886, -104.921978, -104.922022, -104.92203, -104.922064, 39.957441, 39.957433, 39.957552, 39.957506, 39.957478, 39.95741, 39.957488, 39.947473, 39.946386, 39.948, 39.949469, 39.949383, 39.949135, 39.948921, 39.948857, 39.948729, 39.947916, 39.947706, 39.947794, 39.949172, 39.949639, 39.949709, 39.950165, 
39.951003, 39.943109, 39.943113, 39.943138, 39.950363, 39.955747, 39.954949, 39.952179, 39.951267, 39.947108, 39.94687, 39.944877, 39.943099, 39.938264, 39.935153, 39.933397, 39.932244, 39.931708, 39.931038, 39.929198, 39.928191, 39.927216, 39.92456, 39.922782, 39.924747, 39.925072, 39.925048, 39.928772, 39.928657, 39.928581, 39.928462, 39.943013, 39.950129, 39.952011, 39.957441)))</t>
  </si>
  <si>
    <t>list(list(c(-104.965973, -104.965621, -104.959277, -104.959291, -104.951357, -104.940315, -104.940275, -104.940243, -104.940234, -104.940254, -104.94023, -104.940213, -104.943787, -104.946861, -104.949534, -104.959085, -104.963836, -104.965202, -104.965857, -104.965973, 39.930253, 39.932931, 39.941908, 39.942847, 39.942895, 39.942834, 39.942834, 39.942834, 39.939682, 39.935684, 39.934028, 39.92835, 39.928133, 39.927078, 39.928946, 39.928477, 39.928487, 39.928447, 39.929794, 39.930253)))</t>
  </si>
  <si>
    <t>list(list(c(-104.940188, -104.932755, -104.927849, -104.921904, -104.917731, -104.903052, -104.903182, -104.906109, -104.907266, -104.910345, -104.913152, -104.91548, -104.917641, -104.918206, -104.921817, -104.922, -104.92209, -104.92967, -104.940177, -104.940174, -104.940179, -104.940188, 39.913949, 39.913975, 39.914, 39.914034, 39.914066, 39.914284, 39.910221, 39.908015, 39.907091, 39.903953, 39.901186, 39.899732, 39.899778, 39.899745, 39.899749, 39.899749, 39.899747, 39.899583, 39.899373, 39.904092, 
39.907607, 39.913949)))</t>
  </si>
  <si>
    <t>list(list(c(-104.987015, -104.983745, -104.977825, -104.968362, -104.967276, -104.959091, -104.954489, -104.954139, -104.954328, -104.955654, -104.954982, -104.957405, -104.958385, -104.963394, -104.968368, -104.96837, -104.970928, -104.972269, -104.977352, -104.977808, -104.977809, -104.985471, -104.98571, -104.986513, -104.98725, -104.987015, 39.856311, 39.856333, 39.856333, 39.856254, 39.856234, 39.856188, 39.856159, 39.856159, 39.852087, 39.851645, 39.849323, 39.849616, 39.849319, 39.849345, 
39.849367, 39.849305, 39.849324, 39.84992, 39.849142, 39.849025, 39.849077, 39.849073, 39.849077, 39.852697, 39.856309, 39.856311)))</t>
  </si>
  <si>
    <t>list(list(c(-104.940234, -104.938037, -104.931315, -104.931268, -104.931305, -104.93131, -104.931332, -104.931334, -104.931353, -104.931355, -104.931354, -104.939437, -104.940161, -104.940165, -104.938338, -104.928025, -104.927601, -104.917314, -104.912896, -104.912709, -104.908207, -104.903092, -104.902238, -104.901559, -104.902078, -104.902496, -104.90306, -104.903311, -104.903327, -104.903889, -104.904895, -104.90711, -104.907867, -104.910368, -104.912496, -104.913508, -104.914512, -104.916115, 
-104.919218, -104.920305, -104.922001, -104.927748, -104.928581, -104.928809, -104.927905, -104.929547, -104.929719, -104.930213, -104.930583, -104.93096, -104.93154, -104.934666, -104.935385, -104.935942, -104.936198, -104.936662, -104.937165, -104.938009, -104.940259, -104.940234, 39.858659, 39.85876, 39.867274, 39.870635, 39.873732, 39.874164, 39.875984, 39.876119, 39.877694, 39.877821, 39.877908, 39.877587, 39.87738, 39.884978, 39.884922, 39.885178, 39.885183, 39.885242, 39.885239, 39.885239, 
39.885239, 39.88524, 39.885241, 39.883538, 39.881654, 39.881069, 39.881078, 39.881077, 39.879773, 39.878075, 39.876202, 39.874484, 39.874357, 39.874375, 39.874403, 39.874236, 39.873629, 39.872098, 39.870449, 39.86866, 39.866048, 39.864939, 39.864223, 39.863395, 39.860181, 39.858029, 39.85785, 39.857645, 39.857589, 39.857594, 39.857749, 39.858106, 39.858073, 39.858, 39.857912, 39.857667, 39.857475, 39.856089, 39.855951, 39.858659)))</t>
  </si>
  <si>
    <t>list(list(c(-104.954489, -104.953757, -104.947084, -104.943662, -104.942522, -104.940173, -104.940161, -104.939437, -104.931354, -104.931355, -104.931353, -104.931334, -104.931332, -104.93131, -104.931305, -104.931268, -104.931315, -104.938037, -104.940234, -104.940259, -104.949811, -104.954139, -104.954489, 39.856159, 39.857799, 39.867629, 39.867984, 39.870276, 39.871962, 39.87738, 39.877587, 39.877908, 39.877821, 39.877694, 39.876119, 39.875984, 39.874164, 39.873732, 39.870635, 39.867274, 39.85876, 
39.858659, 39.855951, 39.856109, 39.856159, 39.856159)))</t>
  </si>
  <si>
    <t>list(list(c(-104.977761, -104.977705, -104.977699, -104.972406, -104.971683, -104.970745, -104.968249, -104.967644, -104.961817, -104.961232, -104.959578, -104.95988, -104.965352, -104.966227, -104.967488, -104.968065, -104.969524, -104.968209, -104.966611, -104.967276, -104.968362, -104.977825, -104.977761, 39.864002, 39.86939, 39.870724, 39.871437, 39.871181, 39.870824, 39.870709, 39.870708, 39.870665, 39.868757, 39.86871, 39.866596, 39.866143, 39.86313, 39.86239, 39.861113, 39.860328, 39.858485, 
39.857427, 39.856234, 39.856254, 39.856333, 39.864002)))</t>
  </si>
  <si>
    <t>list(list(c(-104.987679, -104.987675, -104.98767, -104.98765, -104.982214, -104.977891, -104.977626, -104.977627, -104.977647, -104.977665, -104.977699, -104.977705, -104.977761, -104.977825, -104.983745, -104.987015, -104.98725, -104.987653, -104.98768, -104.987679, 39.868138, 39.874899, 39.880665, 39.885341, 39.885269, 39.88524, 39.885239, 39.885049, 39.88138, 39.8779, 39.870724, 39.86939, 39.864002, 39.856333, 39.856333, 39.856311, 39.856309, 39.858585, 39.867996, 39.868138)))</t>
  </si>
  <si>
    <t>list(list(c(-104.977665, -104.977647, -104.977627, -104.977626, -104.962588, -104.95892, -104.958909, -104.958962, -104.961817, -104.967644, -104.968249, -104.970745, -104.971683, -104.972406, -104.977699, -104.977665, 39.8779, 39.88138, 39.885049, 39.885239, 39.885176, 39.885117, 39.877786, 39.870635, 39.870665, 39.870708, 39.870709, 39.870824, 39.871181, 39.871437, 39.870724, 39.8779)))</t>
  </si>
  <si>
    <t>list(list(c(-104.95892, -104.957671, -104.946588, -104.946122, -104.945923, -104.94458, -104.940325, -104.940165, -104.940161, -104.941676, -104.949585, -104.958909, -104.95892, 39.885117, 39.885025, 39.885033, 39.885027, 39.885025, 39.885008, 39.884983, 39.884978, 39.87738, 39.877629, 39.877739, 39.877786, 39.885117)))</t>
  </si>
  <si>
    <t>list(list(c(-104.958909, -104.949585, -104.941676, -104.940161, -104.940173, -104.942522, -104.943662, -104.947084, -104.949759, -104.954278, -104.958221, -104.958962, -104.958909, 39.877786, 39.877739, 39.877629, 39.87738, 39.871962, 39.870276, 39.867984, 39.867629, 39.868977, 39.868373, 39.869886, 39.870635, 39.877786)))</t>
  </si>
  <si>
    <t>list(list(c(-105.005581, -105.005574, -104.999949, -104.996601, -104.99325, -104.98765, -104.98767, -104.987675, -104.987679, -104.98768, -104.987653, -104.98725, -104.996528, -104.996543, -104.996544, -104.996565, -104.996588, -104.99659, -104.99982, -105.002035, -105.004757, -105.005583, -105.005581, 39.878611, 39.885258, 39.885263, 39.885271, 39.885282, 39.885341, 39.880665, 39.874899, 39.868138, 39.867996, 39.858585, 39.856309, 39.856343, 39.863429, 39.863576, 39.866535, 39.872203, 39.872659, 
39.872654, 39.873316, 39.874197, 39.874235, 39.878611)))</t>
  </si>
  <si>
    <t>list(list(c(-105.005997, -104.996543, -104.996528, -104.996532, -104.99654, -105.005971, -105.00596, -105.005951, -105.005968, -105.005997, 39.863489, 39.863429, 39.856343, 39.852667, 39.849063, 39.849052, 39.852602, 39.856275, 39.859745, 39.863489)))</t>
  </si>
  <si>
    <t>list(list(c(-105.015532, -105.015515, -105.015517, -105.015517, -105.007441, -105.005574, -105.005581, -105.005583, -105.005579, -105.010791, -105.012931, -105.014241, -105.015522, -105.015518, -105.015532, 39.877975, 39.881076, 39.885061, 39.885247, 39.885283, 39.885258, 39.878611, 39.874235, 39.870845, 39.872384, 39.872033, 39.870931, 39.870822, 39.875588, 39.877975)))</t>
  </si>
  <si>
    <t>list(list(c(-105.015845, -104.997423, -104.997398, -104.999476, -104.998404, -104.998389, -104.997379, -104.997118, -104.988159, -104.988108, -104.997065, -104.99708, -104.99438, -104.994411, -104.98811, -104.987784, -104.987762, -104.987598, -104.977487, -104.973182, -104.969982, -104.96848, -104.9594, -104.959409, -104.955884, -104.95503, -104.949875, -104.948893, -104.922034, -104.922029, -104.922019, -104.921995, -104.922064, -104.931472, -104.932907, -104.940274, -104.956488, -104.959369, -104.967273, 
-104.978079, -104.988107, -104.997018, -105.003842, -105.009059, -105.010699, -105.010972, -105.015481, -105.015653, -105.015691, -105.013423, -105.013409, -105.015722, -105.015845, 39.981193, 39.981213, 39.97842, 39.978416, 39.977586, 39.975805, 39.975785, 39.968528, 39.968466, 39.972175, 39.972149, 39.973954, 39.973953, 39.975803, 39.975747, 39.975746, 39.981534, 39.986619, 39.986548, 39.986551, 39.986677, 39.986678, 39.986554, 39.979308, 39.979104, 39.979252, 39.979236, 39.979228, 39.978982, 39.977628, 
39.975487, 39.971867, 39.957441, 39.957389, 39.957382, 39.957381, 39.95744, 39.957458, 39.957479, 39.957518, 39.957571, 39.95763, 39.957684, 39.957704, 39.957711, 39.957712, 39.957723, 39.957724, 39.970437, 39.970448, 39.972265, 39.972276, 39.981193)))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</si>
</sst>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5786-AC3F-4877-8194-F0DF8EB7A960}">
  <dimension ref="A1:W116"/>
  <sheetViews>
    <sheetView tabSelected="1" topLeftCell="A79" workbookViewId="0">
      <selection activeCell="A98" sqref="A98:W116"/>
    </sheetView>
  </sheetViews>
  <sheetFormatPr defaultRowHeight="13.8" x14ac:dyDescent="0.3"/>
  <cols>
    <col min="1" max="1" width="11" style="2" bestFit="1" customWidth="1"/>
    <col min="2" max="2" width="12" style="2" bestFit="1" customWidth="1"/>
    <col min="3" max="3" width="12" style="2" customWidth="1"/>
    <col min="4" max="4" width="11" style="2" customWidth="1"/>
    <col min="5" max="5" width="17.33203125" style="2" bestFit="1" customWidth="1"/>
    <col min="6" max="6" width="14.5546875" style="2" bestFit="1" customWidth="1"/>
    <col min="7" max="7" width="14.5546875" style="2" customWidth="1"/>
    <col min="8" max="8" width="11" style="2" customWidth="1"/>
    <col min="9" max="9" width="22.109375" style="2" bestFit="1" customWidth="1"/>
    <col min="10" max="10" width="19.33203125" style="2" bestFit="1" customWidth="1"/>
    <col min="11" max="11" width="24.5546875" style="2" bestFit="1" customWidth="1"/>
    <col min="12" max="12" width="24.5546875" style="2" customWidth="1"/>
    <col min="13" max="13" width="17.77734375" style="2" customWidth="1"/>
    <col min="14" max="22" width="8.88671875" style="2"/>
    <col min="23" max="23" width="255.77734375" style="2" bestFit="1" customWidth="1"/>
    <col min="24" max="16384" width="8.88671875" style="2"/>
  </cols>
  <sheetData>
    <row r="1" spans="1:23" x14ac:dyDescent="0.3">
      <c r="A1" s="2" t="s">
        <v>52</v>
      </c>
      <c r="B1" s="2" t="s">
        <v>51</v>
      </c>
      <c r="C1" s="2" t="s">
        <v>50</v>
      </c>
      <c r="D1" s="2" t="s">
        <v>49</v>
      </c>
      <c r="E1" s="2" t="s">
        <v>48</v>
      </c>
      <c r="F1" s="2" t="s">
        <v>47</v>
      </c>
      <c r="G1" s="2" t="s">
        <v>46</v>
      </c>
      <c r="H1" s="2" t="s">
        <v>45</v>
      </c>
      <c r="I1" s="2" t="s">
        <v>44</v>
      </c>
      <c r="J1" s="2" t="s">
        <v>43</v>
      </c>
      <c r="K1" s="2" t="s">
        <v>42</v>
      </c>
      <c r="L1" s="2" t="s">
        <v>41</v>
      </c>
      <c r="M1" s="2" t="s">
        <v>40</v>
      </c>
      <c r="N1" s="2" t="s">
        <v>39</v>
      </c>
      <c r="O1" s="2" t="s">
        <v>38</v>
      </c>
      <c r="P1" s="2" t="s">
        <v>37</v>
      </c>
      <c r="Q1" s="2" t="s">
        <v>36</v>
      </c>
      <c r="R1" s="2" t="s">
        <v>35</v>
      </c>
      <c r="S1" s="2" t="s">
        <v>34</v>
      </c>
      <c r="T1" s="2" t="s">
        <v>33</v>
      </c>
      <c r="U1" s="2" t="s">
        <v>32</v>
      </c>
      <c r="V1" s="2" t="s">
        <v>31</v>
      </c>
      <c r="W1" s="2" t="s">
        <v>30</v>
      </c>
    </row>
    <row r="2" spans="1:23" x14ac:dyDescent="0.3">
      <c r="A2" s="2">
        <v>8001009608</v>
      </c>
      <c r="B2" s="3">
        <v>331509.42929690005</v>
      </c>
      <c r="C2" s="2">
        <v>2.2999999999999998</v>
      </c>
      <c r="D2" s="2">
        <v>3.5</v>
      </c>
      <c r="E2" s="2">
        <v>762471.68738286989</v>
      </c>
      <c r="F2" s="2">
        <v>1160283.0025391502</v>
      </c>
      <c r="G2" s="2">
        <v>762.47168738286996</v>
      </c>
      <c r="H2" s="2">
        <v>1160.2830025391502</v>
      </c>
      <c r="I2" s="2">
        <v>1858.6327980421433</v>
      </c>
      <c r="J2" s="2">
        <v>2828.3542578902188</v>
      </c>
      <c r="K2" s="2">
        <v>969.72145984807526</v>
      </c>
      <c r="L2" s="2">
        <f>K2+O2</f>
        <v>4194.721459848075</v>
      </c>
      <c r="M2" s="2">
        <f>O2/P2</f>
        <v>2.437641723356009</v>
      </c>
      <c r="N2" s="2">
        <v>29</v>
      </c>
      <c r="O2" s="2">
        <v>3225</v>
      </c>
      <c r="P2" s="2">
        <v>1323</v>
      </c>
      <c r="Q2" s="2">
        <v>124</v>
      </c>
      <c r="R2" s="2">
        <v>520</v>
      </c>
      <c r="S2" s="2">
        <v>659</v>
      </c>
      <c r="T2" s="2">
        <v>1303</v>
      </c>
      <c r="U2" s="2">
        <v>370</v>
      </c>
      <c r="V2" s="2">
        <v>480</v>
      </c>
      <c r="W2" s="2" t="s">
        <v>29</v>
      </c>
    </row>
    <row r="3" spans="1:23" x14ac:dyDescent="0.3">
      <c r="A3" s="2">
        <v>8059009815</v>
      </c>
      <c r="B3" s="3">
        <v>667909.48388700001</v>
      </c>
      <c r="C3" s="2">
        <v>2.2999999999999998</v>
      </c>
      <c r="D3" s="2">
        <v>3.5</v>
      </c>
      <c r="E3" s="3">
        <v>1536191.8129401</v>
      </c>
      <c r="F3" s="3">
        <v>2337683.1936045</v>
      </c>
      <c r="G3" s="3">
        <v>1536.1918129400999</v>
      </c>
      <c r="H3" s="3">
        <v>2337.6831936045</v>
      </c>
      <c r="I3" s="3">
        <v>4314.2919473252678</v>
      </c>
      <c r="J3" s="3">
        <v>6565.2268763645379</v>
      </c>
      <c r="K3" s="3">
        <v>2250.9349290392711</v>
      </c>
      <c r="L3" s="2">
        <f>K3+O3</f>
        <v>7645.9349290392711</v>
      </c>
      <c r="M3" s="2">
        <v>2.8084331077563767</v>
      </c>
      <c r="N3" s="2">
        <v>0</v>
      </c>
      <c r="O3" s="2">
        <v>5395</v>
      </c>
      <c r="P3" s="2">
        <v>1921</v>
      </c>
      <c r="Q3" s="2">
        <v>59</v>
      </c>
      <c r="R3" s="2">
        <v>390</v>
      </c>
      <c r="S3" s="2">
        <v>1441</v>
      </c>
      <c r="T3" s="2">
        <v>1890</v>
      </c>
      <c r="U3" s="2">
        <v>280</v>
      </c>
      <c r="V3" s="2">
        <v>709</v>
      </c>
      <c r="W3" s="2" t="s">
        <v>28</v>
      </c>
    </row>
    <row r="4" spans="1:23" x14ac:dyDescent="0.3">
      <c r="A4" s="2">
        <v>8059009832</v>
      </c>
      <c r="B4" s="2">
        <f>229521.794922+18838.761231+191426.220703</f>
        <v>439786.77685600001</v>
      </c>
      <c r="C4" s="2">
        <v>2.2999999999999998</v>
      </c>
      <c r="D4" s="2">
        <v>3.5</v>
      </c>
      <c r="E4" s="2">
        <f>B4*C4</f>
        <v>1011509.5867687999</v>
      </c>
      <c r="F4" s="2">
        <f>B4*D4</f>
        <v>1539253.718996</v>
      </c>
      <c r="G4" s="2">
        <f>E4/1000</f>
        <v>1011.5095867688</v>
      </c>
      <c r="H4" s="2">
        <f>F4/1000</f>
        <v>1539.2537189960001</v>
      </c>
      <c r="I4" s="2">
        <f>G4*M4</f>
        <v>2752.3435217411552</v>
      </c>
      <c r="J4" s="2">
        <f>H4*M4</f>
        <v>4188.3488374321932</v>
      </c>
      <c r="K4" s="2">
        <v>1436.005315691038</v>
      </c>
      <c r="L4" s="2">
        <f>K4+O4</f>
        <v>4089.005315691038</v>
      </c>
      <c r="M4" s="2">
        <f>O4/P4</f>
        <v>2.721025641025641</v>
      </c>
      <c r="N4" s="2">
        <v>21</v>
      </c>
      <c r="O4" s="2">
        <v>2653</v>
      </c>
      <c r="P4" s="2">
        <v>975</v>
      </c>
      <c r="Q4" s="2">
        <v>66</v>
      </c>
      <c r="R4" s="2">
        <v>363</v>
      </c>
      <c r="S4" s="2">
        <v>541</v>
      </c>
      <c r="T4" s="2">
        <v>970</v>
      </c>
      <c r="U4" s="2">
        <v>227</v>
      </c>
      <c r="V4" s="2">
        <v>313</v>
      </c>
      <c r="W4" s="2" t="s">
        <v>27</v>
      </c>
    </row>
    <row r="5" spans="1:23" x14ac:dyDescent="0.3">
      <c r="A5" s="2">
        <v>8059009833</v>
      </c>
      <c r="B5" s="2">
        <v>3533370.9399429997</v>
      </c>
      <c r="C5" s="2">
        <v>2.2999999999999998</v>
      </c>
      <c r="D5" s="2">
        <v>3.5</v>
      </c>
      <c r="E5" s="2">
        <v>8126753.1618688991</v>
      </c>
      <c r="F5" s="2">
        <v>12366798.289800499</v>
      </c>
      <c r="G5" s="2">
        <v>8126.753161868899</v>
      </c>
      <c r="H5" s="2">
        <v>12366.798289800499</v>
      </c>
      <c r="I5" s="2">
        <v>18398.808762027202</v>
      </c>
      <c r="J5" s="2">
        <v>27998.187246563139</v>
      </c>
      <c r="K5" s="2">
        <v>9599.3784845359369</v>
      </c>
      <c r="L5" s="2">
        <f>K5+O5</f>
        <v>15105.378484535937</v>
      </c>
      <c r="M5" s="2">
        <v>2.2639802631578947</v>
      </c>
      <c r="N5" s="2">
        <v>0</v>
      </c>
      <c r="O5" s="2">
        <v>5506</v>
      </c>
      <c r="P5" s="2">
        <v>2432</v>
      </c>
      <c r="Q5" s="2">
        <v>342</v>
      </c>
      <c r="R5" s="2">
        <v>861</v>
      </c>
      <c r="S5" s="2">
        <v>1105</v>
      </c>
      <c r="T5" s="2">
        <v>2308</v>
      </c>
      <c r="U5" s="2">
        <v>750</v>
      </c>
      <c r="V5" s="2">
        <v>740</v>
      </c>
      <c r="W5" s="2" t="s">
        <v>26</v>
      </c>
    </row>
    <row r="6" spans="1:23" ht="15" x14ac:dyDescent="0.35">
      <c r="A6" s="2">
        <v>8059009834</v>
      </c>
      <c r="B6" s="4">
        <f>849038.250488+557176.820801</f>
        <v>1406215.0712890001</v>
      </c>
      <c r="C6" s="2">
        <v>2.2999999999999998</v>
      </c>
      <c r="D6" s="2">
        <v>3.5</v>
      </c>
      <c r="E6" s="2">
        <f>B6*C6</f>
        <v>3234294.6639647</v>
      </c>
      <c r="F6" s="2">
        <f>B6*D6</f>
        <v>4921752.7495115008</v>
      </c>
      <c r="G6" s="2">
        <f>E6/1000</f>
        <v>3234.2946639646998</v>
      </c>
      <c r="H6" s="2">
        <f>F6/1000</f>
        <v>4921.752749511501</v>
      </c>
      <c r="I6" s="2">
        <f>G6*M6</f>
        <v>6782.5381612407255</v>
      </c>
      <c r="J6" s="2">
        <f>H6*M6</f>
        <v>10321.253723627193</v>
      </c>
      <c r="K6" s="2">
        <v>3538.7155623864674</v>
      </c>
      <c r="L6" s="2">
        <f>K6+O6</f>
        <v>7902.7155623864674</v>
      </c>
      <c r="M6" s="2">
        <f>O6/P6</f>
        <v>2.0970687169629985</v>
      </c>
      <c r="N6" s="2">
        <v>71</v>
      </c>
      <c r="O6" s="2">
        <v>4364</v>
      </c>
      <c r="P6" s="2">
        <v>2081</v>
      </c>
      <c r="Q6" s="2">
        <v>156</v>
      </c>
      <c r="R6" s="2">
        <v>955</v>
      </c>
      <c r="S6" s="2">
        <v>935</v>
      </c>
      <c r="T6" s="2">
        <v>2046</v>
      </c>
      <c r="U6" s="2">
        <v>812</v>
      </c>
      <c r="V6" s="2">
        <v>715</v>
      </c>
      <c r="W6" s="2" t="s">
        <v>25</v>
      </c>
    </row>
    <row r="7" spans="1:23" x14ac:dyDescent="0.3">
      <c r="A7" s="2">
        <v>8059009835</v>
      </c>
      <c r="B7" s="2">
        <f>5326.540527+203625.373535+285556.193848</f>
        <v>494508.10791000002</v>
      </c>
      <c r="C7" s="2">
        <v>2.2999999999999998</v>
      </c>
      <c r="D7" s="2">
        <v>3.5</v>
      </c>
      <c r="E7" s="2">
        <f>B7*C7</f>
        <v>1137368.6481929999</v>
      </c>
      <c r="F7" s="2">
        <f>B7*D7</f>
        <v>1730778.3776850002</v>
      </c>
      <c r="G7" s="2">
        <f>E7/1000</f>
        <v>1137.3686481929999</v>
      </c>
      <c r="H7" s="2">
        <f>F7/1000</f>
        <v>1730.7783776850001</v>
      </c>
      <c r="I7" s="2">
        <f>G7*M7</f>
        <v>3022.4743252264579</v>
      </c>
      <c r="J7" s="2">
        <f>H7*M7</f>
        <v>4599.4174514315673</v>
      </c>
      <c r="K7" s="2">
        <v>1576.9431262051094</v>
      </c>
      <c r="L7" s="2">
        <f>K7+O7</f>
        <v>5315.9431262051094</v>
      </c>
      <c r="M7" s="2">
        <f>O7/P7</f>
        <v>2.6574271499644633</v>
      </c>
      <c r="N7" s="2">
        <v>13</v>
      </c>
      <c r="O7" s="2">
        <v>3739</v>
      </c>
      <c r="P7" s="2">
        <v>1407</v>
      </c>
      <c r="Q7" s="2">
        <v>94</v>
      </c>
      <c r="R7" s="2">
        <v>324</v>
      </c>
      <c r="S7" s="2">
        <v>989</v>
      </c>
      <c r="T7" s="2">
        <v>1407</v>
      </c>
      <c r="U7" s="2">
        <v>296</v>
      </c>
      <c r="V7" s="2">
        <v>614</v>
      </c>
      <c r="W7" s="2" t="s">
        <v>24</v>
      </c>
    </row>
    <row r="8" spans="1:23" x14ac:dyDescent="0.3">
      <c r="A8" s="2">
        <v>8059009836</v>
      </c>
      <c r="B8" s="2">
        <v>478724.60449200001</v>
      </c>
      <c r="C8" s="2">
        <v>2.2999999999999998</v>
      </c>
      <c r="D8" s="2">
        <v>3.5</v>
      </c>
      <c r="E8" s="2">
        <v>1101066.5903316</v>
      </c>
      <c r="F8" s="2">
        <v>1675536.1157220001</v>
      </c>
      <c r="G8" s="2">
        <v>1101.0665903315999</v>
      </c>
      <c r="H8" s="2">
        <v>1675.536115722</v>
      </c>
      <c r="I8" s="2">
        <v>2949.888877099203</v>
      </c>
      <c r="J8" s="2">
        <v>4488.9613347161785</v>
      </c>
      <c r="K8" s="2">
        <v>1539.0724576169755</v>
      </c>
      <c r="L8" s="2">
        <f>K8+O8</f>
        <v>5555.072457616976</v>
      </c>
      <c r="M8" s="2">
        <v>2.6791194129419611</v>
      </c>
      <c r="N8" s="2">
        <v>8</v>
      </c>
      <c r="O8" s="2">
        <v>4016</v>
      </c>
      <c r="P8" s="2">
        <v>1499</v>
      </c>
      <c r="Q8" s="2">
        <v>35</v>
      </c>
      <c r="R8" s="2">
        <v>432</v>
      </c>
      <c r="S8" s="2">
        <v>1032</v>
      </c>
      <c r="T8" s="2">
        <v>1499</v>
      </c>
      <c r="U8" s="2">
        <v>208</v>
      </c>
      <c r="V8" s="2">
        <v>642</v>
      </c>
      <c r="W8" s="2" t="s">
        <v>23</v>
      </c>
    </row>
    <row r="9" spans="1:23" x14ac:dyDescent="0.3">
      <c r="A9" s="2">
        <v>8059009838</v>
      </c>
      <c r="B9" s="2">
        <v>732867.16845700005</v>
      </c>
      <c r="C9" s="2">
        <v>2.2999999999999998</v>
      </c>
      <c r="D9" s="2">
        <v>3.5</v>
      </c>
      <c r="E9" s="2">
        <v>1685594.4874510998</v>
      </c>
      <c r="F9" s="2">
        <v>2565035.0895994999</v>
      </c>
      <c r="G9" s="2">
        <v>1685.5944874510997</v>
      </c>
      <c r="H9" s="2">
        <v>2565.0350895994998</v>
      </c>
      <c r="I9" s="2">
        <v>4519.4944595189681</v>
      </c>
      <c r="J9" s="2">
        <v>6877.491568833213</v>
      </c>
      <c r="K9" s="2">
        <v>2357.9971093142431</v>
      </c>
      <c r="L9" s="2">
        <f>K9+O9</f>
        <v>7261.9971093142431</v>
      </c>
      <c r="M9" s="2">
        <v>2.6812465828321486</v>
      </c>
      <c r="N9" s="2">
        <v>0</v>
      </c>
      <c r="O9" s="2">
        <v>4904</v>
      </c>
      <c r="P9" s="2">
        <v>1829</v>
      </c>
      <c r="Q9" s="2">
        <v>0</v>
      </c>
      <c r="R9" s="2">
        <v>353</v>
      </c>
      <c r="S9" s="2">
        <v>1476</v>
      </c>
      <c r="T9" s="2">
        <v>1829</v>
      </c>
      <c r="U9" s="2">
        <v>340</v>
      </c>
      <c r="V9" s="2">
        <v>684</v>
      </c>
      <c r="W9" s="2" t="s">
        <v>22</v>
      </c>
    </row>
    <row r="10" spans="1:23" x14ac:dyDescent="0.3">
      <c r="A10" s="2">
        <v>8059009840</v>
      </c>
      <c r="B10" s="3">
        <v>900050.76581999997</v>
      </c>
      <c r="C10" s="2">
        <v>2.2999999999999998</v>
      </c>
      <c r="D10" s="2">
        <v>3.5</v>
      </c>
      <c r="E10" s="2">
        <v>2070116.7613859996</v>
      </c>
      <c r="F10" s="2">
        <v>3150177.6803700002</v>
      </c>
      <c r="G10" s="2">
        <v>2070.1167613859998</v>
      </c>
      <c r="H10" s="2">
        <v>3150.17768037</v>
      </c>
      <c r="I10" s="2">
        <v>4761.3985020202781</v>
      </c>
      <c r="J10" s="2">
        <v>7245.6064161178156</v>
      </c>
      <c r="K10" s="2">
        <v>2484.207914097537</v>
      </c>
      <c r="L10" s="2">
        <f>K10+O10</f>
        <v>6148.2079140975366</v>
      </c>
      <c r="M10" s="2">
        <v>2.3000627746390458</v>
      </c>
      <c r="N10" s="2">
        <v>157</v>
      </c>
      <c r="O10" s="2">
        <v>3664</v>
      </c>
      <c r="P10" s="2">
        <v>1593</v>
      </c>
      <c r="Q10" s="2">
        <v>218</v>
      </c>
      <c r="R10" s="2">
        <v>553</v>
      </c>
      <c r="S10" s="2">
        <v>793</v>
      </c>
      <c r="T10" s="2">
        <v>1564</v>
      </c>
      <c r="U10" s="2">
        <v>519</v>
      </c>
      <c r="V10" s="2">
        <v>511</v>
      </c>
      <c r="W10" s="2" t="s">
        <v>21</v>
      </c>
    </row>
    <row r="11" spans="1:23" x14ac:dyDescent="0.3">
      <c r="A11" s="2">
        <v>8059009841</v>
      </c>
      <c r="B11" s="2">
        <v>62246.3027344</v>
      </c>
      <c r="C11" s="2">
        <v>2.2999999999999998</v>
      </c>
      <c r="D11" s="2">
        <v>3.5</v>
      </c>
      <c r="E11" s="2">
        <f>B11*C11</f>
        <v>143166.49628912</v>
      </c>
      <c r="F11" s="2">
        <f>B11*D11</f>
        <v>217862.05957039999</v>
      </c>
      <c r="G11" s="2">
        <f>E11/1000</f>
        <v>143.16649628912</v>
      </c>
      <c r="H11" s="2">
        <f>F11/1000</f>
        <v>217.86205957039999</v>
      </c>
      <c r="I11" s="2">
        <f>G11*M11</f>
        <v>350.28069425404698</v>
      </c>
      <c r="J11" s="2">
        <f>H11*M11</f>
        <v>533.03583908224539</v>
      </c>
      <c r="K11" s="2">
        <v>182.75514482819841</v>
      </c>
      <c r="L11" s="2">
        <f>K11+O11</f>
        <v>2384.7551448281984</v>
      </c>
      <c r="M11" s="2">
        <f>O11/P11</f>
        <v>2.4466666666666668</v>
      </c>
      <c r="N11" s="2">
        <v>27</v>
      </c>
      <c r="O11" s="2">
        <v>2202</v>
      </c>
      <c r="P11" s="2">
        <v>900</v>
      </c>
      <c r="Q11" s="2">
        <v>71</v>
      </c>
      <c r="R11" s="2">
        <v>234</v>
      </c>
      <c r="S11" s="2">
        <v>559</v>
      </c>
      <c r="T11" s="2">
        <v>864</v>
      </c>
      <c r="U11" s="2">
        <v>158</v>
      </c>
      <c r="V11" s="2">
        <v>415</v>
      </c>
      <c r="W11" s="2" t="s">
        <v>20</v>
      </c>
    </row>
    <row r="12" spans="1:23" ht="15" x14ac:dyDescent="0.35">
      <c r="A12" s="2">
        <v>8059009842</v>
      </c>
      <c r="B12" s="4">
        <v>84300.333983999997</v>
      </c>
      <c r="C12" s="2">
        <v>2.2999999999999998</v>
      </c>
      <c r="D12" s="2">
        <v>3.5</v>
      </c>
      <c r="E12" s="2">
        <f>B12*C12</f>
        <v>193890.76816319997</v>
      </c>
      <c r="F12" s="2">
        <f>B12*D12</f>
        <v>295051.16894399998</v>
      </c>
      <c r="G12" s="2">
        <f>E12/1000</f>
        <v>193.89076816319997</v>
      </c>
      <c r="H12" s="2">
        <f>F12/1000</f>
        <v>295.05116894399998</v>
      </c>
      <c r="I12" s="2">
        <f>G12*M12</f>
        <v>507.90141268269451</v>
      </c>
      <c r="J12" s="2">
        <f>H12*M12</f>
        <v>772.89345408236125</v>
      </c>
      <c r="K12" s="2">
        <v>264.99204139966673</v>
      </c>
      <c r="L12" s="2">
        <f>K12+O12</f>
        <v>3672.992041399667</v>
      </c>
      <c r="M12" s="2">
        <f>O12/P12</f>
        <v>2.6195234435049963</v>
      </c>
      <c r="N12" s="2">
        <v>35</v>
      </c>
      <c r="O12" s="2">
        <v>3408</v>
      </c>
      <c r="P12" s="2">
        <v>1301</v>
      </c>
      <c r="Q12" s="2">
        <v>150</v>
      </c>
      <c r="R12" s="2">
        <v>283</v>
      </c>
      <c r="S12" s="2">
        <v>868</v>
      </c>
      <c r="T12" s="2">
        <v>1301</v>
      </c>
      <c r="U12" s="2">
        <v>290</v>
      </c>
      <c r="V12" s="2">
        <v>508</v>
      </c>
      <c r="W12" s="2" t="s">
        <v>19</v>
      </c>
    </row>
    <row r="13" spans="1:23" ht="15" x14ac:dyDescent="0.35">
      <c r="A13" s="2">
        <v>8059009851</v>
      </c>
      <c r="B13" s="4">
        <v>1624209.482422</v>
      </c>
      <c r="C13" s="2">
        <v>2.2999999999999998</v>
      </c>
      <c r="D13" s="2">
        <v>3.5</v>
      </c>
      <c r="E13" s="2">
        <v>3735681.8095706003</v>
      </c>
      <c r="F13" s="2">
        <v>5684733.1884770002</v>
      </c>
      <c r="G13" s="2">
        <v>3735.6818095706003</v>
      </c>
      <c r="H13" s="2">
        <v>5684.7331884769992</v>
      </c>
      <c r="I13" s="2">
        <v>9479.0555561375822</v>
      </c>
      <c r="J13" s="2">
        <v>14424.649759339798</v>
      </c>
      <c r="K13" s="2">
        <v>4945.5942032022158</v>
      </c>
      <c r="L13" s="2">
        <f>K13+O13</f>
        <v>8944.5942032022158</v>
      </c>
      <c r="M13" s="2">
        <f>O13/P13</f>
        <v>2.5374365482233503</v>
      </c>
      <c r="N13" s="2">
        <v>0</v>
      </c>
      <c r="O13" s="2">
        <v>3999</v>
      </c>
      <c r="P13" s="2">
        <v>1576</v>
      </c>
      <c r="Q13" s="2">
        <v>66</v>
      </c>
      <c r="R13" s="2">
        <v>317</v>
      </c>
      <c r="S13" s="2">
        <v>1077</v>
      </c>
      <c r="T13" s="2">
        <v>1460</v>
      </c>
      <c r="U13" s="2">
        <v>310</v>
      </c>
      <c r="V13" s="2">
        <v>517</v>
      </c>
      <c r="W13" s="2" t="s">
        <v>18</v>
      </c>
    </row>
    <row r="14" spans="1:23" ht="15" x14ac:dyDescent="0.35">
      <c r="A14" s="2">
        <v>8059010205</v>
      </c>
      <c r="B14" s="4">
        <v>354956.29248100001</v>
      </c>
      <c r="C14" s="2">
        <v>2.2999999999999998</v>
      </c>
      <c r="D14" s="2">
        <v>3.5</v>
      </c>
      <c r="E14" s="2">
        <v>816399.47270629997</v>
      </c>
      <c r="F14" s="2">
        <v>1242347.0236835</v>
      </c>
      <c r="G14" s="2">
        <v>816.39947270629989</v>
      </c>
      <c r="H14" s="2">
        <v>1242.3470236834999</v>
      </c>
      <c r="I14" s="2">
        <v>1945.0697368410665</v>
      </c>
      <c r="J14" s="2">
        <v>2959.8887299755356</v>
      </c>
      <c r="K14" s="2">
        <v>1014.8189931344693</v>
      </c>
      <c r="L14" s="2">
        <f>K14+O14</f>
        <v>3437.8189931344696</v>
      </c>
      <c r="M14" s="2">
        <f>O14/P14</f>
        <v>2.3824975417895771</v>
      </c>
      <c r="N14" s="2">
        <v>84</v>
      </c>
      <c r="O14" s="2">
        <v>2423</v>
      </c>
      <c r="P14" s="2">
        <v>1017</v>
      </c>
      <c r="Q14" s="2">
        <v>104</v>
      </c>
      <c r="R14" s="2">
        <v>222</v>
      </c>
      <c r="S14" s="2">
        <v>647</v>
      </c>
      <c r="T14" s="2">
        <v>973</v>
      </c>
      <c r="U14" s="2">
        <v>217</v>
      </c>
      <c r="V14" s="2">
        <v>388</v>
      </c>
      <c r="W14" s="2" t="s">
        <v>17</v>
      </c>
    </row>
    <row r="15" spans="1:23" ht="15" x14ac:dyDescent="0.35">
      <c r="A15" s="2">
        <v>8059010206</v>
      </c>
      <c r="B15" s="4">
        <v>750956.46044900001</v>
      </c>
      <c r="C15" s="2">
        <v>2.2999999999999998</v>
      </c>
      <c r="D15" s="2">
        <v>3.5</v>
      </c>
      <c r="E15" s="2">
        <v>1727199.8590327001</v>
      </c>
      <c r="F15" s="2">
        <v>2628347.6115715001</v>
      </c>
      <c r="G15" s="2">
        <v>1727.1998590327</v>
      </c>
      <c r="H15" s="2">
        <v>2628.3476115715002</v>
      </c>
      <c r="I15" s="2">
        <v>3998.8543601963047</v>
      </c>
      <c r="J15" s="2">
        <v>6085.213156820465</v>
      </c>
      <c r="K15" s="2">
        <v>2086.3587966241598</v>
      </c>
      <c r="L15" s="2">
        <f>K15+O15</f>
        <v>5964.3587966241594</v>
      </c>
      <c r="M15" s="2">
        <f>O15/P15</f>
        <v>2.3152238805970149</v>
      </c>
      <c r="N15" s="2">
        <v>21</v>
      </c>
      <c r="O15" s="2">
        <v>3878</v>
      </c>
      <c r="P15" s="2">
        <v>1675</v>
      </c>
      <c r="Q15" s="2">
        <v>126</v>
      </c>
      <c r="R15" s="2">
        <v>550</v>
      </c>
      <c r="S15" s="2">
        <v>956</v>
      </c>
      <c r="T15" s="2">
        <v>1632</v>
      </c>
      <c r="U15" s="2">
        <v>439</v>
      </c>
      <c r="V15" s="2">
        <v>671</v>
      </c>
      <c r="W15" s="2" t="s">
        <v>16</v>
      </c>
    </row>
    <row r="16" spans="1:23" ht="15" x14ac:dyDescent="0.35">
      <c r="A16" s="2">
        <v>8059010208</v>
      </c>
      <c r="B16" s="4">
        <v>1374575.6215820001</v>
      </c>
      <c r="C16" s="2">
        <v>2.2999999999999998</v>
      </c>
      <c r="D16" s="2">
        <v>3.5</v>
      </c>
      <c r="E16" s="2">
        <v>3161523.9296386</v>
      </c>
      <c r="F16" s="2">
        <v>4811014.6755370004</v>
      </c>
      <c r="G16" s="2">
        <v>3161.5239296386003</v>
      </c>
      <c r="H16" s="2">
        <v>4811.0146755370006</v>
      </c>
      <c r="I16" s="2">
        <v>8286.9155307688197</v>
      </c>
      <c r="J16" s="2">
        <v>12610.523633778637</v>
      </c>
      <c r="K16" s="2">
        <v>4323.6081030098194</v>
      </c>
      <c r="L16" s="2">
        <f>K16+O16</f>
        <v>10066.608103009819</v>
      </c>
      <c r="M16" s="2">
        <f>O16/P16</f>
        <v>2.6211775445002283</v>
      </c>
      <c r="N16" s="2">
        <v>12</v>
      </c>
      <c r="O16" s="2">
        <v>5743</v>
      </c>
      <c r="P16" s="2">
        <v>2191</v>
      </c>
      <c r="Q16" s="2">
        <v>256</v>
      </c>
      <c r="R16" s="2">
        <v>783</v>
      </c>
      <c r="S16" s="2">
        <v>1132</v>
      </c>
      <c r="T16" s="2">
        <v>2171</v>
      </c>
      <c r="U16" s="2">
        <v>500</v>
      </c>
      <c r="V16" s="2">
        <v>767</v>
      </c>
      <c r="W16" s="2" t="s">
        <v>15</v>
      </c>
    </row>
    <row r="17" spans="1:23" x14ac:dyDescent="0.3">
      <c r="A17" s="2">
        <v>8059010209</v>
      </c>
      <c r="B17" s="2">
        <f>727752.214844+191622.418457</f>
        <v>919374.63330099988</v>
      </c>
      <c r="C17" s="2">
        <v>2.2999999999999998</v>
      </c>
      <c r="D17" s="2">
        <v>3.5</v>
      </c>
      <c r="E17" s="2">
        <f>B17*C17</f>
        <v>2114561.6565922997</v>
      </c>
      <c r="F17" s="2">
        <f>B17*D17</f>
        <v>3217811.2165534995</v>
      </c>
      <c r="G17" s="2">
        <f>E17/1000</f>
        <v>2114.5616565922996</v>
      </c>
      <c r="H17" s="2">
        <f>F17/1000</f>
        <v>3217.8112165534994</v>
      </c>
      <c r="I17" s="2">
        <f>G17*M17</f>
        <v>5166.0130398645451</v>
      </c>
      <c r="J17" s="2">
        <f>H17*M17</f>
        <v>7861.3241910982206</v>
      </c>
      <c r="K17" s="2">
        <v>2695.3111512336754</v>
      </c>
      <c r="L17" s="2">
        <f>K17+O17</f>
        <v>9389.3111512336764</v>
      </c>
      <c r="M17" s="2">
        <f>O17/P17</f>
        <v>2.4430656934306567</v>
      </c>
      <c r="N17" s="2">
        <v>69</v>
      </c>
      <c r="O17" s="2">
        <v>6694</v>
      </c>
      <c r="P17" s="2">
        <v>2740</v>
      </c>
      <c r="Q17" s="2">
        <v>251</v>
      </c>
      <c r="R17" s="2">
        <v>1261</v>
      </c>
      <c r="S17" s="2">
        <v>1117</v>
      </c>
      <c r="T17" s="2">
        <v>2629</v>
      </c>
      <c r="U17" s="2">
        <v>724</v>
      </c>
      <c r="V17" s="2">
        <v>1050</v>
      </c>
      <c r="W17" s="2" t="s">
        <v>14</v>
      </c>
    </row>
    <row r="18" spans="1:23" x14ac:dyDescent="0.3">
      <c r="A18" s="2">
        <v>8059010210</v>
      </c>
      <c r="B18" s="3">
        <v>859381.703125</v>
      </c>
      <c r="C18" s="2">
        <v>2.2999999999999998</v>
      </c>
      <c r="D18" s="2">
        <v>3.5</v>
      </c>
      <c r="E18" s="2">
        <v>1976577.9171874998</v>
      </c>
      <c r="F18" s="2">
        <v>3007835.9609375</v>
      </c>
      <c r="G18" s="2">
        <v>1976.5779171874999</v>
      </c>
      <c r="H18" s="2">
        <v>3007.8359609375002</v>
      </c>
      <c r="I18" s="2">
        <v>4806.2605131079845</v>
      </c>
      <c r="J18" s="2">
        <v>7313.874693859977</v>
      </c>
      <c r="K18" s="2">
        <v>2507.6141807519925</v>
      </c>
      <c r="L18" s="2">
        <f>K18+O18</f>
        <v>6169.6141807519925</v>
      </c>
      <c r="M18" s="2">
        <f>O18/P18</f>
        <v>2.4316069057104914</v>
      </c>
      <c r="N18" s="2">
        <v>80</v>
      </c>
      <c r="O18" s="2">
        <v>3662</v>
      </c>
      <c r="P18" s="2">
        <v>1506</v>
      </c>
      <c r="Q18" s="2">
        <v>81</v>
      </c>
      <c r="R18" s="2">
        <v>544</v>
      </c>
      <c r="S18" s="2">
        <v>830</v>
      </c>
      <c r="T18" s="2">
        <v>1455</v>
      </c>
      <c r="U18" s="2">
        <v>333</v>
      </c>
      <c r="V18" s="2">
        <v>579</v>
      </c>
      <c r="W18" s="2" t="s">
        <v>13</v>
      </c>
    </row>
    <row r="19" spans="1:23" x14ac:dyDescent="0.3">
      <c r="A19" s="2">
        <v>8059010211</v>
      </c>
      <c r="B19" s="3">
        <v>1698116.5761722</v>
      </c>
      <c r="C19" s="2">
        <v>2.2999999999999998</v>
      </c>
      <c r="D19" s="2">
        <v>3.5</v>
      </c>
      <c r="E19" s="2">
        <v>3905668.1251960592</v>
      </c>
      <c r="F19" s="2">
        <v>5943408.0166026996</v>
      </c>
      <c r="G19" s="2">
        <v>3905.668125196059</v>
      </c>
      <c r="H19" s="2">
        <v>5943.4080166026997</v>
      </c>
      <c r="I19" s="2">
        <v>9337.4098954376041</v>
      </c>
      <c r="J19" s="2">
        <v>14209.102014796357</v>
      </c>
      <c r="K19" s="2">
        <v>4871.6921193587532</v>
      </c>
      <c r="L19" s="2">
        <f>K19+O19</f>
        <v>8328.6921193587532</v>
      </c>
      <c r="M19" s="2">
        <f>O19/P19</f>
        <v>2.3907330567081604</v>
      </c>
      <c r="N19" s="2">
        <v>122</v>
      </c>
      <c r="O19" s="2">
        <v>3457</v>
      </c>
      <c r="P19" s="2">
        <v>1446</v>
      </c>
      <c r="Q19" s="2">
        <v>267</v>
      </c>
      <c r="R19" s="2">
        <v>463</v>
      </c>
      <c r="S19" s="2">
        <v>666</v>
      </c>
      <c r="T19" s="2">
        <v>1396</v>
      </c>
      <c r="U19" s="2">
        <v>412</v>
      </c>
      <c r="V19" s="2">
        <v>547</v>
      </c>
      <c r="W19" s="2" t="s">
        <v>12</v>
      </c>
    </row>
    <row r="20" spans="1:23" x14ac:dyDescent="0.3">
      <c r="A20" s="2">
        <v>8059010212</v>
      </c>
      <c r="B20" s="3">
        <v>2135802.3574216003</v>
      </c>
      <c r="C20" s="2">
        <v>2.2999999999999998</v>
      </c>
      <c r="D20" s="2">
        <v>3.5</v>
      </c>
      <c r="E20" s="2">
        <v>4912345.4220696799</v>
      </c>
      <c r="F20" s="2">
        <v>7475308.2509755995</v>
      </c>
      <c r="G20" s="2">
        <v>4912.3454220696794</v>
      </c>
      <c r="H20" s="2">
        <v>7475.3082509756005</v>
      </c>
      <c r="I20" s="2">
        <v>11215.028520258584</v>
      </c>
      <c r="J20" s="2">
        <v>17066.347748219581</v>
      </c>
      <c r="K20" s="2">
        <v>5851.3192279610003</v>
      </c>
      <c r="L20" s="2">
        <f>K20+O20</f>
        <v>9981.3192279610012</v>
      </c>
      <c r="M20" s="2">
        <f>O20/P20</f>
        <v>2.2830292979546711</v>
      </c>
      <c r="N20" s="2">
        <v>55</v>
      </c>
      <c r="O20" s="2">
        <v>4130</v>
      </c>
      <c r="P20" s="2">
        <v>1809</v>
      </c>
      <c r="Q20" s="2">
        <v>221</v>
      </c>
      <c r="R20" s="2">
        <v>695</v>
      </c>
      <c r="S20" s="2">
        <v>728</v>
      </c>
      <c r="T20" s="2">
        <v>1644</v>
      </c>
      <c r="U20" s="2">
        <v>508</v>
      </c>
      <c r="V20" s="2">
        <v>540</v>
      </c>
      <c r="W20" s="2" t="s">
        <v>11</v>
      </c>
    </row>
    <row r="21" spans="1:23" x14ac:dyDescent="0.3">
      <c r="A21" s="2">
        <v>8059010213</v>
      </c>
      <c r="B21" s="3">
        <v>1412265.1</v>
      </c>
      <c r="C21" s="2">
        <v>2.2999999999999998</v>
      </c>
      <c r="D21" s="2">
        <v>3.5</v>
      </c>
      <c r="E21" s="2">
        <v>3248209.7299999995</v>
      </c>
      <c r="F21" s="2">
        <v>4942927.8499999996</v>
      </c>
      <c r="G21" s="2">
        <v>3248.2097299999996</v>
      </c>
      <c r="H21" s="2">
        <v>4942.92785</v>
      </c>
      <c r="I21" s="2">
        <v>8247.4343144508966</v>
      </c>
      <c r="J21" s="2">
        <v>12550.443521990497</v>
      </c>
      <c r="K21" s="2">
        <v>4303.0092075396005</v>
      </c>
      <c r="L21" s="2">
        <f>K21+O21</f>
        <v>9112.0092075396005</v>
      </c>
      <c r="M21" s="2">
        <f>O21/P21</f>
        <v>2.5390707497360085</v>
      </c>
      <c r="N21" s="2">
        <v>44</v>
      </c>
      <c r="O21" s="2">
        <v>4809</v>
      </c>
      <c r="P21" s="2">
        <v>1894</v>
      </c>
      <c r="Q21" s="2">
        <v>282</v>
      </c>
      <c r="R21" s="2">
        <v>697</v>
      </c>
      <c r="S21" s="2">
        <v>867</v>
      </c>
      <c r="T21" s="2">
        <v>1846</v>
      </c>
      <c r="U21" s="2">
        <v>507</v>
      </c>
      <c r="V21" s="2">
        <v>563</v>
      </c>
      <c r="W21" s="2" t="s">
        <v>10</v>
      </c>
    </row>
    <row r="22" spans="1:23" x14ac:dyDescent="0.3">
      <c r="A22" s="2">
        <v>8059010303</v>
      </c>
      <c r="B22" s="3">
        <v>3421515.4335983004</v>
      </c>
      <c r="C22" s="2">
        <v>2.2999999999999998</v>
      </c>
      <c r="D22" s="2">
        <v>3.5</v>
      </c>
      <c r="E22" s="3">
        <v>7869485.4972760892</v>
      </c>
      <c r="F22" s="3">
        <v>11975304.017594051</v>
      </c>
      <c r="G22" s="3">
        <v>7869.4854972760895</v>
      </c>
      <c r="H22" s="3">
        <v>11975.30401759405</v>
      </c>
      <c r="I22" s="3">
        <v>18907.161268185577</v>
      </c>
      <c r="J22" s="3">
        <v>28771.767147238927</v>
      </c>
      <c r="K22" s="3">
        <v>9864.605879053348</v>
      </c>
      <c r="L22" s="2">
        <f>K22+O22</f>
        <v>15426.605879053348</v>
      </c>
      <c r="M22" s="2">
        <f>O22/P22</f>
        <v>2.4025917926565876</v>
      </c>
      <c r="N22" s="2">
        <v>0</v>
      </c>
      <c r="O22" s="2">
        <v>5562</v>
      </c>
      <c r="P22" s="2">
        <v>2315</v>
      </c>
      <c r="Q22" s="2">
        <v>165</v>
      </c>
      <c r="R22" s="2">
        <v>808</v>
      </c>
      <c r="S22" s="2">
        <v>1248</v>
      </c>
      <c r="T22" s="2">
        <v>2221</v>
      </c>
      <c r="U22" s="2">
        <v>570</v>
      </c>
      <c r="V22" s="2">
        <v>861</v>
      </c>
      <c r="W22" s="2" t="s">
        <v>9</v>
      </c>
    </row>
    <row r="23" spans="1:23" x14ac:dyDescent="0.3">
      <c r="A23" s="2">
        <v>8059010304</v>
      </c>
      <c r="B23" s="2">
        <f>29864.0180664+47982.6757813</f>
        <v>77846.693847699993</v>
      </c>
      <c r="C23" s="2">
        <v>2.2999999999999998</v>
      </c>
      <c r="D23" s="2">
        <v>3.5</v>
      </c>
      <c r="E23" s="2">
        <f>B23*C23</f>
        <v>179047.39584970998</v>
      </c>
      <c r="F23" s="2">
        <f>B23*D23</f>
        <v>272463.42846694996</v>
      </c>
      <c r="G23" s="2">
        <f>E23/1000</f>
        <v>179.04739584970997</v>
      </c>
      <c r="H23" s="2">
        <f>F23/1000</f>
        <v>272.46342846694995</v>
      </c>
      <c r="I23" s="2">
        <f>G23*M23</f>
        <v>424.10798897163977</v>
      </c>
      <c r="J23" s="2">
        <f>H23*M23</f>
        <v>645.38172234814749</v>
      </c>
      <c r="K23" s="2">
        <v>221.27373337650772</v>
      </c>
      <c r="L23" s="2">
        <f>K23+O23</f>
        <v>2990.2737333765076</v>
      </c>
      <c r="M23" s="2">
        <f>O23/P23</f>
        <v>2.3686911890504705</v>
      </c>
      <c r="N23" s="2">
        <v>107</v>
      </c>
      <c r="O23" s="2">
        <v>2769</v>
      </c>
      <c r="P23" s="2">
        <v>1169</v>
      </c>
      <c r="Q23" s="2">
        <v>120</v>
      </c>
      <c r="R23" s="2">
        <v>447</v>
      </c>
      <c r="S23" s="2">
        <v>571</v>
      </c>
      <c r="T23" s="2">
        <v>1138</v>
      </c>
      <c r="U23" s="2">
        <v>351</v>
      </c>
      <c r="V23" s="2">
        <v>326</v>
      </c>
      <c r="W23" s="2" t="s">
        <v>8</v>
      </c>
    </row>
    <row r="24" spans="1:23" x14ac:dyDescent="0.3">
      <c r="A24" s="2">
        <v>8059010305</v>
      </c>
      <c r="B24" s="2">
        <v>1865758.4428719</v>
      </c>
      <c r="C24" s="2">
        <v>2.2999999999999998</v>
      </c>
      <c r="D24" s="2">
        <v>3.5</v>
      </c>
      <c r="E24" s="2">
        <v>4291244.4186053695</v>
      </c>
      <c r="F24" s="2">
        <v>6530154.55005165</v>
      </c>
      <c r="G24" s="2">
        <v>4291.244418605369</v>
      </c>
      <c r="H24" s="2">
        <v>6530.1545500516495</v>
      </c>
      <c r="I24" s="2">
        <v>9375.8281414907233</v>
      </c>
      <c r="J24" s="2">
        <v>14267.564563138058</v>
      </c>
      <c r="K24" s="2">
        <v>4891.7364216473343</v>
      </c>
      <c r="L24" s="2">
        <f>K24+O24</f>
        <v>8531.7364216473343</v>
      </c>
      <c r="M24" s="2">
        <f>O24/P24</f>
        <v>2.1848739495798317</v>
      </c>
      <c r="N24" s="2">
        <v>76</v>
      </c>
      <c r="O24" s="2">
        <v>3640</v>
      </c>
      <c r="P24" s="2">
        <v>1666</v>
      </c>
      <c r="Q24" s="2">
        <v>297</v>
      </c>
      <c r="R24" s="2">
        <v>644</v>
      </c>
      <c r="S24" s="2">
        <v>700</v>
      </c>
      <c r="T24" s="2">
        <v>1641</v>
      </c>
      <c r="U24" s="2">
        <v>549</v>
      </c>
      <c r="V24" s="2">
        <v>599</v>
      </c>
      <c r="W24" s="2" t="s">
        <v>7</v>
      </c>
    </row>
    <row r="25" spans="1:23" x14ac:dyDescent="0.3">
      <c r="A25" s="2">
        <v>8059010306</v>
      </c>
      <c r="B25" s="2">
        <v>779808.27539199998</v>
      </c>
      <c r="C25" s="2">
        <v>2.2999999999999998</v>
      </c>
      <c r="D25" s="2">
        <v>3.5</v>
      </c>
      <c r="E25" s="2">
        <v>1793559.0334015999</v>
      </c>
      <c r="F25" s="2">
        <v>2729328.9638719996</v>
      </c>
      <c r="G25" s="2">
        <v>1793.5590334015999</v>
      </c>
      <c r="H25" s="2">
        <v>2729.3289638719998</v>
      </c>
      <c r="I25" s="2">
        <v>4520.7295993684966</v>
      </c>
      <c r="J25" s="2">
        <v>6879.3711294737996</v>
      </c>
      <c r="K25" s="2">
        <v>2358.6415301053025</v>
      </c>
      <c r="L25" s="2">
        <f>K25+O25</f>
        <v>5181.6415301053021</v>
      </c>
      <c r="M25" s="2">
        <f>O25/P25</f>
        <v>2.5205357142857143</v>
      </c>
      <c r="N25" s="2">
        <v>55</v>
      </c>
      <c r="O25" s="2">
        <v>2823</v>
      </c>
      <c r="P25" s="2">
        <v>1120</v>
      </c>
      <c r="Q25" s="2">
        <v>110</v>
      </c>
      <c r="R25" s="2">
        <v>464</v>
      </c>
      <c r="S25" s="2">
        <v>537</v>
      </c>
      <c r="T25" s="2">
        <v>1111</v>
      </c>
      <c r="U25" s="2">
        <v>278</v>
      </c>
      <c r="V25" s="2">
        <v>464</v>
      </c>
      <c r="W25" s="2" t="s">
        <v>6</v>
      </c>
    </row>
    <row r="26" spans="1:23" x14ac:dyDescent="0.3">
      <c r="A26" s="2">
        <v>8059010307</v>
      </c>
      <c r="B26" s="3">
        <v>2088707.2</v>
      </c>
      <c r="C26" s="2">
        <v>2.2999999999999998</v>
      </c>
      <c r="D26" s="2">
        <v>3.5</v>
      </c>
      <c r="E26" s="3">
        <v>4804026.5599999996</v>
      </c>
      <c r="F26" s="3">
        <v>7310475.2000000002</v>
      </c>
      <c r="G26" s="3">
        <v>4804.0265600000002</v>
      </c>
      <c r="H26" s="3">
        <v>7310.4751999999989</v>
      </c>
      <c r="I26" s="3">
        <v>11623.378656060608</v>
      </c>
      <c r="J26" s="3">
        <v>17687.750128787877</v>
      </c>
      <c r="K26" s="3">
        <v>6064.37147272727</v>
      </c>
      <c r="L26" s="2">
        <f>K26+O26</f>
        <v>11174.371472727271</v>
      </c>
      <c r="M26" s="2">
        <f>O26/P26</f>
        <v>2.4195075757575757</v>
      </c>
      <c r="N26" s="2">
        <v>186</v>
      </c>
      <c r="O26" s="2">
        <v>5110</v>
      </c>
      <c r="P26" s="2">
        <v>2112</v>
      </c>
      <c r="Q26" s="2">
        <v>306</v>
      </c>
      <c r="R26" s="2">
        <v>1056</v>
      </c>
      <c r="S26" s="2">
        <v>750</v>
      </c>
      <c r="T26" s="2">
        <v>2112</v>
      </c>
      <c r="U26" s="2">
        <v>684</v>
      </c>
      <c r="V26" s="2">
        <v>803</v>
      </c>
      <c r="W26" s="2" t="s">
        <v>5</v>
      </c>
    </row>
    <row r="27" spans="1:23" x14ac:dyDescent="0.3">
      <c r="A27" s="2">
        <v>8059010308</v>
      </c>
      <c r="B27" s="3">
        <v>1896921.216699</v>
      </c>
      <c r="C27" s="2">
        <v>2.2999999999999998</v>
      </c>
      <c r="D27" s="2">
        <v>3.5</v>
      </c>
      <c r="E27" s="3">
        <v>4362918.7984076999</v>
      </c>
      <c r="F27" s="3">
        <v>6639224.2584465006</v>
      </c>
      <c r="G27" s="3">
        <v>4362.9187984076998</v>
      </c>
      <c r="H27" s="3">
        <v>6639.2242584465002</v>
      </c>
      <c r="I27" s="3">
        <v>10164.449910439043</v>
      </c>
      <c r="J27" s="3">
        <v>15467.641168059414</v>
      </c>
      <c r="K27" s="3">
        <v>5303.1912576203722</v>
      </c>
      <c r="L27" s="2">
        <f>K27+O27</f>
        <v>11132.191257620372</v>
      </c>
      <c r="M27" s="2">
        <f>O27/P27</f>
        <v>2.3297362110311752</v>
      </c>
      <c r="N27" s="2">
        <v>32</v>
      </c>
      <c r="O27" s="2">
        <v>5829</v>
      </c>
      <c r="P27" s="2">
        <v>2502</v>
      </c>
      <c r="Q27" s="2">
        <v>241</v>
      </c>
      <c r="R27" s="2">
        <v>633</v>
      </c>
      <c r="S27" s="2">
        <v>1484</v>
      </c>
      <c r="T27" s="2">
        <v>2358</v>
      </c>
      <c r="U27" s="2">
        <v>693</v>
      </c>
      <c r="V27" s="2">
        <v>658</v>
      </c>
      <c r="W27" s="2" t="s">
        <v>4</v>
      </c>
    </row>
    <row r="28" spans="1:23" x14ac:dyDescent="0.3">
      <c r="A28" s="2">
        <v>8059010402</v>
      </c>
      <c r="B28" s="3">
        <v>6814033.7350593004</v>
      </c>
      <c r="C28" s="2">
        <v>2.2999999999999998</v>
      </c>
      <c r="D28" s="2">
        <v>3.5</v>
      </c>
      <c r="E28" s="3">
        <v>15672277.590636391</v>
      </c>
      <c r="F28" s="3">
        <v>23849118.072707552</v>
      </c>
      <c r="G28" s="3">
        <v>15672.27759063639</v>
      </c>
      <c r="H28" s="3">
        <v>23849.118072707552</v>
      </c>
      <c r="I28" s="3">
        <v>27969.226267458278</v>
      </c>
      <c r="J28" s="3">
        <v>42561.866059175649</v>
      </c>
      <c r="K28" s="3">
        <v>14592.639791717367</v>
      </c>
      <c r="L28" s="2">
        <f>K28+O28</f>
        <v>20003.639791717367</v>
      </c>
      <c r="M28" s="2">
        <f>O28/P28</f>
        <v>1.7846306068601583</v>
      </c>
      <c r="N28" s="2">
        <v>140</v>
      </c>
      <c r="O28" s="2">
        <v>5411</v>
      </c>
      <c r="P28" s="2">
        <v>3032</v>
      </c>
      <c r="Q28" s="2">
        <v>474</v>
      </c>
      <c r="R28" s="2">
        <v>1488</v>
      </c>
      <c r="S28" s="2">
        <v>825</v>
      </c>
      <c r="T28" s="2">
        <v>2787</v>
      </c>
      <c r="U28" s="2">
        <v>1276</v>
      </c>
      <c r="V28" s="2">
        <v>957</v>
      </c>
      <c r="W28" s="2" t="s">
        <v>3</v>
      </c>
    </row>
    <row r="29" spans="1:23" x14ac:dyDescent="0.3">
      <c r="A29" s="2">
        <v>8059010405</v>
      </c>
      <c r="B29" s="2">
        <v>345288.55664099997</v>
      </c>
      <c r="C29" s="2">
        <v>2.2999999999999998</v>
      </c>
      <c r="D29" s="2">
        <v>3.5</v>
      </c>
      <c r="E29" s="2">
        <f>B29*C29</f>
        <v>794163.68027429993</v>
      </c>
      <c r="F29" s="2">
        <f>B29*D29</f>
        <v>1208509.9482435</v>
      </c>
      <c r="G29" s="2">
        <f>E29/1000</f>
        <v>794.16368027429996</v>
      </c>
      <c r="H29" s="2">
        <f>F29/1000</f>
        <v>1208.5099482435</v>
      </c>
      <c r="I29" s="2">
        <f>G29*M29</f>
        <v>1364.4724731712815</v>
      </c>
      <c r="J29" s="2">
        <f>H29*M29</f>
        <v>2076.3711548258634</v>
      </c>
      <c r="K29" s="2">
        <v>711.89868165458188</v>
      </c>
      <c r="L29" s="2">
        <f>K29+O29</f>
        <v>3460.8986816545821</v>
      </c>
      <c r="M29" s="2">
        <f>O29/P29</f>
        <v>1.7181249999999999</v>
      </c>
      <c r="N29" s="2">
        <v>211</v>
      </c>
      <c r="O29" s="2">
        <v>2749</v>
      </c>
      <c r="P29" s="2">
        <v>1600</v>
      </c>
      <c r="Q29" s="2">
        <v>388</v>
      </c>
      <c r="R29" s="2">
        <v>740</v>
      </c>
      <c r="S29" s="2">
        <v>465</v>
      </c>
      <c r="T29" s="2">
        <v>1593</v>
      </c>
      <c r="U29" s="2">
        <v>878</v>
      </c>
      <c r="V29" s="2">
        <v>482</v>
      </c>
      <c r="W29" s="2" t="s">
        <v>2</v>
      </c>
    </row>
    <row r="30" spans="1:23" x14ac:dyDescent="0.3">
      <c r="A30" s="2">
        <v>8059010406</v>
      </c>
      <c r="B30" s="2">
        <v>96173.417480499993</v>
      </c>
      <c r="C30" s="2">
        <v>2.2999999999999998</v>
      </c>
      <c r="D30" s="2">
        <v>3.5</v>
      </c>
      <c r="E30" s="2">
        <f>B30*C30</f>
        <v>221198.86020514998</v>
      </c>
      <c r="F30" s="2">
        <f>B30*D30</f>
        <v>336606.96118175</v>
      </c>
      <c r="G30" s="2">
        <f>E30/1000</f>
        <v>221.19886020514997</v>
      </c>
      <c r="H30" s="2">
        <f>F30/1000</f>
        <v>336.60696118175002</v>
      </c>
      <c r="I30" s="2">
        <f>G30*M30</f>
        <v>517.98146049659408</v>
      </c>
      <c r="J30" s="2">
        <f>H30*M30</f>
        <v>788.23265727742603</v>
      </c>
      <c r="K30" s="2">
        <v>270.25119678083195</v>
      </c>
      <c r="L30" s="2">
        <f>K30+O30</f>
        <v>3162.2511967808318</v>
      </c>
      <c r="M30" s="2">
        <f>O30/P30</f>
        <v>2.3417004048582997</v>
      </c>
      <c r="N30" s="2">
        <v>100</v>
      </c>
      <c r="O30" s="2">
        <v>2892</v>
      </c>
      <c r="P30" s="2">
        <v>1235</v>
      </c>
      <c r="Q30" s="2">
        <v>180</v>
      </c>
      <c r="R30" s="2">
        <v>590</v>
      </c>
      <c r="S30" s="2">
        <v>379</v>
      </c>
      <c r="T30" s="2">
        <v>1149</v>
      </c>
      <c r="U30" s="2">
        <v>345</v>
      </c>
      <c r="V30" s="2">
        <v>389</v>
      </c>
      <c r="W30" s="2" t="s">
        <v>1</v>
      </c>
    </row>
    <row r="31" spans="1:23" x14ac:dyDescent="0.3">
      <c r="A31" s="2">
        <v>8059060500</v>
      </c>
      <c r="B31" s="2">
        <v>10494632.03922</v>
      </c>
      <c r="C31" s="2">
        <v>2.2999999999999998</v>
      </c>
      <c r="D31" s="2">
        <v>3.5</v>
      </c>
      <c r="E31" s="2">
        <v>24137653.690205999</v>
      </c>
      <c r="F31" s="2">
        <v>36731212.137269996</v>
      </c>
      <c r="G31" s="2">
        <v>24137.653690206</v>
      </c>
      <c r="H31" s="2">
        <v>36731.212137269998</v>
      </c>
      <c r="I31" s="2">
        <v>58481.009081302218</v>
      </c>
      <c r="J31" s="2">
        <v>88992.839906329464</v>
      </c>
      <c r="K31" s="2">
        <v>30511.830825027246</v>
      </c>
      <c r="L31" s="2">
        <f>K31+O31</f>
        <v>38264.830825027246</v>
      </c>
      <c r="M31" s="2">
        <f>O31/P31</f>
        <v>2.4228125</v>
      </c>
      <c r="N31" s="2">
        <v>85</v>
      </c>
      <c r="O31" s="2">
        <v>7753</v>
      </c>
      <c r="P31" s="2">
        <v>3200</v>
      </c>
      <c r="Q31" s="2">
        <v>126</v>
      </c>
      <c r="R31" s="2">
        <v>664</v>
      </c>
      <c r="S31" s="2">
        <v>2151</v>
      </c>
      <c r="T31" s="2">
        <v>2941</v>
      </c>
      <c r="U31" s="2">
        <v>672</v>
      </c>
      <c r="V31" s="2">
        <v>1054</v>
      </c>
      <c r="W31" s="2" t="s">
        <v>0</v>
      </c>
    </row>
    <row r="32" spans="1:23" ht="14.4" x14ac:dyDescent="0.3">
      <c r="A32">
        <v>8001008200</v>
      </c>
      <c r="B32">
        <v>541089.54912099999</v>
      </c>
      <c r="C32">
        <v>5</v>
      </c>
      <c r="D32">
        <v>5.95</v>
      </c>
      <c r="E32">
        <v>3060148.5964840003</v>
      </c>
      <c r="F32">
        <v>3556448.6256050002</v>
      </c>
      <c r="G32">
        <v>3060.1485964839999</v>
      </c>
      <c r="H32">
        <v>3556.4486256050004</v>
      </c>
      <c r="I32">
        <v>12891.439571094672</v>
      </c>
      <c r="J32">
        <v>14982.194850722921</v>
      </c>
      <c r="K32">
        <v>2090.755279628248</v>
      </c>
      <c r="L32">
        <f>K32+O32</f>
        <v>8666.7552796282471</v>
      </c>
      <c r="M32">
        <f>O32/P32</f>
        <v>4.2126841768097369</v>
      </c>
      <c r="N32" s="2">
        <v>89</v>
      </c>
      <c r="O32" s="2">
        <v>6576</v>
      </c>
      <c r="P32" s="2">
        <v>1561</v>
      </c>
      <c r="Q32" s="2">
        <v>212</v>
      </c>
      <c r="R32" s="2">
        <v>681</v>
      </c>
      <c r="S32" s="2">
        <v>668</v>
      </c>
      <c r="T32" s="2">
        <v>1561</v>
      </c>
      <c r="U32" s="2">
        <v>182</v>
      </c>
      <c r="V32" s="2">
        <v>431</v>
      </c>
      <c r="W32" s="2" t="s">
        <v>53</v>
      </c>
    </row>
    <row r="33" spans="1:23" ht="14.4" x14ac:dyDescent="0.3">
      <c r="A33" s="2">
        <v>8001008308</v>
      </c>
      <c r="B33" s="3">
        <v>612388.80000000005</v>
      </c>
      <c r="C33" s="2">
        <v>4</v>
      </c>
      <c r="D33" s="2">
        <v>5</v>
      </c>
      <c r="E33">
        <v>2449555.2000000002</v>
      </c>
      <c r="F33">
        <v>3061944</v>
      </c>
      <c r="G33">
        <v>2449.5552000000002</v>
      </c>
      <c r="H33">
        <v>3061.944</v>
      </c>
      <c r="I33">
        <v>7094.9168049230775</v>
      </c>
      <c r="J33">
        <v>8868.6460061538455</v>
      </c>
      <c r="K33">
        <v>1773.729201230768</v>
      </c>
      <c r="L33">
        <f t="shared" ref="L33:L81" si="0">K33+O33</f>
        <v>7421.729201230768</v>
      </c>
      <c r="M33">
        <f t="shared" ref="M33:M81" si="1">O33/P33</f>
        <v>2.8964102564102565</v>
      </c>
      <c r="N33" s="2">
        <v>82</v>
      </c>
      <c r="O33" s="2">
        <v>5648</v>
      </c>
      <c r="P33" s="2">
        <v>1950</v>
      </c>
      <c r="Q33" s="2">
        <v>466</v>
      </c>
      <c r="R33" s="2">
        <v>953</v>
      </c>
      <c r="S33" s="2">
        <v>465</v>
      </c>
      <c r="T33" s="2">
        <v>1884</v>
      </c>
      <c r="U33" s="2">
        <v>459</v>
      </c>
      <c r="V33" s="2">
        <v>555</v>
      </c>
      <c r="W33" s="2" t="s">
        <v>54</v>
      </c>
    </row>
    <row r="34" spans="1:23" ht="14.4" x14ac:dyDescent="0.3">
      <c r="A34" s="2">
        <v>8001008309</v>
      </c>
      <c r="B34" s="2">
        <v>291543.80859375</v>
      </c>
      <c r="C34" s="2">
        <v>4</v>
      </c>
      <c r="D34" s="2">
        <v>5</v>
      </c>
      <c r="E34">
        <v>1166175.234375</v>
      </c>
      <c r="F34">
        <v>1457719.04296875</v>
      </c>
      <c r="G34">
        <v>1166.1752343749999</v>
      </c>
      <c r="H34">
        <v>1457.71904296875</v>
      </c>
      <c r="I34">
        <v>4226.2667701007031</v>
      </c>
      <c r="J34">
        <v>5282.8334626258793</v>
      </c>
      <c r="K34">
        <v>1056.5666925251762</v>
      </c>
      <c r="L34">
        <f t="shared" si="0"/>
        <v>5307.5666925251762</v>
      </c>
      <c r="M34">
        <f t="shared" si="1"/>
        <v>3.6240409207161126</v>
      </c>
      <c r="N34" s="2">
        <v>59</v>
      </c>
      <c r="O34" s="2">
        <v>4251</v>
      </c>
      <c r="P34" s="2">
        <v>1173</v>
      </c>
      <c r="Q34" s="2">
        <v>218</v>
      </c>
      <c r="R34" s="2">
        <v>724</v>
      </c>
      <c r="S34" s="2">
        <v>217</v>
      </c>
      <c r="T34" s="2">
        <v>1159</v>
      </c>
      <c r="U34" s="2">
        <v>134</v>
      </c>
      <c r="V34" s="2">
        <v>278</v>
      </c>
      <c r="W34" s="2" t="s">
        <v>55</v>
      </c>
    </row>
    <row r="35" spans="1:23" ht="14.4" x14ac:dyDescent="0.3">
      <c r="A35" s="2">
        <v>8001008353</v>
      </c>
      <c r="B35" s="3">
        <v>7803110.9000000004</v>
      </c>
      <c r="C35" s="2">
        <v>4</v>
      </c>
      <c r="D35" s="2">
        <v>5</v>
      </c>
      <c r="E35">
        <v>31212443.600000001</v>
      </c>
      <c r="F35">
        <v>39015554.5</v>
      </c>
      <c r="G35">
        <v>31212.443600000002</v>
      </c>
      <c r="H35">
        <v>39015.554499999998</v>
      </c>
      <c r="I35">
        <v>97188.856111159752</v>
      </c>
      <c r="J35">
        <v>121486.07013894967</v>
      </c>
      <c r="K35">
        <v>24297.214027789916</v>
      </c>
      <c r="L35">
        <f t="shared" si="0"/>
        <v>32835.214027789916</v>
      </c>
      <c r="M35">
        <f t="shared" si="1"/>
        <v>3.113785557986871</v>
      </c>
      <c r="N35" s="2">
        <v>17</v>
      </c>
      <c r="O35" s="2">
        <v>8538</v>
      </c>
      <c r="P35" s="2">
        <v>2742</v>
      </c>
      <c r="Q35" s="2">
        <v>204</v>
      </c>
      <c r="R35" s="2">
        <v>1105</v>
      </c>
      <c r="S35" s="2">
        <v>1433</v>
      </c>
      <c r="T35" s="2">
        <v>2742</v>
      </c>
      <c r="U35" s="2">
        <v>616</v>
      </c>
      <c r="V35" s="2">
        <v>806</v>
      </c>
      <c r="W35" s="2" t="s">
        <v>56</v>
      </c>
    </row>
    <row r="36" spans="1:23" ht="14.4" x14ac:dyDescent="0.3">
      <c r="A36" s="2">
        <v>8005006854</v>
      </c>
      <c r="B36" s="3">
        <v>2187026.1</v>
      </c>
      <c r="C36" s="2">
        <v>6</v>
      </c>
      <c r="D36" s="2">
        <v>6.9</v>
      </c>
      <c r="E36">
        <v>13122156.600000001</v>
      </c>
      <c r="F36">
        <v>15090480.090000002</v>
      </c>
      <c r="G36">
        <v>13122.156600000002</v>
      </c>
      <c r="H36">
        <v>15090.480090000001</v>
      </c>
      <c r="I36">
        <v>32049.936112145118</v>
      </c>
      <c r="J36">
        <v>36857.426528966884</v>
      </c>
      <c r="K36">
        <v>4807.4904168217654</v>
      </c>
      <c r="L36">
        <f t="shared" si="0"/>
        <v>7904.4904168217654</v>
      </c>
      <c r="M36">
        <f t="shared" si="1"/>
        <v>2.4424290220820191</v>
      </c>
      <c r="N36" s="2">
        <v>117</v>
      </c>
      <c r="O36" s="2">
        <v>3097</v>
      </c>
      <c r="P36" s="2">
        <v>1268</v>
      </c>
      <c r="Q36" s="2">
        <v>163</v>
      </c>
      <c r="R36" s="2">
        <v>432</v>
      </c>
      <c r="S36" s="2">
        <v>648</v>
      </c>
      <c r="T36" s="2">
        <v>1243</v>
      </c>
      <c r="U36" s="2">
        <v>349</v>
      </c>
      <c r="V36" s="2">
        <v>468</v>
      </c>
      <c r="W36" s="2" t="s">
        <v>57</v>
      </c>
    </row>
    <row r="37" spans="1:23" ht="14.4" x14ac:dyDescent="0.3">
      <c r="A37" s="2">
        <v>8005007201</v>
      </c>
      <c r="B37" s="3">
        <v>1182022.8</v>
      </c>
      <c r="C37">
        <v>5</v>
      </c>
      <c r="D37">
        <v>5.95</v>
      </c>
      <c r="E37" s="3">
        <v>5136679.4000000004</v>
      </c>
      <c r="F37" s="3">
        <v>6298272.79</v>
      </c>
      <c r="G37" s="3">
        <v>5136.6794</v>
      </c>
      <c r="H37" s="3">
        <v>6298.27279</v>
      </c>
      <c r="I37" s="3">
        <v>15524.102139304219</v>
      </c>
      <c r="J37" s="3">
        <v>19034.676389022949</v>
      </c>
      <c r="K37" s="3">
        <v>3510.5742497187271</v>
      </c>
      <c r="L37">
        <f t="shared" si="0"/>
        <v>7593.5742497187275</v>
      </c>
      <c r="M37">
        <f t="shared" si="1"/>
        <v>3.0222057735011103</v>
      </c>
      <c r="N37" s="2">
        <v>96</v>
      </c>
      <c r="O37" s="2">
        <v>4083</v>
      </c>
      <c r="P37" s="2">
        <v>1351</v>
      </c>
      <c r="Q37" s="2">
        <v>468</v>
      </c>
      <c r="R37" s="2">
        <v>452</v>
      </c>
      <c r="S37" s="2">
        <v>362</v>
      </c>
      <c r="T37" s="2">
        <v>1282</v>
      </c>
      <c r="U37" s="2">
        <v>431</v>
      </c>
      <c r="V37" s="2">
        <v>309</v>
      </c>
      <c r="W37" s="2" t="s">
        <v>58</v>
      </c>
    </row>
    <row r="38" spans="1:23" ht="14.4" x14ac:dyDescent="0.3">
      <c r="A38" s="2">
        <v>8005007301</v>
      </c>
      <c r="B38" s="3">
        <v>450378.9</v>
      </c>
      <c r="C38" s="2">
        <v>6</v>
      </c>
      <c r="D38" s="2">
        <v>6.9</v>
      </c>
      <c r="E38">
        <v>2702273.4000000004</v>
      </c>
      <c r="F38">
        <v>3107614.41</v>
      </c>
      <c r="G38">
        <v>2702.2734000000005</v>
      </c>
      <c r="H38">
        <v>3107.6144100000001</v>
      </c>
      <c r="I38">
        <v>5753.0643039252354</v>
      </c>
      <c r="J38">
        <v>6616.0239495140195</v>
      </c>
      <c r="K38">
        <v>862.95964558878404</v>
      </c>
      <c r="L38">
        <f t="shared" si="0"/>
        <v>3140.959645588784</v>
      </c>
      <c r="M38">
        <f t="shared" si="1"/>
        <v>2.1289719626168226</v>
      </c>
      <c r="N38" s="2">
        <v>108</v>
      </c>
      <c r="O38" s="2">
        <v>2278</v>
      </c>
      <c r="P38" s="2">
        <v>1070</v>
      </c>
      <c r="Q38" s="2">
        <v>147</v>
      </c>
      <c r="R38" s="2">
        <v>565</v>
      </c>
      <c r="S38" s="2">
        <v>235</v>
      </c>
      <c r="T38" s="2">
        <v>947</v>
      </c>
      <c r="U38" s="2">
        <v>324</v>
      </c>
      <c r="V38" s="2">
        <v>353</v>
      </c>
      <c r="W38" s="2" t="s">
        <v>59</v>
      </c>
    </row>
    <row r="39" spans="1:23" ht="14.4" x14ac:dyDescent="0.3">
      <c r="A39" s="2">
        <v>8005007500</v>
      </c>
      <c r="B39" s="2">
        <v>28569.356933593801</v>
      </c>
      <c r="C39" s="2">
        <v>6</v>
      </c>
      <c r="D39" s="2">
        <v>6.9</v>
      </c>
      <c r="E39">
        <v>171416.14160156279</v>
      </c>
      <c r="F39">
        <v>197128.56284179725</v>
      </c>
      <c r="G39">
        <v>171.4161416015628</v>
      </c>
      <c r="H39">
        <v>197.12856284179725</v>
      </c>
      <c r="I39">
        <v>556.66739385583651</v>
      </c>
      <c r="J39">
        <v>640.16750293421217</v>
      </c>
      <c r="K39">
        <v>83.500109078375658</v>
      </c>
      <c r="L39">
        <f t="shared" si="0"/>
        <v>2642.5001090783758</v>
      </c>
      <c r="M39">
        <f t="shared" si="1"/>
        <v>3.2474619289340101</v>
      </c>
      <c r="N39" s="2">
        <v>32</v>
      </c>
      <c r="O39" s="2">
        <v>2559</v>
      </c>
      <c r="P39" s="2">
        <v>788</v>
      </c>
      <c r="Q39" s="2">
        <v>93</v>
      </c>
      <c r="R39" s="2">
        <v>351</v>
      </c>
      <c r="S39" s="2">
        <v>328</v>
      </c>
      <c r="T39" s="2">
        <v>772</v>
      </c>
      <c r="U39" s="2">
        <v>145</v>
      </c>
      <c r="V39" s="2">
        <v>235</v>
      </c>
      <c r="W39" s="2" t="s">
        <v>60</v>
      </c>
    </row>
    <row r="40" spans="1:23" ht="14.4" x14ac:dyDescent="0.3">
      <c r="A40" s="2">
        <v>8005007600</v>
      </c>
      <c r="B40" s="3">
        <v>1340859.7666992191</v>
      </c>
      <c r="C40">
        <v>5</v>
      </c>
      <c r="D40">
        <v>5.95</v>
      </c>
      <c r="E40" s="3">
        <v>6391230.8667968763</v>
      </c>
      <c r="F40" s="3">
        <v>7680701.0434960946</v>
      </c>
      <c r="G40" s="3">
        <v>6391.2308667968764</v>
      </c>
      <c r="H40" s="3">
        <v>7680.7010434960948</v>
      </c>
      <c r="I40" s="3">
        <v>18112.54383499709</v>
      </c>
      <c r="J40" s="3">
        <v>21766.861068430291</v>
      </c>
      <c r="K40" s="3">
        <v>3654.3172334332012</v>
      </c>
      <c r="L40">
        <f t="shared" si="0"/>
        <v>7375.3172334332012</v>
      </c>
      <c r="M40">
        <f t="shared" si="1"/>
        <v>2.8339680121858342</v>
      </c>
      <c r="N40" s="2">
        <v>148</v>
      </c>
      <c r="O40" s="2">
        <v>3721</v>
      </c>
      <c r="P40" s="2">
        <v>1313</v>
      </c>
      <c r="Q40" s="2">
        <v>375</v>
      </c>
      <c r="R40" s="2">
        <v>536</v>
      </c>
      <c r="S40" s="2">
        <v>293</v>
      </c>
      <c r="T40" s="2">
        <v>1204</v>
      </c>
      <c r="U40" s="2">
        <v>337</v>
      </c>
      <c r="V40" s="2">
        <v>355</v>
      </c>
      <c r="W40" s="2" t="s">
        <v>61</v>
      </c>
    </row>
    <row r="41" spans="1:23" ht="14.4" x14ac:dyDescent="0.3">
      <c r="A41" s="2">
        <v>8005007702</v>
      </c>
      <c r="B41" s="3">
        <v>1309275.8</v>
      </c>
      <c r="C41" s="2">
        <v>6</v>
      </c>
      <c r="D41" s="2">
        <v>6.9</v>
      </c>
      <c r="E41">
        <v>7855654.8000000007</v>
      </c>
      <c r="F41">
        <v>9034003.0200000014</v>
      </c>
      <c r="G41">
        <v>7855.6548000000012</v>
      </c>
      <c r="H41">
        <v>9034.0030200000019</v>
      </c>
      <c r="I41">
        <v>20500.866690615294</v>
      </c>
      <c r="J41">
        <v>23575.996694207588</v>
      </c>
      <c r="K41">
        <v>3075.1300035922941</v>
      </c>
      <c r="L41">
        <f t="shared" si="0"/>
        <v>7274.1300035922941</v>
      </c>
      <c r="M41">
        <f t="shared" si="1"/>
        <v>2.6096954630205098</v>
      </c>
      <c r="N41" s="2">
        <v>51</v>
      </c>
      <c r="O41" s="2">
        <v>4199</v>
      </c>
      <c r="P41" s="2">
        <v>1609</v>
      </c>
      <c r="Q41" s="2">
        <v>136</v>
      </c>
      <c r="R41" s="2">
        <v>732</v>
      </c>
      <c r="S41" s="2">
        <v>631</v>
      </c>
      <c r="T41" s="2">
        <v>1499</v>
      </c>
      <c r="U41" s="2">
        <v>411</v>
      </c>
      <c r="V41" s="2">
        <v>494</v>
      </c>
      <c r="W41" s="2" t="s">
        <v>62</v>
      </c>
    </row>
    <row r="42" spans="1:23" ht="14.4" x14ac:dyDescent="0.3">
      <c r="A42" s="2">
        <v>8005007703</v>
      </c>
      <c r="B42" s="3">
        <v>951492.15244140604</v>
      </c>
      <c r="C42">
        <v>5</v>
      </c>
      <c r="D42">
        <v>5.95</v>
      </c>
      <c r="E42" s="3">
        <v>4975335.1146484362</v>
      </c>
      <c r="F42" s="3">
        <v>5868358.941845702</v>
      </c>
      <c r="G42" s="3">
        <v>4975.3351146484365</v>
      </c>
      <c r="H42" s="3">
        <v>5868.3589418457013</v>
      </c>
      <c r="I42" s="3">
        <v>13854.071345194861</v>
      </c>
      <c r="J42" s="3">
        <v>16340.741193528103</v>
      </c>
      <c r="K42" s="3">
        <v>2486.6698483332425</v>
      </c>
      <c r="L42">
        <f t="shared" si="0"/>
        <v>7100.669848333242</v>
      </c>
      <c r="M42">
        <f t="shared" si="1"/>
        <v>2.7845503922751962</v>
      </c>
      <c r="N42" s="2">
        <v>149</v>
      </c>
      <c r="O42" s="2">
        <v>4614</v>
      </c>
      <c r="P42" s="2">
        <v>1657</v>
      </c>
      <c r="Q42" s="2">
        <v>254</v>
      </c>
      <c r="R42" s="2">
        <v>702</v>
      </c>
      <c r="S42" s="2">
        <v>641</v>
      </c>
      <c r="T42" s="2">
        <v>1597</v>
      </c>
      <c r="U42" s="2">
        <v>517</v>
      </c>
      <c r="V42" s="2">
        <v>431</v>
      </c>
      <c r="W42" s="2" t="s">
        <v>63</v>
      </c>
    </row>
    <row r="43" spans="1:23" ht="14.4" x14ac:dyDescent="0.3">
      <c r="A43" s="2">
        <v>8005007704</v>
      </c>
      <c r="B43" s="2">
        <v>1026791.21484375</v>
      </c>
      <c r="C43" s="2">
        <v>4</v>
      </c>
      <c r="D43" s="2">
        <v>5</v>
      </c>
      <c r="E43">
        <v>4107164.859375</v>
      </c>
      <c r="F43">
        <v>5133956.07421875</v>
      </c>
      <c r="G43">
        <v>4107.1648593749997</v>
      </c>
      <c r="H43">
        <v>5133.9560742187496</v>
      </c>
      <c r="I43">
        <v>10232.799600787737</v>
      </c>
      <c r="J43">
        <v>12790.999500984672</v>
      </c>
      <c r="K43">
        <v>2558.1999001969343</v>
      </c>
      <c r="L43">
        <f t="shared" si="0"/>
        <v>7658.1999001969343</v>
      </c>
      <c r="M43">
        <f t="shared" si="1"/>
        <v>2.4914509037616024</v>
      </c>
      <c r="N43" s="2">
        <v>91</v>
      </c>
      <c r="O43" s="2">
        <v>5100</v>
      </c>
      <c r="P43" s="2">
        <v>2047</v>
      </c>
      <c r="Q43" s="2">
        <v>315</v>
      </c>
      <c r="R43" s="2">
        <v>1052</v>
      </c>
      <c r="S43" s="2">
        <v>528</v>
      </c>
      <c r="T43" s="2">
        <v>1895</v>
      </c>
      <c r="U43" s="2">
        <v>593</v>
      </c>
      <c r="V43" s="2">
        <v>464</v>
      </c>
      <c r="W43" s="2" t="s">
        <v>64</v>
      </c>
    </row>
    <row r="44" spans="1:23" ht="14.4" x14ac:dyDescent="0.3">
      <c r="A44" s="2">
        <v>8005080000</v>
      </c>
      <c r="B44" s="3">
        <v>1237506.9361328131</v>
      </c>
      <c r="C44">
        <v>5</v>
      </c>
      <c r="D44">
        <v>5.95</v>
      </c>
      <c r="E44" s="3">
        <v>6557588.5445312522</v>
      </c>
      <c r="F44" s="3">
        <v>7714717.440664066</v>
      </c>
      <c r="G44" s="3">
        <v>6557.5885445312524</v>
      </c>
      <c r="H44" s="3">
        <v>7714.7174406640661</v>
      </c>
      <c r="I44" s="3">
        <v>18776.545541249307</v>
      </c>
      <c r="J44" s="3">
        <v>22089.788399929821</v>
      </c>
      <c r="K44" s="3">
        <v>3313.2428586805127</v>
      </c>
      <c r="L44">
        <f t="shared" si="0"/>
        <v>7147.2428586805127</v>
      </c>
      <c r="M44">
        <f t="shared" si="1"/>
        <v>2.863330843913368</v>
      </c>
      <c r="N44" s="2">
        <v>17</v>
      </c>
      <c r="O44" s="2">
        <v>3834</v>
      </c>
      <c r="P44" s="2">
        <v>1339</v>
      </c>
      <c r="Q44" s="2">
        <v>181</v>
      </c>
      <c r="R44" s="2">
        <v>803</v>
      </c>
      <c r="S44" s="2">
        <v>281</v>
      </c>
      <c r="T44" s="2">
        <v>1265</v>
      </c>
      <c r="U44" s="2">
        <v>240</v>
      </c>
      <c r="V44" s="2">
        <v>347</v>
      </c>
      <c r="W44" s="2" t="s">
        <v>65</v>
      </c>
    </row>
    <row r="45" spans="1:23" ht="14.4" x14ac:dyDescent="0.3">
      <c r="A45" s="2">
        <v>8005080100</v>
      </c>
      <c r="B45" s="3">
        <v>2092791.4288085939</v>
      </c>
      <c r="C45">
        <v>5</v>
      </c>
      <c r="D45">
        <v>5.95</v>
      </c>
      <c r="E45" s="3">
        <v>9415926.772851564</v>
      </c>
      <c r="F45" s="3">
        <v>11456480.148779299</v>
      </c>
      <c r="G45" s="3">
        <v>9415.9267728515624</v>
      </c>
      <c r="H45" s="3">
        <v>11456.480148779299</v>
      </c>
      <c r="I45" s="3">
        <v>19571.020706424672</v>
      </c>
      <c r="J45" s="3">
        <v>23812.314562701351</v>
      </c>
      <c r="K45" s="3">
        <v>4241.2938562766822</v>
      </c>
      <c r="L45">
        <f t="shared" si="0"/>
        <v>8292.2938562766831</v>
      </c>
      <c r="M45">
        <f t="shared" si="1"/>
        <v>2.0785017957927141</v>
      </c>
      <c r="N45" s="2">
        <v>409</v>
      </c>
      <c r="O45" s="2">
        <v>4051</v>
      </c>
      <c r="P45" s="2">
        <v>1949</v>
      </c>
      <c r="Q45" s="2">
        <v>597</v>
      </c>
      <c r="R45" s="2">
        <v>800</v>
      </c>
      <c r="S45" s="2">
        <v>480</v>
      </c>
      <c r="T45" s="2">
        <v>1877</v>
      </c>
      <c r="U45" s="2">
        <v>829</v>
      </c>
      <c r="V45" s="2">
        <v>616</v>
      </c>
      <c r="W45" s="2" t="s">
        <v>66</v>
      </c>
    </row>
    <row r="46" spans="1:23" ht="14.4" x14ac:dyDescent="0.3">
      <c r="A46" s="2">
        <v>8005080200</v>
      </c>
      <c r="B46" s="3">
        <v>722609.7</v>
      </c>
      <c r="C46">
        <v>5</v>
      </c>
      <c r="D46">
        <v>5.95</v>
      </c>
      <c r="E46" s="3">
        <v>3247599.4</v>
      </c>
      <c r="F46" s="3">
        <v>3952351.0700000003</v>
      </c>
      <c r="G46" s="3">
        <v>3247.5994000000001</v>
      </c>
      <c r="H46" s="3">
        <v>3952.3510699999997</v>
      </c>
      <c r="I46" s="3">
        <v>9232.3587358057393</v>
      </c>
      <c r="J46" s="3">
        <v>11235.84482990287</v>
      </c>
      <c r="K46" s="3">
        <v>2003.4860940971303</v>
      </c>
      <c r="L46">
        <f t="shared" si="0"/>
        <v>8442.4860940971303</v>
      </c>
      <c r="M46">
        <f t="shared" si="1"/>
        <v>2.8428256070640177</v>
      </c>
      <c r="N46" s="2">
        <v>117</v>
      </c>
      <c r="O46" s="2">
        <v>6439</v>
      </c>
      <c r="P46" s="2">
        <v>2265</v>
      </c>
      <c r="Q46" s="2">
        <v>213</v>
      </c>
      <c r="R46" s="2">
        <v>643</v>
      </c>
      <c r="S46" s="2">
        <v>1333</v>
      </c>
      <c r="T46" s="2">
        <v>2189</v>
      </c>
      <c r="U46" s="2">
        <v>475</v>
      </c>
      <c r="V46" s="2">
        <v>772</v>
      </c>
      <c r="W46" s="2" t="s">
        <v>67</v>
      </c>
    </row>
    <row r="47" spans="1:23" ht="14.4" x14ac:dyDescent="0.3">
      <c r="A47" s="2">
        <v>8005080300</v>
      </c>
      <c r="B47" s="3">
        <v>1616371.1</v>
      </c>
      <c r="C47" s="2">
        <v>4</v>
      </c>
      <c r="D47" s="2">
        <v>5</v>
      </c>
      <c r="E47">
        <v>6465484.4000000004</v>
      </c>
      <c r="F47">
        <v>8081855.5</v>
      </c>
      <c r="G47">
        <v>6465.4844000000003</v>
      </c>
      <c r="H47">
        <v>8081.8554999999997</v>
      </c>
      <c r="I47">
        <v>15531.518033475662</v>
      </c>
      <c r="J47">
        <v>19414.397541844577</v>
      </c>
      <c r="K47">
        <v>3882.8795083689147</v>
      </c>
      <c r="L47">
        <f t="shared" si="0"/>
        <v>9508.8795083689147</v>
      </c>
      <c r="M47">
        <f t="shared" si="1"/>
        <v>2.4022203245089666</v>
      </c>
      <c r="N47" s="2">
        <v>131</v>
      </c>
      <c r="O47" s="2">
        <v>5626</v>
      </c>
      <c r="P47" s="2">
        <v>2342</v>
      </c>
      <c r="Q47" s="2">
        <v>247</v>
      </c>
      <c r="R47" s="2">
        <v>932</v>
      </c>
      <c r="S47" s="2">
        <v>1126</v>
      </c>
      <c r="T47" s="2">
        <v>2305</v>
      </c>
      <c r="U47" s="2">
        <v>744</v>
      </c>
      <c r="V47" s="2">
        <v>768</v>
      </c>
      <c r="W47" s="2" t="s">
        <v>68</v>
      </c>
    </row>
    <row r="48" spans="1:23" ht="14.4" x14ac:dyDescent="0.3">
      <c r="A48" s="2">
        <v>8005080500</v>
      </c>
      <c r="B48" s="2">
        <v>149811.46044921901</v>
      </c>
      <c r="C48" s="2">
        <v>4</v>
      </c>
      <c r="D48" s="2">
        <v>5</v>
      </c>
      <c r="E48">
        <v>599245.84179687605</v>
      </c>
      <c r="F48">
        <v>749057.30224609503</v>
      </c>
      <c r="G48">
        <v>599.24584179687599</v>
      </c>
      <c r="H48">
        <v>749.05730224609499</v>
      </c>
      <c r="I48">
        <v>1220.1301473045301</v>
      </c>
      <c r="J48">
        <v>1525.1626841306627</v>
      </c>
      <c r="K48">
        <v>305.03253682613263</v>
      </c>
      <c r="L48">
        <f t="shared" si="0"/>
        <v>3801.0325368261329</v>
      </c>
      <c r="M48">
        <f t="shared" si="1"/>
        <v>2.0361094933022712</v>
      </c>
      <c r="N48" s="2">
        <v>37</v>
      </c>
      <c r="O48" s="2">
        <v>3496</v>
      </c>
      <c r="P48" s="2">
        <v>1717</v>
      </c>
      <c r="Q48" s="2">
        <v>268</v>
      </c>
      <c r="R48" s="2">
        <v>651</v>
      </c>
      <c r="S48" s="2">
        <v>741</v>
      </c>
      <c r="T48" s="2">
        <v>1660</v>
      </c>
      <c r="U48" s="2">
        <v>628</v>
      </c>
      <c r="V48" s="2">
        <v>696</v>
      </c>
      <c r="W48" s="2" t="s">
        <v>69</v>
      </c>
    </row>
    <row r="49" spans="1:23" ht="14.4" x14ac:dyDescent="0.3">
      <c r="A49" s="2">
        <v>8005080600</v>
      </c>
      <c r="B49" s="2">
        <v>3112396.8740234398</v>
      </c>
      <c r="C49" s="2">
        <v>4</v>
      </c>
      <c r="D49" s="2">
        <v>5</v>
      </c>
      <c r="E49">
        <v>12449587.496093759</v>
      </c>
      <c r="F49">
        <v>15561984.370117199</v>
      </c>
      <c r="G49">
        <v>12449.58749609376</v>
      </c>
      <c r="H49">
        <v>15561.984370117199</v>
      </c>
      <c r="I49">
        <v>22718.850409538296</v>
      </c>
      <c r="J49">
        <v>28398.56301192287</v>
      </c>
      <c r="K49">
        <v>5679.712602384574</v>
      </c>
      <c r="L49">
        <f t="shared" si="0"/>
        <v>9128.712602384574</v>
      </c>
      <c r="M49">
        <f t="shared" si="1"/>
        <v>1.824867724867725</v>
      </c>
      <c r="N49" s="2">
        <v>38</v>
      </c>
      <c r="O49" s="2">
        <v>3449</v>
      </c>
      <c r="P49" s="2">
        <v>1890</v>
      </c>
      <c r="Q49" s="2">
        <v>172</v>
      </c>
      <c r="R49" s="2">
        <v>1226</v>
      </c>
      <c r="S49" s="2">
        <v>349</v>
      </c>
      <c r="T49" s="2">
        <v>1747</v>
      </c>
      <c r="U49" s="2">
        <v>866</v>
      </c>
      <c r="V49" s="2">
        <v>500</v>
      </c>
      <c r="W49" s="2" t="s">
        <v>70</v>
      </c>
    </row>
    <row r="50" spans="1:23" ht="14.4" x14ac:dyDescent="0.3">
      <c r="A50" s="2">
        <v>8005080700</v>
      </c>
      <c r="B50" s="3">
        <v>1584828.2</v>
      </c>
      <c r="C50" s="2">
        <v>6</v>
      </c>
      <c r="D50" s="2">
        <v>6.9</v>
      </c>
      <c r="E50">
        <v>9508969.1999999993</v>
      </c>
      <c r="F50">
        <v>10935314.58</v>
      </c>
      <c r="G50">
        <v>9508.9691999999995</v>
      </c>
      <c r="H50">
        <v>10935.31458</v>
      </c>
      <c r="I50">
        <v>28258.980701434426</v>
      </c>
      <c r="J50">
        <v>32497.827806649591</v>
      </c>
      <c r="K50">
        <v>4238.8471052151654</v>
      </c>
      <c r="L50">
        <f t="shared" si="0"/>
        <v>10039.847105215165</v>
      </c>
      <c r="M50">
        <f t="shared" si="1"/>
        <v>2.9718237704918034</v>
      </c>
      <c r="N50" s="2">
        <v>208</v>
      </c>
      <c r="O50" s="2">
        <v>5801</v>
      </c>
      <c r="P50" s="2">
        <v>1952</v>
      </c>
      <c r="Q50" s="2">
        <v>274</v>
      </c>
      <c r="R50" s="2">
        <v>925</v>
      </c>
      <c r="S50" s="2">
        <v>753</v>
      </c>
      <c r="T50" s="2">
        <v>1952</v>
      </c>
      <c r="U50" s="2">
        <v>611</v>
      </c>
      <c r="V50" s="2">
        <v>544</v>
      </c>
      <c r="W50" s="2" t="s">
        <v>71</v>
      </c>
    </row>
    <row r="51" spans="1:23" ht="14.4" x14ac:dyDescent="0.3">
      <c r="A51" s="2">
        <v>8005080800</v>
      </c>
      <c r="B51" s="3">
        <v>2022784.9775390611</v>
      </c>
      <c r="C51">
        <v>5</v>
      </c>
      <c r="D51">
        <v>5.95</v>
      </c>
      <c r="E51" s="3">
        <v>8862898.8798828069</v>
      </c>
      <c r="F51" s="3">
        <v>10847095.908935539</v>
      </c>
      <c r="G51" s="3">
        <v>8862.8988798828068</v>
      </c>
      <c r="H51" s="3">
        <v>10847.09590893554</v>
      </c>
      <c r="I51" s="3">
        <v>28359.743042116348</v>
      </c>
      <c r="J51" s="3">
        <v>34708.830248401864</v>
      </c>
      <c r="K51" s="3">
        <v>6349.0872062855169</v>
      </c>
      <c r="L51">
        <f t="shared" si="0"/>
        <v>10048.087206285516</v>
      </c>
      <c r="M51">
        <f t="shared" si="1"/>
        <v>3.1998269896193769</v>
      </c>
      <c r="N51" s="2">
        <v>41</v>
      </c>
      <c r="O51" s="2">
        <v>3699</v>
      </c>
      <c r="P51" s="2">
        <v>1156</v>
      </c>
      <c r="Q51" s="2">
        <v>168</v>
      </c>
      <c r="R51" s="2">
        <v>555</v>
      </c>
      <c r="S51" s="2">
        <v>397</v>
      </c>
      <c r="T51" s="2">
        <v>1120</v>
      </c>
      <c r="U51" s="2">
        <v>258</v>
      </c>
      <c r="V51" s="2">
        <v>315</v>
      </c>
      <c r="W51" s="2" t="s">
        <v>72</v>
      </c>
    </row>
    <row r="52" spans="1:23" ht="14.4" x14ac:dyDescent="0.3">
      <c r="A52" s="2">
        <v>8005081000</v>
      </c>
      <c r="B52" s="3">
        <v>4221531.0999999996</v>
      </c>
      <c r="C52" s="2">
        <v>4</v>
      </c>
      <c r="D52" s="2">
        <v>5</v>
      </c>
      <c r="E52">
        <v>16886124.399999999</v>
      </c>
      <c r="F52">
        <v>21107655.5</v>
      </c>
      <c r="G52">
        <v>16886.124399999997</v>
      </c>
      <c r="H52">
        <v>21107.655500000001</v>
      </c>
      <c r="I52">
        <v>39074.260451592098</v>
      </c>
      <c r="J52">
        <v>48842.825564490129</v>
      </c>
      <c r="K52">
        <v>9768.5651128980317</v>
      </c>
      <c r="L52">
        <f t="shared" si="0"/>
        <v>15509.565112898032</v>
      </c>
      <c r="M52">
        <f t="shared" si="1"/>
        <v>2.3139862958484483</v>
      </c>
      <c r="N52" s="2">
        <v>178</v>
      </c>
      <c r="O52" s="2">
        <v>5741</v>
      </c>
      <c r="P52" s="2">
        <v>2481</v>
      </c>
      <c r="Q52" s="2">
        <v>509</v>
      </c>
      <c r="R52" s="2">
        <v>1288</v>
      </c>
      <c r="S52" s="2">
        <v>512</v>
      </c>
      <c r="T52" s="2">
        <v>2309</v>
      </c>
      <c r="U52" s="2">
        <v>958</v>
      </c>
      <c r="V52" s="2">
        <v>570</v>
      </c>
      <c r="W52" s="2" t="s">
        <v>73</v>
      </c>
    </row>
    <row r="53" spans="1:23" ht="14.4" x14ac:dyDescent="0.3">
      <c r="A53" s="2">
        <v>8005081200</v>
      </c>
      <c r="B53" s="2">
        <v>439155.54296875</v>
      </c>
      <c r="C53" s="2">
        <v>4</v>
      </c>
      <c r="D53" s="2">
        <v>5</v>
      </c>
      <c r="E53">
        <v>1756622.171875</v>
      </c>
      <c r="F53">
        <v>2195777.71484375</v>
      </c>
      <c r="G53">
        <v>1756.622171875</v>
      </c>
      <c r="H53">
        <v>2195.7777148437499</v>
      </c>
      <c r="I53">
        <v>4572.8642475279385</v>
      </c>
      <c r="J53">
        <v>5716.0803094099228</v>
      </c>
      <c r="K53">
        <v>1143.2160618819844</v>
      </c>
      <c r="L53">
        <f t="shared" si="0"/>
        <v>6326.2160618819844</v>
      </c>
      <c r="M53">
        <f t="shared" si="1"/>
        <v>2.6032144650929183</v>
      </c>
      <c r="N53" s="2">
        <v>122</v>
      </c>
      <c r="O53" s="2">
        <v>5183</v>
      </c>
      <c r="P53" s="2">
        <v>1991</v>
      </c>
      <c r="Q53" s="2">
        <v>203</v>
      </c>
      <c r="R53" s="2">
        <v>1147</v>
      </c>
      <c r="S53" s="2">
        <v>505</v>
      </c>
      <c r="T53" s="2">
        <v>1855</v>
      </c>
      <c r="U53" s="2">
        <v>562</v>
      </c>
      <c r="V53" s="2">
        <v>591</v>
      </c>
      <c r="W53" s="2" t="s">
        <v>74</v>
      </c>
    </row>
    <row r="54" spans="1:23" ht="14.4" x14ac:dyDescent="0.3">
      <c r="A54" s="2">
        <v>8005081300</v>
      </c>
      <c r="B54" s="2">
        <v>279581.91162109398</v>
      </c>
      <c r="C54" s="2">
        <v>4</v>
      </c>
      <c r="D54" s="2">
        <v>5</v>
      </c>
      <c r="E54">
        <v>1118327.6464843759</v>
      </c>
      <c r="F54">
        <v>1397909.5581054699</v>
      </c>
      <c r="G54">
        <v>1118.3276464843759</v>
      </c>
      <c r="H54">
        <v>1397.9095581054698</v>
      </c>
      <c r="I54">
        <v>3141.1850070369969</v>
      </c>
      <c r="J54">
        <v>3926.481258796246</v>
      </c>
      <c r="K54">
        <v>785.29625175924912</v>
      </c>
      <c r="L54">
        <f t="shared" si="0"/>
        <v>3841.2962517592491</v>
      </c>
      <c r="M54">
        <f t="shared" si="1"/>
        <v>2.8088235294117645</v>
      </c>
      <c r="N54" s="2">
        <v>77</v>
      </c>
      <c r="O54" s="2">
        <v>3056</v>
      </c>
      <c r="P54" s="2">
        <v>1088</v>
      </c>
      <c r="Q54" s="2">
        <v>30</v>
      </c>
      <c r="R54" s="2">
        <v>585</v>
      </c>
      <c r="S54" s="2">
        <v>450</v>
      </c>
      <c r="T54" s="2">
        <v>1065</v>
      </c>
      <c r="U54" s="2">
        <v>175</v>
      </c>
      <c r="V54" s="2">
        <v>382</v>
      </c>
      <c r="W54" s="2" t="s">
        <v>75</v>
      </c>
    </row>
    <row r="55" spans="1:23" ht="14.4" x14ac:dyDescent="0.3">
      <c r="A55" s="2">
        <v>8005081400</v>
      </c>
      <c r="B55" s="2">
        <v>69756.9189453125</v>
      </c>
      <c r="C55" s="2">
        <v>4</v>
      </c>
      <c r="D55" s="2">
        <v>5</v>
      </c>
      <c r="E55">
        <v>279027.67578125</v>
      </c>
      <c r="F55">
        <v>348784.5947265625</v>
      </c>
      <c r="G55">
        <v>279.02767578125003</v>
      </c>
      <c r="H55">
        <v>348.78459472656249</v>
      </c>
      <c r="I55">
        <v>668.30221606958855</v>
      </c>
      <c r="J55">
        <v>835.37777008698561</v>
      </c>
      <c r="K55">
        <v>167.07555401739705</v>
      </c>
      <c r="L55">
        <f t="shared" si="0"/>
        <v>4380.0755540173968</v>
      </c>
      <c r="M55">
        <f t="shared" si="1"/>
        <v>2.3951108584422967</v>
      </c>
      <c r="N55" s="2">
        <v>224</v>
      </c>
      <c r="O55" s="2">
        <v>4213</v>
      </c>
      <c r="P55" s="2">
        <v>1759</v>
      </c>
      <c r="Q55" s="2">
        <v>243</v>
      </c>
      <c r="R55" s="2">
        <v>647</v>
      </c>
      <c r="S55" s="2">
        <v>752</v>
      </c>
      <c r="T55" s="2">
        <v>1642</v>
      </c>
      <c r="U55" s="2">
        <v>663</v>
      </c>
      <c r="V55" s="2">
        <v>404</v>
      </c>
      <c r="W55" s="2" t="s">
        <v>76</v>
      </c>
    </row>
    <row r="56" spans="1:23" ht="14.4" x14ac:dyDescent="0.3">
      <c r="A56" s="2">
        <v>8005081600</v>
      </c>
      <c r="B56" s="3">
        <v>1228024.5</v>
      </c>
      <c r="C56" s="2">
        <v>4</v>
      </c>
      <c r="D56" s="2">
        <v>5</v>
      </c>
      <c r="E56">
        <v>4912098</v>
      </c>
      <c r="F56">
        <v>6140122.5</v>
      </c>
      <c r="G56">
        <v>4912.098</v>
      </c>
      <c r="H56">
        <v>6140.1225000000004</v>
      </c>
      <c r="I56">
        <v>13558.862269662921</v>
      </c>
      <c r="J56">
        <v>16948.57783707865</v>
      </c>
      <c r="K56">
        <v>3389.7155674157293</v>
      </c>
      <c r="L56">
        <f t="shared" si="0"/>
        <v>8548.7155674157293</v>
      </c>
      <c r="M56">
        <f t="shared" si="1"/>
        <v>2.7602996254681647</v>
      </c>
      <c r="N56" s="2">
        <v>192</v>
      </c>
      <c r="O56" s="2">
        <v>5159</v>
      </c>
      <c r="P56" s="2">
        <v>1869</v>
      </c>
      <c r="Q56" s="2">
        <v>86</v>
      </c>
      <c r="R56" s="2">
        <v>888</v>
      </c>
      <c r="S56" s="2">
        <v>833</v>
      </c>
      <c r="T56" s="2">
        <v>1807</v>
      </c>
      <c r="U56" s="2">
        <v>584</v>
      </c>
      <c r="V56" s="2">
        <v>529</v>
      </c>
      <c r="W56" s="2" t="s">
        <v>77</v>
      </c>
    </row>
    <row r="57" spans="1:23" ht="14.4" x14ac:dyDescent="0.3">
      <c r="A57" s="2">
        <v>8005081800</v>
      </c>
      <c r="B57" s="2">
        <v>752072.60400390602</v>
      </c>
      <c r="C57" s="2">
        <v>4</v>
      </c>
      <c r="D57" s="2">
        <v>5</v>
      </c>
      <c r="E57">
        <v>3008290.4160156241</v>
      </c>
      <c r="F57">
        <v>3760363.0200195303</v>
      </c>
      <c r="G57">
        <v>3008.290416015624</v>
      </c>
      <c r="H57">
        <v>3760.3630200195303</v>
      </c>
      <c r="I57">
        <v>10350.404879214697</v>
      </c>
      <c r="J57">
        <v>12938.00609901837</v>
      </c>
      <c r="K57">
        <v>2587.6012198036733</v>
      </c>
      <c r="L57">
        <f t="shared" si="0"/>
        <v>8295.6012198036733</v>
      </c>
      <c r="M57">
        <f t="shared" si="1"/>
        <v>3.4406268836648581</v>
      </c>
      <c r="N57" s="2">
        <v>138</v>
      </c>
      <c r="O57" s="2">
        <v>5708</v>
      </c>
      <c r="P57" s="2">
        <v>1659</v>
      </c>
      <c r="Q57" s="2">
        <v>200</v>
      </c>
      <c r="R57" s="2">
        <v>981</v>
      </c>
      <c r="S57" s="2">
        <v>445</v>
      </c>
      <c r="T57" s="2">
        <v>1626</v>
      </c>
      <c r="U57" s="2">
        <v>318</v>
      </c>
      <c r="V57" s="2">
        <v>394</v>
      </c>
      <c r="W57" s="2" t="s">
        <v>78</v>
      </c>
    </row>
    <row r="58" spans="1:23" ht="14.4" x14ac:dyDescent="0.3">
      <c r="A58" s="2">
        <v>8005081900</v>
      </c>
      <c r="B58" s="3">
        <v>1848640.5</v>
      </c>
      <c r="C58">
        <v>5</v>
      </c>
      <c r="D58">
        <v>5.95</v>
      </c>
      <c r="E58" s="3">
        <v>7917936</v>
      </c>
      <c r="F58" s="3">
        <v>9740407.8000000007</v>
      </c>
      <c r="G58" s="3">
        <v>7917.9360000000006</v>
      </c>
      <c r="H58" s="3">
        <v>9740.4078000000009</v>
      </c>
      <c r="I58" s="3">
        <v>22021.560116035456</v>
      </c>
      <c r="J58" s="3">
        <v>27090.263917566477</v>
      </c>
      <c r="K58" s="3">
        <v>5068.7038015310218</v>
      </c>
      <c r="L58">
        <f t="shared" si="0"/>
        <v>11971.703801531021</v>
      </c>
      <c r="M58">
        <f t="shared" si="1"/>
        <v>2.7812248186946009</v>
      </c>
      <c r="N58" s="2">
        <v>354</v>
      </c>
      <c r="O58" s="2">
        <v>6903</v>
      </c>
      <c r="P58" s="2">
        <v>2482</v>
      </c>
      <c r="Q58" s="2">
        <v>788</v>
      </c>
      <c r="R58" s="2">
        <v>1074</v>
      </c>
      <c r="S58" s="2">
        <v>511</v>
      </c>
      <c r="T58" s="2">
        <v>2373</v>
      </c>
      <c r="U58" s="2">
        <v>551</v>
      </c>
      <c r="V58" s="2">
        <v>746</v>
      </c>
      <c r="W58" s="2" t="s">
        <v>79</v>
      </c>
    </row>
    <row r="59" spans="1:23" ht="14.4" x14ac:dyDescent="0.3">
      <c r="A59" s="2">
        <v>8005082000</v>
      </c>
      <c r="B59" s="3">
        <v>5171951.8</v>
      </c>
      <c r="C59" s="2">
        <v>4</v>
      </c>
      <c r="D59" s="2">
        <v>5</v>
      </c>
      <c r="E59">
        <v>20687807.199999999</v>
      </c>
      <c r="F59">
        <v>25859759</v>
      </c>
      <c r="G59">
        <v>20687.807199999999</v>
      </c>
      <c r="H59">
        <v>25859.758999999998</v>
      </c>
      <c r="I59">
        <v>49189.274339224139</v>
      </c>
      <c r="J59">
        <v>61486.59292403017</v>
      </c>
      <c r="K59">
        <v>12297.318584806031</v>
      </c>
      <c r="L59">
        <f t="shared" si="0"/>
        <v>16710.318584806031</v>
      </c>
      <c r="M59">
        <f t="shared" si="1"/>
        <v>2.3776939655172415</v>
      </c>
      <c r="N59" s="2">
        <v>53</v>
      </c>
      <c r="O59" s="2">
        <v>4413</v>
      </c>
      <c r="P59" s="2">
        <v>1856</v>
      </c>
      <c r="Q59" s="2">
        <v>282</v>
      </c>
      <c r="R59" s="2">
        <v>1197</v>
      </c>
      <c r="S59" s="2">
        <v>297</v>
      </c>
      <c r="T59" s="2">
        <v>1776</v>
      </c>
      <c r="U59" s="2">
        <v>603</v>
      </c>
      <c r="V59" s="2">
        <v>582</v>
      </c>
      <c r="W59" s="2" t="s">
        <v>80</v>
      </c>
    </row>
    <row r="60" spans="1:23" ht="14.4" x14ac:dyDescent="0.3">
      <c r="A60" s="2">
        <v>8005082100</v>
      </c>
      <c r="B60" s="3">
        <v>3764389.5</v>
      </c>
      <c r="C60" s="2">
        <v>4</v>
      </c>
      <c r="D60" s="2">
        <v>5</v>
      </c>
      <c r="E60">
        <v>15057558</v>
      </c>
      <c r="F60">
        <v>18821947.5</v>
      </c>
      <c r="G60">
        <v>15057.558000000001</v>
      </c>
      <c r="H60">
        <v>18821.947499999998</v>
      </c>
      <c r="I60">
        <v>43694.185407645877</v>
      </c>
      <c r="J60">
        <v>54617.73175955734</v>
      </c>
      <c r="K60">
        <v>10923.546351911464</v>
      </c>
      <c r="L60">
        <f t="shared" si="0"/>
        <v>18134.546351911464</v>
      </c>
      <c r="M60">
        <f t="shared" si="1"/>
        <v>2.9018108651911469</v>
      </c>
      <c r="N60" s="2">
        <v>171</v>
      </c>
      <c r="O60" s="2">
        <v>7211</v>
      </c>
      <c r="P60" s="2">
        <v>2485</v>
      </c>
      <c r="Q60" s="2">
        <v>276</v>
      </c>
      <c r="R60" s="2">
        <v>984</v>
      </c>
      <c r="S60" s="2">
        <v>1023</v>
      </c>
      <c r="T60" s="2">
        <v>2283</v>
      </c>
      <c r="U60" s="2">
        <v>514</v>
      </c>
      <c r="V60" s="2">
        <v>679</v>
      </c>
      <c r="W60" s="2" t="s">
        <v>81</v>
      </c>
    </row>
    <row r="61" spans="1:23" ht="14.4" x14ac:dyDescent="0.3">
      <c r="A61" s="2">
        <v>8005082200</v>
      </c>
      <c r="B61" s="3">
        <v>2345009.6</v>
      </c>
      <c r="C61" s="2">
        <v>4</v>
      </c>
      <c r="D61" s="2">
        <v>5</v>
      </c>
      <c r="E61">
        <v>9380038.4000000004</v>
      </c>
      <c r="F61">
        <v>11725048</v>
      </c>
      <c r="G61">
        <v>9380.0384000000013</v>
      </c>
      <c r="H61">
        <v>11725.048000000001</v>
      </c>
      <c r="I61">
        <v>27042.811701535687</v>
      </c>
      <c r="J61">
        <v>33803.514626919605</v>
      </c>
      <c r="K61">
        <v>6760.7029253839173</v>
      </c>
      <c r="L61">
        <f t="shared" si="0"/>
        <v>13143.702925383917</v>
      </c>
      <c r="M61">
        <f t="shared" si="1"/>
        <v>2.8830171635049684</v>
      </c>
      <c r="N61" s="2">
        <v>134</v>
      </c>
      <c r="O61" s="2">
        <v>6383</v>
      </c>
      <c r="P61" s="2">
        <v>2214</v>
      </c>
      <c r="Q61" s="2">
        <v>374</v>
      </c>
      <c r="R61" s="2">
        <v>1066</v>
      </c>
      <c r="S61" s="2">
        <v>724</v>
      </c>
      <c r="T61" s="2">
        <v>2164</v>
      </c>
      <c r="U61" s="2">
        <v>582</v>
      </c>
      <c r="V61" s="2">
        <v>583</v>
      </c>
      <c r="W61" s="2" t="s">
        <v>82</v>
      </c>
    </row>
    <row r="62" spans="1:23" ht="14.4" x14ac:dyDescent="0.3">
      <c r="A62" s="2">
        <v>8005082300</v>
      </c>
      <c r="B62" s="3">
        <v>3054638.4</v>
      </c>
      <c r="C62" s="2">
        <v>4</v>
      </c>
      <c r="D62" s="2">
        <v>5</v>
      </c>
      <c r="E62">
        <v>12218553.6</v>
      </c>
      <c r="F62">
        <v>15273192</v>
      </c>
      <c r="G62">
        <v>12218.553599999999</v>
      </c>
      <c r="H62">
        <v>15273.191999999999</v>
      </c>
      <c r="I62">
        <v>35199.256628690229</v>
      </c>
      <c r="J62">
        <v>43999.070785862779</v>
      </c>
      <c r="K62">
        <v>8799.81415717255</v>
      </c>
      <c r="L62">
        <f t="shared" si="0"/>
        <v>12956.81415717255</v>
      </c>
      <c r="M62">
        <f t="shared" si="1"/>
        <v>2.8808038808038807</v>
      </c>
      <c r="N62" s="2">
        <v>47</v>
      </c>
      <c r="O62" s="2">
        <v>4157</v>
      </c>
      <c r="P62" s="2">
        <v>1443</v>
      </c>
      <c r="Q62" s="2">
        <v>153</v>
      </c>
      <c r="R62" s="2">
        <v>715</v>
      </c>
      <c r="S62" s="2">
        <v>512</v>
      </c>
      <c r="T62" s="2">
        <v>1380</v>
      </c>
      <c r="U62" s="2">
        <v>406</v>
      </c>
      <c r="V62" s="2">
        <v>282</v>
      </c>
      <c r="W62" s="2" t="s">
        <v>83</v>
      </c>
    </row>
    <row r="63" spans="1:23" ht="14.4" x14ac:dyDescent="0.3">
      <c r="A63" s="2">
        <v>8005082600</v>
      </c>
      <c r="B63" s="3">
        <v>4640940.7</v>
      </c>
      <c r="C63" s="2">
        <v>4</v>
      </c>
      <c r="D63" s="2">
        <v>5</v>
      </c>
      <c r="E63">
        <v>18563762.800000001</v>
      </c>
      <c r="F63">
        <v>23204703.5</v>
      </c>
      <c r="G63">
        <v>18563.7628</v>
      </c>
      <c r="H63">
        <v>23204.7035</v>
      </c>
      <c r="I63">
        <v>43427.480470231581</v>
      </c>
      <c r="J63">
        <v>54284.350587789479</v>
      </c>
      <c r="K63">
        <v>10856.870117557897</v>
      </c>
      <c r="L63">
        <f t="shared" si="0"/>
        <v>16412.870117557897</v>
      </c>
      <c r="M63">
        <f t="shared" si="1"/>
        <v>2.3393684210526318</v>
      </c>
      <c r="N63" s="2">
        <v>183</v>
      </c>
      <c r="O63" s="2">
        <v>5556</v>
      </c>
      <c r="P63" s="2">
        <v>2375</v>
      </c>
      <c r="Q63" s="2">
        <v>153</v>
      </c>
      <c r="R63" s="2">
        <v>1298</v>
      </c>
      <c r="S63" s="2">
        <v>783</v>
      </c>
      <c r="T63" s="2">
        <v>2234</v>
      </c>
      <c r="U63" s="2">
        <v>906</v>
      </c>
      <c r="V63" s="2">
        <v>665</v>
      </c>
      <c r="W63" s="2" t="s">
        <v>84</v>
      </c>
    </row>
    <row r="64" spans="1:23" ht="14.4" x14ac:dyDescent="0.3">
      <c r="A64" s="2">
        <v>8005082800</v>
      </c>
      <c r="B64" s="3">
        <v>1674009.3</v>
      </c>
      <c r="C64" s="2">
        <v>4</v>
      </c>
      <c r="D64" s="2">
        <v>5</v>
      </c>
      <c r="E64">
        <v>6696037.2000000002</v>
      </c>
      <c r="F64">
        <v>8370046.5</v>
      </c>
      <c r="G64">
        <v>6696.0371999999998</v>
      </c>
      <c r="H64">
        <v>8370.0465000000004</v>
      </c>
      <c r="I64">
        <v>18288.216800639999</v>
      </c>
      <c r="J64">
        <v>22860.271000799999</v>
      </c>
      <c r="K64">
        <v>4572.0542001600006</v>
      </c>
      <c r="L64">
        <f t="shared" si="0"/>
        <v>9693.0542001600006</v>
      </c>
      <c r="M64">
        <f t="shared" si="1"/>
        <v>2.7311999999999999</v>
      </c>
      <c r="N64" s="2">
        <v>45</v>
      </c>
      <c r="O64" s="2">
        <v>5121</v>
      </c>
      <c r="P64" s="2">
        <v>1875</v>
      </c>
      <c r="Q64" s="2">
        <v>192</v>
      </c>
      <c r="R64" s="2">
        <v>783</v>
      </c>
      <c r="S64" s="2">
        <v>836</v>
      </c>
      <c r="T64" s="2">
        <v>1811</v>
      </c>
      <c r="U64" s="2">
        <v>461</v>
      </c>
      <c r="V64" s="2">
        <v>577</v>
      </c>
      <c r="W64" s="2" t="s">
        <v>85</v>
      </c>
    </row>
    <row r="65" spans="1:23" ht="14.4" x14ac:dyDescent="0.3">
      <c r="A65" s="2">
        <v>8005082900</v>
      </c>
      <c r="B65" s="2">
        <v>1419390.5278320301</v>
      </c>
      <c r="C65" s="2">
        <v>4</v>
      </c>
      <c r="D65" s="2">
        <v>5</v>
      </c>
      <c r="E65">
        <v>5677562.1113281203</v>
      </c>
      <c r="F65">
        <v>7096952.6391601507</v>
      </c>
      <c r="G65">
        <v>5677.5621113281204</v>
      </c>
      <c r="H65">
        <v>7096.9526391601503</v>
      </c>
      <c r="I65">
        <v>15784.267847004827</v>
      </c>
      <c r="J65">
        <v>19730.334808756033</v>
      </c>
      <c r="K65">
        <v>3946.0669617512067</v>
      </c>
      <c r="L65">
        <f t="shared" si="0"/>
        <v>8839.0669617512067</v>
      </c>
      <c r="M65">
        <f t="shared" si="1"/>
        <v>2.7801136363636365</v>
      </c>
      <c r="N65" s="2">
        <v>9</v>
      </c>
      <c r="O65" s="2">
        <v>4893</v>
      </c>
      <c r="P65" s="2">
        <v>1760</v>
      </c>
      <c r="Q65" s="2">
        <v>109</v>
      </c>
      <c r="R65" s="2">
        <v>651</v>
      </c>
      <c r="S65" s="2">
        <v>899</v>
      </c>
      <c r="T65" s="2">
        <v>1659</v>
      </c>
      <c r="U65" s="2">
        <v>312</v>
      </c>
      <c r="V65" s="2">
        <v>555</v>
      </c>
      <c r="W65" s="2" t="s">
        <v>86</v>
      </c>
    </row>
    <row r="66" spans="1:23" ht="14.4" x14ac:dyDescent="0.3">
      <c r="A66" s="2">
        <v>8005083100</v>
      </c>
      <c r="B66" s="3">
        <v>4585988.0999999996</v>
      </c>
      <c r="C66" s="2">
        <v>4</v>
      </c>
      <c r="D66" s="2">
        <v>5</v>
      </c>
      <c r="E66">
        <v>18343952.399999999</v>
      </c>
      <c r="F66">
        <v>22929940.5</v>
      </c>
      <c r="G66">
        <v>18343.952399999998</v>
      </c>
      <c r="H66">
        <v>22929.940500000001</v>
      </c>
      <c r="I66">
        <v>47473.628026596933</v>
      </c>
      <c r="J66">
        <v>59342.035033246168</v>
      </c>
      <c r="K66">
        <v>11868.407006649235</v>
      </c>
      <c r="L66">
        <f t="shared" si="0"/>
        <v>18796.407006649235</v>
      </c>
      <c r="M66">
        <f t="shared" si="1"/>
        <v>2.5879716100112065</v>
      </c>
      <c r="N66" s="2">
        <v>47</v>
      </c>
      <c r="O66" s="2">
        <v>6928</v>
      </c>
      <c r="P66" s="2">
        <v>2677</v>
      </c>
      <c r="Q66" s="2">
        <v>206</v>
      </c>
      <c r="R66" s="2">
        <v>1018</v>
      </c>
      <c r="S66" s="2">
        <v>1340</v>
      </c>
      <c r="T66" s="2">
        <v>2564</v>
      </c>
      <c r="U66" s="2">
        <v>598</v>
      </c>
      <c r="V66" s="2">
        <v>960</v>
      </c>
      <c r="W66" s="2" t="s">
        <v>87</v>
      </c>
    </row>
    <row r="67" spans="1:23" ht="14.4" x14ac:dyDescent="0.3">
      <c r="A67" s="2">
        <v>8005083300</v>
      </c>
      <c r="B67" s="3">
        <v>2678361.2000000002</v>
      </c>
      <c r="C67" s="2">
        <v>4</v>
      </c>
      <c r="D67" s="2">
        <v>5</v>
      </c>
      <c r="E67">
        <v>10713444.800000001</v>
      </c>
      <c r="F67">
        <v>13391806</v>
      </c>
      <c r="G67">
        <v>10713.444800000001</v>
      </c>
      <c r="H67">
        <v>13391.806</v>
      </c>
      <c r="I67">
        <v>26551.229159510567</v>
      </c>
      <c r="J67">
        <v>33189.036449388208</v>
      </c>
      <c r="K67">
        <v>6637.8072898776409</v>
      </c>
      <c r="L67">
        <f t="shared" si="0"/>
        <v>11093.807289877641</v>
      </c>
      <c r="M67">
        <f t="shared" si="1"/>
        <v>2.4783092324805338</v>
      </c>
      <c r="N67" s="2">
        <v>21</v>
      </c>
      <c r="O67" s="2">
        <v>4456</v>
      </c>
      <c r="P67" s="2">
        <v>1798</v>
      </c>
      <c r="Q67" s="2">
        <v>152</v>
      </c>
      <c r="R67" s="2">
        <v>543</v>
      </c>
      <c r="S67" s="2">
        <v>1040</v>
      </c>
      <c r="T67" s="2">
        <v>1735</v>
      </c>
      <c r="U67" s="2">
        <v>434</v>
      </c>
      <c r="V67" s="2">
        <v>679</v>
      </c>
      <c r="W67" s="2" t="s">
        <v>88</v>
      </c>
    </row>
    <row r="68" spans="1:23" ht="14.4" x14ac:dyDescent="0.3">
      <c r="A68" s="2">
        <v>8005083500</v>
      </c>
      <c r="B68" s="3">
        <v>2216961.7000000002</v>
      </c>
      <c r="C68" s="2">
        <v>4</v>
      </c>
      <c r="D68" s="2">
        <v>5</v>
      </c>
      <c r="E68">
        <v>8867846.8000000007</v>
      </c>
      <c r="F68">
        <v>11084808.5</v>
      </c>
      <c r="G68">
        <v>8867.8468000000012</v>
      </c>
      <c r="H68">
        <v>11084.808499999999</v>
      </c>
      <c r="I68">
        <v>26138.302087043798</v>
      </c>
      <c r="J68">
        <v>32672.877608804738</v>
      </c>
      <c r="K68">
        <v>6534.5755217609403</v>
      </c>
      <c r="L68">
        <f t="shared" si="0"/>
        <v>12995.57552176094</v>
      </c>
      <c r="M68">
        <f t="shared" si="1"/>
        <v>2.9475364963503647</v>
      </c>
      <c r="N68" s="2">
        <v>73</v>
      </c>
      <c r="O68" s="2">
        <v>6461</v>
      </c>
      <c r="P68" s="2">
        <v>2192</v>
      </c>
      <c r="Q68" s="2">
        <v>282</v>
      </c>
      <c r="R68" s="2">
        <v>894</v>
      </c>
      <c r="S68" s="2">
        <v>958</v>
      </c>
      <c r="T68" s="2">
        <v>2134</v>
      </c>
      <c r="U68" s="2">
        <v>513</v>
      </c>
      <c r="V68" s="2">
        <v>685</v>
      </c>
      <c r="W68" s="2" t="s">
        <v>89</v>
      </c>
    </row>
    <row r="69" spans="1:23" ht="14.4" x14ac:dyDescent="0.3">
      <c r="A69" s="2">
        <v>8005083600</v>
      </c>
      <c r="B69" s="3">
        <v>3254460.4</v>
      </c>
      <c r="C69">
        <v>5</v>
      </c>
      <c r="D69">
        <v>5.95</v>
      </c>
      <c r="E69" s="3">
        <v>13879529.4</v>
      </c>
      <c r="F69" s="3">
        <v>17090905.41</v>
      </c>
      <c r="G69" s="3">
        <v>13879.529400000001</v>
      </c>
      <c r="H69" s="3">
        <v>17090.905409999999</v>
      </c>
      <c r="I69" s="3">
        <v>31214.405436983849</v>
      </c>
      <c r="J69" s="3">
        <v>38436.638258994622</v>
      </c>
      <c r="K69" s="3">
        <v>7222.2328220107711</v>
      </c>
      <c r="L69">
        <f t="shared" si="0"/>
        <v>10980.23282201077</v>
      </c>
      <c r="M69">
        <f t="shared" si="1"/>
        <v>2.2489527229204072</v>
      </c>
      <c r="N69" s="2">
        <v>26</v>
      </c>
      <c r="O69" s="2">
        <v>3758</v>
      </c>
      <c r="P69" s="2">
        <v>1671</v>
      </c>
      <c r="Q69" s="2">
        <v>154</v>
      </c>
      <c r="R69" s="2">
        <v>791</v>
      </c>
      <c r="S69" s="2">
        <v>642</v>
      </c>
      <c r="T69" s="2">
        <v>1587</v>
      </c>
      <c r="U69" s="2">
        <v>552</v>
      </c>
      <c r="V69" s="2">
        <v>528</v>
      </c>
      <c r="W69" s="2" t="s">
        <v>90</v>
      </c>
    </row>
    <row r="70" spans="1:23" ht="14.4" x14ac:dyDescent="0.3">
      <c r="A70" s="2">
        <v>8005083700</v>
      </c>
      <c r="B70" s="3">
        <v>2605461.9828125001</v>
      </c>
      <c r="C70">
        <v>5</v>
      </c>
      <c r="D70">
        <v>5.95</v>
      </c>
      <c r="E70" s="3">
        <v>11256536.696875</v>
      </c>
      <c r="F70" s="3">
        <v>13820264.241406251</v>
      </c>
      <c r="G70" s="3">
        <v>11256.536696875</v>
      </c>
      <c r="H70" s="3">
        <v>13820.26424140625</v>
      </c>
      <c r="I70" s="3">
        <v>33218.179488230729</v>
      </c>
      <c r="J70" s="3">
        <v>40783.771288486896</v>
      </c>
      <c r="K70" s="3">
        <v>7565.5918002561657</v>
      </c>
      <c r="L70">
        <f t="shared" si="0"/>
        <v>12083.591800256167</v>
      </c>
      <c r="M70">
        <f t="shared" si="1"/>
        <v>2.9510124101894188</v>
      </c>
      <c r="N70" s="2">
        <v>76</v>
      </c>
      <c r="O70" s="2">
        <v>4518</v>
      </c>
      <c r="P70" s="2">
        <v>1531</v>
      </c>
      <c r="Q70" s="2">
        <v>53</v>
      </c>
      <c r="R70" s="2">
        <v>545</v>
      </c>
      <c r="S70" s="2">
        <v>895</v>
      </c>
      <c r="T70" s="2">
        <v>1493</v>
      </c>
      <c r="U70" s="2">
        <v>257</v>
      </c>
      <c r="V70" s="2">
        <v>653</v>
      </c>
      <c r="W70" s="2" t="s">
        <v>91</v>
      </c>
    </row>
    <row r="71" spans="1:23" ht="14.4" x14ac:dyDescent="0.3">
      <c r="A71" s="2">
        <v>8005083800</v>
      </c>
      <c r="B71" s="3">
        <v>1623875.470898438</v>
      </c>
      <c r="C71">
        <v>5</v>
      </c>
      <c r="D71">
        <v>5.95</v>
      </c>
      <c r="E71" s="3">
        <v>7040435.225390628</v>
      </c>
      <c r="F71" s="3">
        <v>8637064.0291992221</v>
      </c>
      <c r="G71" s="3">
        <v>7040.4352253906291</v>
      </c>
      <c r="H71" s="3">
        <v>8637.0640291992222</v>
      </c>
      <c r="I71" s="3">
        <v>17582.848593980743</v>
      </c>
      <c r="J71" s="3">
        <v>21570.284259450906</v>
      </c>
      <c r="K71" s="3">
        <v>3987.4356654701655</v>
      </c>
      <c r="L71">
        <f t="shared" si="0"/>
        <v>6879.435665470166</v>
      </c>
      <c r="M71">
        <f t="shared" si="1"/>
        <v>2.4974093264248705</v>
      </c>
      <c r="N71" s="2">
        <v>37</v>
      </c>
      <c r="O71" s="2">
        <v>2892</v>
      </c>
      <c r="P71" s="2">
        <v>1158</v>
      </c>
      <c r="Q71" s="2">
        <v>83</v>
      </c>
      <c r="R71" s="2">
        <v>493</v>
      </c>
      <c r="S71" s="2">
        <v>512</v>
      </c>
      <c r="T71" s="2">
        <v>1088</v>
      </c>
      <c r="U71" s="2">
        <v>287</v>
      </c>
      <c r="V71" s="2">
        <v>403</v>
      </c>
      <c r="W71" s="2" t="s">
        <v>92</v>
      </c>
    </row>
    <row r="72" spans="1:23" ht="14.4" x14ac:dyDescent="0.3">
      <c r="A72" s="2">
        <v>8005084100</v>
      </c>
      <c r="B72" s="3">
        <v>995148</v>
      </c>
      <c r="C72" s="2">
        <v>4</v>
      </c>
      <c r="D72" s="2">
        <v>5</v>
      </c>
      <c r="E72">
        <v>3980592</v>
      </c>
      <c r="F72">
        <v>4975740</v>
      </c>
      <c r="G72">
        <v>3980.5920000000001</v>
      </c>
      <c r="H72">
        <v>4975.74</v>
      </c>
      <c r="I72">
        <v>11458.453808219179</v>
      </c>
      <c r="J72">
        <v>14323.067260273972</v>
      </c>
      <c r="K72">
        <v>2864.613452054793</v>
      </c>
      <c r="L72">
        <f t="shared" si="0"/>
        <v>7487.613452054793</v>
      </c>
      <c r="M72">
        <f t="shared" si="1"/>
        <v>2.8785803237858034</v>
      </c>
      <c r="N72" s="2">
        <v>35</v>
      </c>
      <c r="O72" s="2">
        <v>4623</v>
      </c>
      <c r="P72" s="2">
        <v>1606</v>
      </c>
      <c r="Q72" s="2">
        <v>195</v>
      </c>
      <c r="R72" s="2">
        <v>617</v>
      </c>
      <c r="S72" s="2">
        <v>761</v>
      </c>
      <c r="T72" s="2">
        <v>1573</v>
      </c>
      <c r="U72" s="2">
        <v>257</v>
      </c>
      <c r="V72" s="2">
        <v>599</v>
      </c>
      <c r="W72" s="2" t="s">
        <v>93</v>
      </c>
    </row>
    <row r="73" spans="1:23" ht="14.4" x14ac:dyDescent="0.3">
      <c r="A73" s="2">
        <v>8005084200</v>
      </c>
      <c r="B73" s="3">
        <v>2070133.7</v>
      </c>
      <c r="C73" s="2">
        <v>4</v>
      </c>
      <c r="D73" s="2">
        <v>5</v>
      </c>
      <c r="E73">
        <v>8280534.7999999998</v>
      </c>
      <c r="F73">
        <v>10350668.5</v>
      </c>
      <c r="G73">
        <v>8280.5347999999994</v>
      </c>
      <c r="H73">
        <v>10350.6685</v>
      </c>
      <c r="I73">
        <v>23252.285920836443</v>
      </c>
      <c r="J73">
        <v>29065.357401045556</v>
      </c>
      <c r="K73">
        <v>5813.0714802091134</v>
      </c>
      <c r="L73">
        <f t="shared" si="0"/>
        <v>9573.0714802091134</v>
      </c>
      <c r="M73">
        <f t="shared" si="1"/>
        <v>2.8080657206870798</v>
      </c>
      <c r="N73" s="2">
        <v>17</v>
      </c>
      <c r="O73" s="2">
        <v>3760</v>
      </c>
      <c r="P73" s="2">
        <v>1339</v>
      </c>
      <c r="Q73" s="2">
        <v>63</v>
      </c>
      <c r="R73" s="2">
        <v>617</v>
      </c>
      <c r="S73" s="2">
        <v>609</v>
      </c>
      <c r="T73" s="2">
        <v>1289</v>
      </c>
      <c r="U73" s="2">
        <v>172</v>
      </c>
      <c r="V73" s="2">
        <v>428</v>
      </c>
      <c r="W73" s="2" t="s">
        <v>94</v>
      </c>
    </row>
    <row r="74" spans="1:23" ht="14.4" x14ac:dyDescent="0.3">
      <c r="A74" s="2">
        <v>8005084400</v>
      </c>
      <c r="B74" s="2">
        <v>575174.10205078102</v>
      </c>
      <c r="C74" s="2">
        <v>4</v>
      </c>
      <c r="D74" s="2">
        <v>5</v>
      </c>
      <c r="E74">
        <v>2300696.4082031241</v>
      </c>
      <c r="F74">
        <v>2875870.5102539053</v>
      </c>
      <c r="G74">
        <v>2300.6964082031241</v>
      </c>
      <c r="H74">
        <v>2875.8705102539052</v>
      </c>
      <c r="I74">
        <v>6860.0572709979688</v>
      </c>
      <c r="J74">
        <v>8575.0715887474616</v>
      </c>
      <c r="K74">
        <v>1715.0143177494929</v>
      </c>
      <c r="L74">
        <f t="shared" si="0"/>
        <v>4816.0143177494929</v>
      </c>
      <c r="M74">
        <f t="shared" si="1"/>
        <v>2.9817307692307691</v>
      </c>
      <c r="N74" s="2">
        <v>12</v>
      </c>
      <c r="O74" s="2">
        <v>3101</v>
      </c>
      <c r="P74" s="2">
        <v>1040</v>
      </c>
      <c r="Q74" s="2">
        <v>54</v>
      </c>
      <c r="R74" s="2">
        <v>408</v>
      </c>
      <c r="S74" s="2">
        <v>578</v>
      </c>
      <c r="T74" s="2">
        <v>1040</v>
      </c>
      <c r="U74" s="2">
        <v>179</v>
      </c>
      <c r="V74" s="2">
        <v>322</v>
      </c>
      <c r="W74" s="2" t="s">
        <v>95</v>
      </c>
    </row>
    <row r="75" spans="1:23" ht="14.4" x14ac:dyDescent="0.3">
      <c r="A75" s="2">
        <v>8005084500</v>
      </c>
      <c r="B75" s="2">
        <v>2501321.5791015602</v>
      </c>
      <c r="C75" s="2">
        <v>4</v>
      </c>
      <c r="D75" s="2">
        <v>5</v>
      </c>
      <c r="E75">
        <v>10005286.316406241</v>
      </c>
      <c r="F75">
        <v>12506607.895507801</v>
      </c>
      <c r="G75">
        <v>10005.28631640624</v>
      </c>
      <c r="H75">
        <v>12506.607895507801</v>
      </c>
      <c r="I75">
        <v>24236.106174207347</v>
      </c>
      <c r="J75">
        <v>30295.132717759188</v>
      </c>
      <c r="K75">
        <v>6059.0265435518413</v>
      </c>
      <c r="L75">
        <f t="shared" si="0"/>
        <v>9053.0265435518413</v>
      </c>
      <c r="M75">
        <f t="shared" si="1"/>
        <v>2.4223300970873787</v>
      </c>
      <c r="N75" s="2">
        <v>46</v>
      </c>
      <c r="O75" s="2">
        <v>2994</v>
      </c>
      <c r="P75" s="2">
        <v>1236</v>
      </c>
      <c r="Q75" s="2">
        <v>79</v>
      </c>
      <c r="R75" s="2">
        <v>567</v>
      </c>
      <c r="S75" s="2">
        <v>512</v>
      </c>
      <c r="T75" s="2">
        <v>1158</v>
      </c>
      <c r="U75" s="2">
        <v>263</v>
      </c>
      <c r="V75" s="2">
        <v>488</v>
      </c>
      <c r="W75" s="2" t="s">
        <v>96</v>
      </c>
    </row>
    <row r="76" spans="1:23" ht="14.4" x14ac:dyDescent="0.3">
      <c r="A76" s="2">
        <v>8005084600</v>
      </c>
      <c r="B76" s="3">
        <v>1346279.1</v>
      </c>
      <c r="C76" s="2">
        <v>4</v>
      </c>
      <c r="D76" s="2">
        <v>5</v>
      </c>
      <c r="E76">
        <v>5385116.4000000004</v>
      </c>
      <c r="F76">
        <v>6731395.5</v>
      </c>
      <c r="G76">
        <v>5385.1164000000008</v>
      </c>
      <c r="H76">
        <v>6731.3954999999996</v>
      </c>
      <c r="I76">
        <v>14749.705537557023</v>
      </c>
      <c r="J76">
        <v>18437.131921946275</v>
      </c>
      <c r="K76">
        <v>3687.4263843892513</v>
      </c>
      <c r="L76">
        <f t="shared" si="0"/>
        <v>9091.4263843892513</v>
      </c>
      <c r="M76">
        <f t="shared" si="1"/>
        <v>2.7389761784085151</v>
      </c>
      <c r="N76" s="2">
        <v>32</v>
      </c>
      <c r="O76" s="2">
        <v>5404</v>
      </c>
      <c r="P76" s="2">
        <v>1973</v>
      </c>
      <c r="Q76" s="2">
        <v>154</v>
      </c>
      <c r="R76" s="2">
        <v>925</v>
      </c>
      <c r="S76" s="2">
        <v>875</v>
      </c>
      <c r="T76" s="2">
        <v>1954</v>
      </c>
      <c r="U76" s="2">
        <v>456</v>
      </c>
      <c r="V76" s="2">
        <v>641</v>
      </c>
      <c r="W76" s="2" t="s">
        <v>97</v>
      </c>
    </row>
    <row r="77" spans="1:23" ht="14.4" x14ac:dyDescent="0.3">
      <c r="A77" s="2">
        <v>8005084700</v>
      </c>
      <c r="B77" s="3">
        <v>1101563</v>
      </c>
      <c r="C77" s="2">
        <v>4</v>
      </c>
      <c r="D77" s="2">
        <v>5</v>
      </c>
      <c r="E77">
        <v>4406252</v>
      </c>
      <c r="F77">
        <v>5507815</v>
      </c>
      <c r="G77">
        <v>4406.2520000000004</v>
      </c>
      <c r="H77">
        <v>5507.8149999999996</v>
      </c>
      <c r="I77">
        <v>11358.33848888889</v>
      </c>
      <c r="J77">
        <v>14197.923111111111</v>
      </c>
      <c r="K77">
        <v>2839.5846222222208</v>
      </c>
      <c r="L77">
        <f t="shared" si="0"/>
        <v>7131.5846222222208</v>
      </c>
      <c r="M77">
        <f t="shared" si="1"/>
        <v>2.5777777777777779</v>
      </c>
      <c r="N77" s="2">
        <v>19</v>
      </c>
      <c r="O77" s="2">
        <v>4292</v>
      </c>
      <c r="P77" s="2">
        <v>1665</v>
      </c>
      <c r="Q77" s="2">
        <v>81</v>
      </c>
      <c r="R77" s="2">
        <v>592</v>
      </c>
      <c r="S77" s="2">
        <v>960</v>
      </c>
      <c r="T77" s="2">
        <v>1633</v>
      </c>
      <c r="U77" s="2">
        <v>424</v>
      </c>
      <c r="V77" s="2">
        <v>516</v>
      </c>
      <c r="W77" s="2" t="s">
        <v>98</v>
      </c>
    </row>
    <row r="78" spans="1:23" ht="14.4" x14ac:dyDescent="0.3">
      <c r="A78" s="2">
        <v>8005085700</v>
      </c>
      <c r="B78" s="3">
        <v>1473932.2</v>
      </c>
      <c r="C78" s="2">
        <v>4</v>
      </c>
      <c r="D78" s="2">
        <v>5</v>
      </c>
      <c r="E78">
        <v>5895728.7999999998</v>
      </c>
      <c r="F78">
        <v>7369661</v>
      </c>
      <c r="G78">
        <v>5895.7287999999999</v>
      </c>
      <c r="H78">
        <v>7369.6610000000001</v>
      </c>
      <c r="I78">
        <v>14783.564545191774</v>
      </c>
      <c r="J78">
        <v>18479.455681489715</v>
      </c>
      <c r="K78">
        <v>3695.8911362979416</v>
      </c>
      <c r="L78">
        <f t="shared" si="0"/>
        <v>8206.8911362979416</v>
      </c>
      <c r="M78">
        <f t="shared" si="1"/>
        <v>2.5075041689827682</v>
      </c>
      <c r="N78" s="2">
        <v>37</v>
      </c>
      <c r="O78" s="2">
        <v>4511</v>
      </c>
      <c r="P78" s="2">
        <v>1799</v>
      </c>
      <c r="Q78" s="2">
        <v>195</v>
      </c>
      <c r="R78" s="2">
        <v>810</v>
      </c>
      <c r="S78" s="2">
        <v>673</v>
      </c>
      <c r="T78" s="2">
        <v>1678</v>
      </c>
      <c r="U78" s="2">
        <v>484</v>
      </c>
      <c r="V78" s="2">
        <v>527</v>
      </c>
      <c r="W78" s="2" t="s">
        <v>99</v>
      </c>
    </row>
    <row r="79" spans="1:23" ht="14.4" x14ac:dyDescent="0.3">
      <c r="A79" s="2">
        <v>8005085800</v>
      </c>
      <c r="B79" s="2">
        <v>466918.48681640602</v>
      </c>
      <c r="C79" s="2">
        <v>4</v>
      </c>
      <c r="D79" s="2">
        <v>5</v>
      </c>
      <c r="E79">
        <v>1867673.9472656241</v>
      </c>
      <c r="F79">
        <v>2334592.4340820303</v>
      </c>
      <c r="G79">
        <v>1867.6739472656241</v>
      </c>
      <c r="H79">
        <v>2334.5924340820302</v>
      </c>
      <c r="I79">
        <v>5094.6946818377264</v>
      </c>
      <c r="J79">
        <v>6368.3683522971587</v>
      </c>
      <c r="K79">
        <v>1273.6736704594323</v>
      </c>
      <c r="L79">
        <f t="shared" si="0"/>
        <v>3057.6736704594323</v>
      </c>
      <c r="M79">
        <f t="shared" si="1"/>
        <v>2.7278287461773698</v>
      </c>
      <c r="N79" s="2">
        <v>0</v>
      </c>
      <c r="O79" s="2">
        <v>1784</v>
      </c>
      <c r="P79" s="2">
        <v>654</v>
      </c>
      <c r="Q79" s="2">
        <v>31</v>
      </c>
      <c r="R79" s="2">
        <v>210</v>
      </c>
      <c r="S79" s="2">
        <v>396</v>
      </c>
      <c r="T79" s="2">
        <v>637</v>
      </c>
      <c r="U79" s="2">
        <v>108</v>
      </c>
      <c r="V79" s="2">
        <v>226</v>
      </c>
      <c r="W79" s="2" t="s">
        <v>100</v>
      </c>
    </row>
    <row r="80" spans="1:23" ht="14.4" x14ac:dyDescent="0.3">
      <c r="A80" s="2">
        <v>8005087000</v>
      </c>
      <c r="B80" s="3">
        <v>6204864.4000000004</v>
      </c>
      <c r="C80">
        <v>5</v>
      </c>
      <c r="D80">
        <v>5.95</v>
      </c>
      <c r="E80" s="3">
        <v>28055047.399999999</v>
      </c>
      <c r="F80" s="3">
        <v>34098132.310000002</v>
      </c>
      <c r="G80" s="3">
        <v>28055.047399999996</v>
      </c>
      <c r="H80" s="3">
        <v>34098.132310000001</v>
      </c>
      <c r="I80" s="3">
        <v>64972.18192415309</v>
      </c>
      <c r="J80" s="3">
        <v>78967.254060642314</v>
      </c>
      <c r="K80" s="3">
        <v>13995.072136489223</v>
      </c>
      <c r="L80">
        <f t="shared" si="0"/>
        <v>19259.072136489223</v>
      </c>
      <c r="M80">
        <f t="shared" si="1"/>
        <v>2.3158820941487019</v>
      </c>
      <c r="N80" s="2">
        <v>185</v>
      </c>
      <c r="O80" s="2">
        <v>5264</v>
      </c>
      <c r="P80" s="2">
        <v>2273</v>
      </c>
      <c r="Q80" s="2">
        <v>294</v>
      </c>
      <c r="R80" s="2">
        <v>1025</v>
      </c>
      <c r="S80" s="2">
        <v>870</v>
      </c>
      <c r="T80" s="2">
        <v>2189</v>
      </c>
      <c r="U80" s="2">
        <v>910</v>
      </c>
      <c r="V80" s="2">
        <v>619</v>
      </c>
      <c r="W80" s="2" t="s">
        <v>101</v>
      </c>
    </row>
    <row r="81" spans="1:23" ht="14.4" x14ac:dyDescent="0.3">
      <c r="A81" s="2">
        <v>8005087100</v>
      </c>
      <c r="B81" s="3">
        <v>2292587.4</v>
      </c>
      <c r="C81" s="2">
        <v>4</v>
      </c>
      <c r="D81" s="2">
        <v>5</v>
      </c>
      <c r="E81">
        <v>9170349.5999999996</v>
      </c>
      <c r="F81">
        <v>11462937</v>
      </c>
      <c r="G81">
        <v>9170.3495999999996</v>
      </c>
      <c r="H81">
        <v>11462.937</v>
      </c>
      <c r="I81">
        <v>17922.98881177295</v>
      </c>
      <c r="J81">
        <v>22403.736014716185</v>
      </c>
      <c r="K81">
        <v>4480.7472029432356</v>
      </c>
      <c r="L81">
        <f t="shared" si="0"/>
        <v>7269.7472029432356</v>
      </c>
      <c r="M81">
        <f t="shared" si="1"/>
        <v>1.9544498948843727</v>
      </c>
      <c r="N81" s="2">
        <v>173</v>
      </c>
      <c r="O81" s="2">
        <v>2789</v>
      </c>
      <c r="P81" s="2">
        <v>1427</v>
      </c>
      <c r="Q81" s="2">
        <v>301</v>
      </c>
      <c r="R81" s="2">
        <v>680</v>
      </c>
      <c r="S81" s="2">
        <v>329</v>
      </c>
      <c r="T81" s="2">
        <v>1310</v>
      </c>
      <c r="U81" s="2">
        <v>569</v>
      </c>
      <c r="V81" s="2">
        <v>340</v>
      </c>
      <c r="W81" s="2" t="s">
        <v>102</v>
      </c>
    </row>
    <row r="82" spans="1:23" ht="14.4" x14ac:dyDescent="0.3">
      <c r="A82">
        <v>8001009325</v>
      </c>
      <c r="B82">
        <f>43560*20.5</f>
        <v>892980</v>
      </c>
      <c r="C82">
        <v>0.9</v>
      </c>
      <c r="D82">
        <v>1.4</v>
      </c>
      <c r="E82">
        <f>B82*C82</f>
        <v>803682</v>
      </c>
      <c r="F82">
        <f>B82*D82</f>
        <v>1250172</v>
      </c>
      <c r="G82">
        <f>E82/1000</f>
        <v>803.68200000000002</v>
      </c>
      <c r="H82">
        <f>F82/1000</f>
        <v>1250.172</v>
      </c>
      <c r="I82">
        <f>G82*M82</f>
        <v>1739.5236381475668</v>
      </c>
      <c r="J82">
        <f>H82*M82</f>
        <v>2705.9256593406594</v>
      </c>
      <c r="K82">
        <f>J82-I82</f>
        <v>966.40202119309265</v>
      </c>
      <c r="L82">
        <f>K82+O82</f>
        <v>6481.4020211930929</v>
      </c>
      <c r="M82">
        <f>O82/P82</f>
        <v>2.1644427001569859</v>
      </c>
      <c r="N82">
        <v>98</v>
      </c>
      <c r="O82">
        <v>5515</v>
      </c>
      <c r="P82">
        <v>2548</v>
      </c>
      <c r="Q82">
        <v>213</v>
      </c>
      <c r="R82">
        <v>908</v>
      </c>
      <c r="S82">
        <v>1300</v>
      </c>
      <c r="T82">
        <v>2421</v>
      </c>
      <c r="U82">
        <v>632</v>
      </c>
      <c r="V82">
        <v>1141</v>
      </c>
      <c r="W82" t="s">
        <v>103</v>
      </c>
    </row>
    <row r="83" spans="1:23" ht="14.4" x14ac:dyDescent="0.3">
      <c r="A83">
        <v>8001009309</v>
      </c>
      <c r="B83">
        <f>43560*18.4</f>
        <v>801503.99999999988</v>
      </c>
      <c r="C83">
        <v>0.9</v>
      </c>
      <c r="D83">
        <v>1.4</v>
      </c>
      <c r="E83">
        <f t="shared" ref="E83:E91" si="2">B83*C83</f>
        <v>721353.59999999986</v>
      </c>
      <c r="F83">
        <f t="shared" ref="F83:F91" si="3">B83*D83</f>
        <v>1122105.5999999999</v>
      </c>
      <c r="G83">
        <f t="shared" ref="G83:H91" si="4">E83/1000</f>
        <v>721.35359999999991</v>
      </c>
      <c r="H83">
        <f t="shared" si="4"/>
        <v>1122.1055999999999</v>
      </c>
      <c r="I83">
        <f t="shared" ref="I83:I91" si="5">G83*M83</f>
        <v>1893.4422907749074</v>
      </c>
      <c r="J83">
        <f t="shared" ref="J83:J91" si="6">H83*M83</f>
        <v>2945.3546745387448</v>
      </c>
      <c r="K83">
        <f t="shared" ref="K83:K91" si="7">J83-I83</f>
        <v>1051.9123837638374</v>
      </c>
      <c r="L83">
        <f t="shared" ref="L83:L91" si="8">K83+O83</f>
        <v>5319.9123837638372</v>
      </c>
      <c r="M83">
        <f t="shared" ref="M83:M91" si="9">O83/P83</f>
        <v>2.6248462484624846</v>
      </c>
      <c r="N83">
        <v>151</v>
      </c>
      <c r="O83">
        <v>4268</v>
      </c>
      <c r="P83">
        <v>1626</v>
      </c>
      <c r="Q83">
        <v>399</v>
      </c>
      <c r="R83">
        <v>663</v>
      </c>
      <c r="S83">
        <v>564</v>
      </c>
      <c r="T83">
        <v>1626</v>
      </c>
      <c r="U83">
        <v>549</v>
      </c>
      <c r="V83">
        <v>461</v>
      </c>
      <c r="W83" t="s">
        <v>104</v>
      </c>
    </row>
    <row r="84" spans="1:23" ht="14.4" x14ac:dyDescent="0.3">
      <c r="A84">
        <v>8001009501</v>
      </c>
      <c r="B84">
        <f>43560*7.25026377</f>
        <v>315821.48982120003</v>
      </c>
      <c r="C84">
        <v>0.9</v>
      </c>
      <c r="D84">
        <v>1.4</v>
      </c>
      <c r="E84">
        <f t="shared" si="2"/>
        <v>284239.34083908005</v>
      </c>
      <c r="F84">
        <f t="shared" si="3"/>
        <v>442150.08574968</v>
      </c>
      <c r="G84">
        <f t="shared" si="4"/>
        <v>284.23934083908006</v>
      </c>
      <c r="H84">
        <f t="shared" si="4"/>
        <v>442.15008574967999</v>
      </c>
      <c r="I84">
        <f t="shared" si="5"/>
        <v>777.03299093286978</v>
      </c>
      <c r="J84">
        <f t="shared" si="6"/>
        <v>1208.7179858955749</v>
      </c>
      <c r="K84">
        <f t="shared" si="7"/>
        <v>431.6849949627051</v>
      </c>
      <c r="L84">
        <f t="shared" si="8"/>
        <v>3665.6849949627049</v>
      </c>
      <c r="M84">
        <f t="shared" si="9"/>
        <v>2.7337278106508878</v>
      </c>
      <c r="N84">
        <v>118</v>
      </c>
      <c r="O84">
        <v>3234</v>
      </c>
      <c r="P84">
        <v>1183</v>
      </c>
      <c r="Q84">
        <v>284</v>
      </c>
      <c r="R84">
        <v>532</v>
      </c>
      <c r="S84">
        <v>367</v>
      </c>
      <c r="T84">
        <v>1183</v>
      </c>
      <c r="U84">
        <v>379</v>
      </c>
      <c r="V84">
        <v>300</v>
      </c>
      <c r="W84" t="s">
        <v>105</v>
      </c>
    </row>
    <row r="85" spans="1:23" ht="14.4" x14ac:dyDescent="0.3">
      <c r="A85">
        <v>8001009607</v>
      </c>
      <c r="B85">
        <f>43560*66.7</f>
        <v>2905452</v>
      </c>
      <c r="C85">
        <v>0.9</v>
      </c>
      <c r="D85">
        <v>1.4</v>
      </c>
      <c r="E85">
        <f t="shared" si="2"/>
        <v>2614906.8000000003</v>
      </c>
      <c r="F85">
        <f t="shared" si="3"/>
        <v>4067632.8</v>
      </c>
      <c r="G85">
        <f t="shared" si="4"/>
        <v>2614.9068000000002</v>
      </c>
      <c r="H85">
        <f t="shared" si="4"/>
        <v>4067.6327999999999</v>
      </c>
      <c r="I85">
        <f t="shared" si="5"/>
        <v>6289.4147506519557</v>
      </c>
      <c r="J85">
        <f t="shared" si="6"/>
        <v>9783.5340565697079</v>
      </c>
      <c r="K85">
        <f t="shared" si="7"/>
        <v>3494.1193059177522</v>
      </c>
      <c r="L85">
        <f t="shared" si="8"/>
        <v>8290.1193059177531</v>
      </c>
      <c r="M85">
        <f t="shared" si="9"/>
        <v>2.4052156469408223</v>
      </c>
      <c r="N85">
        <v>106</v>
      </c>
      <c r="O85">
        <v>4796</v>
      </c>
      <c r="P85">
        <v>1994</v>
      </c>
      <c r="Q85">
        <v>474</v>
      </c>
      <c r="R85">
        <v>780</v>
      </c>
      <c r="S85">
        <v>565</v>
      </c>
      <c r="T85">
        <v>1819</v>
      </c>
      <c r="U85">
        <v>652</v>
      </c>
      <c r="V85">
        <v>486</v>
      </c>
      <c r="W85" t="s">
        <v>106</v>
      </c>
    </row>
    <row r="86" spans="1:23" ht="14.4" x14ac:dyDescent="0.3">
      <c r="A86">
        <v>8001009326</v>
      </c>
      <c r="B86">
        <f>43560*2.23899753</f>
        <v>97530.732406799987</v>
      </c>
      <c r="C86">
        <v>0.9</v>
      </c>
      <c r="D86">
        <v>1.4</v>
      </c>
      <c r="E86">
        <f t="shared" si="2"/>
        <v>87777.659166119993</v>
      </c>
      <c r="F86">
        <f t="shared" si="3"/>
        <v>136543.02536951998</v>
      </c>
      <c r="G86">
        <f t="shared" si="4"/>
        <v>87.777659166119989</v>
      </c>
      <c r="H86">
        <f t="shared" si="4"/>
        <v>136.54302536951997</v>
      </c>
      <c r="I86">
        <f t="shared" si="5"/>
        <v>218.24330615265669</v>
      </c>
      <c r="J86">
        <f t="shared" si="6"/>
        <v>339.489587348577</v>
      </c>
      <c r="K86">
        <f t="shared" si="7"/>
        <v>121.24628119592032</v>
      </c>
      <c r="L86">
        <f t="shared" si="8"/>
        <v>2938.2462811959203</v>
      </c>
      <c r="M86">
        <f t="shared" si="9"/>
        <v>2.4863195057369816</v>
      </c>
      <c r="N86">
        <v>14</v>
      </c>
      <c r="O86">
        <v>2817</v>
      </c>
      <c r="P86">
        <v>1133</v>
      </c>
      <c r="Q86">
        <v>102</v>
      </c>
      <c r="R86">
        <v>406</v>
      </c>
      <c r="S86">
        <v>625</v>
      </c>
      <c r="T86">
        <v>1133</v>
      </c>
      <c r="U86">
        <v>297</v>
      </c>
      <c r="V86">
        <v>496</v>
      </c>
      <c r="W86" t="s">
        <v>107</v>
      </c>
    </row>
    <row r="87" spans="1:23" ht="14.4" x14ac:dyDescent="0.3">
      <c r="A87">
        <v>8001009603</v>
      </c>
      <c r="B87">
        <f>43560*49.5</f>
        <v>2156220</v>
      </c>
      <c r="C87">
        <v>0.9</v>
      </c>
      <c r="D87">
        <v>1.4</v>
      </c>
      <c r="E87">
        <f t="shared" si="2"/>
        <v>1940598</v>
      </c>
      <c r="F87">
        <f t="shared" si="3"/>
        <v>3018708</v>
      </c>
      <c r="G87">
        <f t="shared" si="4"/>
        <v>1940.598</v>
      </c>
      <c r="H87">
        <f t="shared" si="4"/>
        <v>3018.7080000000001</v>
      </c>
      <c r="I87">
        <f t="shared" si="5"/>
        <v>5114.8618714285712</v>
      </c>
      <c r="J87">
        <f t="shared" si="6"/>
        <v>7956.4517999999998</v>
      </c>
      <c r="K87">
        <f t="shared" si="7"/>
        <v>2841.5899285714286</v>
      </c>
      <c r="L87">
        <f t="shared" si="8"/>
        <v>9114.5899285714295</v>
      </c>
      <c r="M87">
        <f t="shared" si="9"/>
        <v>2.6357142857142857</v>
      </c>
      <c r="N87">
        <v>176</v>
      </c>
      <c r="O87">
        <v>6273</v>
      </c>
      <c r="P87">
        <v>2380</v>
      </c>
      <c r="Q87">
        <v>400</v>
      </c>
      <c r="R87">
        <v>1291</v>
      </c>
      <c r="S87">
        <v>537</v>
      </c>
      <c r="T87">
        <v>2228</v>
      </c>
      <c r="U87">
        <v>742</v>
      </c>
      <c r="V87">
        <v>520</v>
      </c>
      <c r="W87" t="s">
        <v>108</v>
      </c>
    </row>
    <row r="88" spans="1:23" ht="14.4" x14ac:dyDescent="0.3">
      <c r="A88">
        <v>8001009604</v>
      </c>
      <c r="B88">
        <f>43560*65.7</f>
        <v>2861892</v>
      </c>
      <c r="C88">
        <v>0.9</v>
      </c>
      <c r="D88">
        <v>1.4</v>
      </c>
      <c r="E88">
        <f t="shared" si="2"/>
        <v>2575702.8000000003</v>
      </c>
      <c r="F88">
        <f t="shared" si="3"/>
        <v>4006648.8</v>
      </c>
      <c r="G88">
        <f t="shared" si="4"/>
        <v>2575.7028000000005</v>
      </c>
      <c r="H88">
        <f t="shared" si="4"/>
        <v>4006.6487999999999</v>
      </c>
      <c r="I88">
        <f t="shared" si="5"/>
        <v>5655.4840884333835</v>
      </c>
      <c r="J88">
        <f t="shared" si="6"/>
        <v>8797.4196931185943</v>
      </c>
      <c r="K88">
        <f t="shared" si="7"/>
        <v>3141.9356046852108</v>
      </c>
      <c r="L88">
        <f t="shared" si="8"/>
        <v>7640.9356046852108</v>
      </c>
      <c r="M88">
        <f t="shared" si="9"/>
        <v>2.1957052220595412</v>
      </c>
      <c r="N88">
        <v>183</v>
      </c>
      <c r="O88">
        <v>4499</v>
      </c>
      <c r="P88">
        <v>2049</v>
      </c>
      <c r="Q88">
        <v>373</v>
      </c>
      <c r="R88">
        <v>925</v>
      </c>
      <c r="S88">
        <v>575</v>
      </c>
      <c r="T88">
        <v>1873</v>
      </c>
      <c r="U88">
        <v>667</v>
      </c>
      <c r="V88">
        <v>642</v>
      </c>
      <c r="W88" t="s">
        <v>109</v>
      </c>
    </row>
    <row r="89" spans="1:23" ht="14.4" x14ac:dyDescent="0.3">
      <c r="A89">
        <v>8001009401</v>
      </c>
      <c r="B89">
        <f>43560*41.5</f>
        <v>1807740</v>
      </c>
      <c r="C89">
        <v>0.9</v>
      </c>
      <c r="D89">
        <v>1.4</v>
      </c>
      <c r="E89">
        <f t="shared" si="2"/>
        <v>1626966</v>
      </c>
      <c r="F89">
        <f t="shared" si="3"/>
        <v>2530836</v>
      </c>
      <c r="G89">
        <f t="shared" si="4"/>
        <v>1626.9659999999999</v>
      </c>
      <c r="H89">
        <f t="shared" si="4"/>
        <v>2530.8359999999998</v>
      </c>
      <c r="I89">
        <f t="shared" si="5"/>
        <v>4777.5003780554043</v>
      </c>
      <c r="J89">
        <f t="shared" si="6"/>
        <v>7431.6672547528515</v>
      </c>
      <c r="K89">
        <f t="shared" si="7"/>
        <v>2654.1668766974472</v>
      </c>
      <c r="L89">
        <f t="shared" si="8"/>
        <v>8060.1668766974472</v>
      </c>
      <c r="M89">
        <f t="shared" si="9"/>
        <v>2.9364475828354157</v>
      </c>
      <c r="N89">
        <v>98</v>
      </c>
      <c r="O89">
        <v>5406</v>
      </c>
      <c r="P89">
        <v>1841</v>
      </c>
      <c r="Q89">
        <v>258</v>
      </c>
      <c r="R89">
        <v>806</v>
      </c>
      <c r="S89">
        <v>741</v>
      </c>
      <c r="T89">
        <v>1805</v>
      </c>
      <c r="U89">
        <v>431</v>
      </c>
      <c r="V89">
        <v>610</v>
      </c>
      <c r="W89" t="s">
        <v>110</v>
      </c>
    </row>
    <row r="90" spans="1:23" ht="14.4" x14ac:dyDescent="0.3">
      <c r="A90">
        <v>8059010209</v>
      </c>
      <c r="B90">
        <f>43560*10.3</f>
        <v>448668.00000000006</v>
      </c>
      <c r="C90">
        <v>0.9</v>
      </c>
      <c r="D90">
        <v>1.4</v>
      </c>
      <c r="E90">
        <f t="shared" si="2"/>
        <v>403801.20000000007</v>
      </c>
      <c r="F90">
        <f t="shared" si="3"/>
        <v>628135.20000000007</v>
      </c>
      <c r="G90">
        <f t="shared" si="4"/>
        <v>403.80120000000005</v>
      </c>
      <c r="H90">
        <f t="shared" si="4"/>
        <v>628.13520000000005</v>
      </c>
      <c r="I90">
        <f t="shared" si="5"/>
        <v>986.51285868613138</v>
      </c>
      <c r="J90">
        <f t="shared" si="6"/>
        <v>1534.5755579562044</v>
      </c>
      <c r="K90">
        <f t="shared" si="7"/>
        <v>548.06269927007304</v>
      </c>
      <c r="L90">
        <f t="shared" si="8"/>
        <v>7242.0626992700727</v>
      </c>
      <c r="M90">
        <f t="shared" si="9"/>
        <v>2.4430656934306567</v>
      </c>
      <c r="N90">
        <v>69</v>
      </c>
      <c r="O90">
        <v>6694</v>
      </c>
      <c r="P90">
        <v>2740</v>
      </c>
      <c r="Q90">
        <v>251</v>
      </c>
      <c r="R90">
        <v>1261</v>
      </c>
      <c r="S90">
        <v>1117</v>
      </c>
      <c r="T90">
        <v>2629</v>
      </c>
      <c r="U90">
        <v>724</v>
      </c>
      <c r="V90">
        <v>1050</v>
      </c>
      <c r="W90" t="s">
        <v>14</v>
      </c>
    </row>
    <row r="91" spans="1:23" ht="14.4" x14ac:dyDescent="0.3">
      <c r="A91">
        <v>8001009407</v>
      </c>
      <c r="B91">
        <f>43560*9.57781159</f>
        <v>417209.47286039998</v>
      </c>
      <c r="C91">
        <v>0.9</v>
      </c>
      <c r="D91">
        <v>1.4</v>
      </c>
      <c r="E91">
        <f t="shared" si="2"/>
        <v>375488.52557435998</v>
      </c>
      <c r="F91">
        <f t="shared" si="3"/>
        <v>584093.26200455998</v>
      </c>
      <c r="G91">
        <f t="shared" si="4"/>
        <v>375.48852557435998</v>
      </c>
      <c r="H91">
        <f t="shared" si="4"/>
        <v>584.09326200455996</v>
      </c>
      <c r="I91">
        <f t="shared" si="5"/>
        <v>1074.9484672466201</v>
      </c>
      <c r="J91">
        <f t="shared" si="6"/>
        <v>1672.1420601614088</v>
      </c>
      <c r="K91">
        <f t="shared" si="7"/>
        <v>597.19359291478872</v>
      </c>
      <c r="L91">
        <f t="shared" si="8"/>
        <v>5730.1935929147885</v>
      </c>
      <c r="M91">
        <f t="shared" si="9"/>
        <v>2.8627997769102063</v>
      </c>
      <c r="N91">
        <v>38</v>
      </c>
      <c r="O91">
        <v>5133</v>
      </c>
      <c r="P91">
        <v>1793</v>
      </c>
      <c r="Q91">
        <v>269</v>
      </c>
      <c r="R91">
        <v>837</v>
      </c>
      <c r="S91">
        <v>677</v>
      </c>
      <c r="T91">
        <v>1783</v>
      </c>
      <c r="U91">
        <v>492</v>
      </c>
      <c r="V91">
        <v>423</v>
      </c>
      <c r="W91" t="s">
        <v>111</v>
      </c>
    </row>
    <row r="92" spans="1:23" ht="14.4" x14ac:dyDescent="0.3">
      <c r="A92">
        <v>8005005626</v>
      </c>
      <c r="B92">
        <v>31428.4817040862</v>
      </c>
      <c r="C92">
        <v>2.5499999999999998</v>
      </c>
      <c r="D92">
        <v>3.8250000000000002</v>
      </c>
      <c r="E92">
        <f>B92*C92</f>
        <v>80142.628345419798</v>
      </c>
      <c r="F92">
        <f>B92*D92</f>
        <v>120213.94251812973</v>
      </c>
      <c r="G92">
        <f>E92/1000</f>
        <v>80.142628345419794</v>
      </c>
      <c r="H92">
        <f>F92/1000</f>
        <v>120.21394251812973</v>
      </c>
      <c r="I92">
        <f>G92*M92</f>
        <v>184.18912491819435</v>
      </c>
      <c r="J92">
        <f>H92*M92</f>
        <v>276.28368737729159</v>
      </c>
      <c r="K92">
        <f>J92-I92</f>
        <v>92.094562459097233</v>
      </c>
      <c r="L92">
        <f>K92+O92</f>
        <v>3937.0945624590972</v>
      </c>
      <c r="M92">
        <f>O92/P92</f>
        <v>2.298266586969516</v>
      </c>
      <c r="N92">
        <v>77</v>
      </c>
      <c r="O92">
        <v>3845</v>
      </c>
      <c r="P92">
        <v>1673</v>
      </c>
      <c r="Q92">
        <v>244</v>
      </c>
      <c r="R92">
        <v>584</v>
      </c>
      <c r="S92">
        <v>837</v>
      </c>
      <c r="T92">
        <v>1665</v>
      </c>
      <c r="U92">
        <v>593</v>
      </c>
      <c r="V92">
        <v>497</v>
      </c>
      <c r="W92" t="s">
        <v>112</v>
      </c>
    </row>
    <row r="93" spans="1:23" ht="14.4" x14ac:dyDescent="0.3">
      <c r="A93">
        <v>8005005628</v>
      </c>
      <c r="B93" s="1">
        <v>995904.9</v>
      </c>
      <c r="C93">
        <v>2.5499999999999998</v>
      </c>
      <c r="D93">
        <v>3.8250000000000002</v>
      </c>
      <c r="E93">
        <f>B93*C93</f>
        <v>2539557.4950000001</v>
      </c>
      <c r="F93">
        <f>B93*D93</f>
        <v>3809336.2425000002</v>
      </c>
      <c r="G93">
        <f>E93/1000</f>
        <v>2539.557495</v>
      </c>
      <c r="H93">
        <f>F93/1000</f>
        <v>3809.3362425</v>
      </c>
      <c r="I93">
        <f>G93*M93</f>
        <v>6441.2412827727267</v>
      </c>
      <c r="J93">
        <f>H93*M93</f>
        <v>9661.8619241590895</v>
      </c>
      <c r="K93">
        <f>J93-I93</f>
        <v>3220.6206413863629</v>
      </c>
      <c r="L93">
        <f>K93+O93</f>
        <v>9079.620641386362</v>
      </c>
      <c r="M93">
        <f>O93/P93</f>
        <v>2.5363636363636362</v>
      </c>
      <c r="N93">
        <v>144</v>
      </c>
      <c r="O93">
        <v>5859</v>
      </c>
      <c r="P93">
        <v>2310</v>
      </c>
      <c r="Q93">
        <v>168</v>
      </c>
      <c r="R93">
        <v>619</v>
      </c>
      <c r="S93">
        <v>1482</v>
      </c>
      <c r="T93">
        <v>2269</v>
      </c>
      <c r="U93">
        <v>621</v>
      </c>
      <c r="V93">
        <v>639</v>
      </c>
      <c r="W93" t="s">
        <v>113</v>
      </c>
    </row>
    <row r="94" spans="1:23" ht="14.4" x14ac:dyDescent="0.3">
      <c r="A94">
        <v>8005006709</v>
      </c>
      <c r="B94">
        <v>363123.51791271102</v>
      </c>
      <c r="C94">
        <v>2.5499999999999998</v>
      </c>
      <c r="D94">
        <v>3.8250000000000002</v>
      </c>
      <c r="E94">
        <f>B94*C94</f>
        <v>925964.97067741305</v>
      </c>
      <c r="F94">
        <f>B94*D94</f>
        <v>1388947.4560161198</v>
      </c>
      <c r="G94">
        <f>E94/1000</f>
        <v>925.96497067741302</v>
      </c>
      <c r="H94">
        <f>F94/1000</f>
        <v>1388.9474560161198</v>
      </c>
      <c r="I94">
        <f>G94*M94</f>
        <v>2104.3581052894961</v>
      </c>
      <c r="J94">
        <f>H94*M94</f>
        <v>3156.5371579342445</v>
      </c>
      <c r="K94">
        <f>J94-I94</f>
        <v>1052.1790526447485</v>
      </c>
      <c r="L94">
        <f>K94+O94</f>
        <v>6379.1790526447485</v>
      </c>
      <c r="M94">
        <f>O94/P94</f>
        <v>2.2726109215017063</v>
      </c>
      <c r="N94">
        <v>17</v>
      </c>
      <c r="O94">
        <v>5327</v>
      </c>
      <c r="P94">
        <v>2344</v>
      </c>
      <c r="Q94">
        <v>79</v>
      </c>
      <c r="R94">
        <v>587</v>
      </c>
      <c r="S94">
        <v>1542</v>
      </c>
      <c r="T94">
        <v>2208</v>
      </c>
      <c r="U94">
        <v>519</v>
      </c>
      <c r="V94">
        <v>916</v>
      </c>
      <c r="W94" t="s">
        <v>114</v>
      </c>
    </row>
    <row r="95" spans="1:23" ht="14.4" x14ac:dyDescent="0.3">
      <c r="A95">
        <v>8005006855</v>
      </c>
      <c r="B95">
        <v>671282.19831701904</v>
      </c>
      <c r="C95">
        <v>2.5499999999999998</v>
      </c>
      <c r="D95">
        <v>3.8250000000000002</v>
      </c>
      <c r="E95">
        <f>B95*C95</f>
        <v>1711769.6057083984</v>
      </c>
      <c r="F95">
        <f>B95*D95</f>
        <v>2567654.4085625978</v>
      </c>
      <c r="G95">
        <f>E95/1000</f>
        <v>1711.7696057083983</v>
      </c>
      <c r="H95">
        <f>F95/1000</f>
        <v>2567.6544085625978</v>
      </c>
      <c r="I95">
        <f>G95*M95</f>
        <v>4915.1999657482493</v>
      </c>
      <c r="J95">
        <f>H95*M95</f>
        <v>7372.7999486223753</v>
      </c>
      <c r="K95">
        <f>J95-I95</f>
        <v>2457.599982874126</v>
      </c>
      <c r="L95">
        <f>K95+O95</f>
        <v>8263.599982874126</v>
      </c>
      <c r="M95">
        <f>O95/P95</f>
        <v>2.8714144411473788</v>
      </c>
      <c r="N95">
        <v>18</v>
      </c>
      <c r="O95">
        <v>5806</v>
      </c>
      <c r="P95">
        <v>2022</v>
      </c>
      <c r="Q95">
        <v>103</v>
      </c>
      <c r="R95">
        <v>416</v>
      </c>
      <c r="S95">
        <v>1465</v>
      </c>
      <c r="T95">
        <v>1984</v>
      </c>
      <c r="U95">
        <v>253</v>
      </c>
      <c r="V95">
        <v>595</v>
      </c>
      <c r="W95" t="s">
        <v>115</v>
      </c>
    </row>
    <row r="96" spans="1:23" ht="14.4" x14ac:dyDescent="0.3">
      <c r="A96">
        <v>8005006856</v>
      </c>
      <c r="B96" s="1">
        <v>3009744.7</v>
      </c>
      <c r="C96">
        <v>2.5499999999999998</v>
      </c>
      <c r="D96">
        <v>3.8250000000000002</v>
      </c>
      <c r="E96">
        <f>B96*C96</f>
        <v>7674848.9850000003</v>
      </c>
      <c r="F96">
        <f>B96*D96</f>
        <v>11512273.477500001</v>
      </c>
      <c r="G96">
        <f>E96/1000</f>
        <v>7674.8489850000005</v>
      </c>
      <c r="H96">
        <f>F96/1000</f>
        <v>11512.273477500001</v>
      </c>
      <c r="I96">
        <f>G96*M96</f>
        <v>17940.372494437834</v>
      </c>
      <c r="J96">
        <f>H96*M96</f>
        <v>26910.55874165675</v>
      </c>
      <c r="K96">
        <f>J96-I96</f>
        <v>8970.1862472189168</v>
      </c>
      <c r="L96">
        <f>K96+O96</f>
        <v>18201.186247218917</v>
      </c>
      <c r="M96">
        <f>O96/P96</f>
        <v>2.3375538110914156</v>
      </c>
      <c r="N96">
        <v>31</v>
      </c>
      <c r="O96">
        <v>9231</v>
      </c>
      <c r="P96">
        <v>3949</v>
      </c>
      <c r="Q96">
        <v>534</v>
      </c>
      <c r="R96">
        <v>1136</v>
      </c>
      <c r="S96">
        <v>1772</v>
      </c>
      <c r="T96">
        <v>3442</v>
      </c>
      <c r="U96">
        <v>1398</v>
      </c>
      <c r="V96">
        <v>1023</v>
      </c>
      <c r="W96" t="s">
        <v>116</v>
      </c>
    </row>
    <row r="97" spans="1:23" ht="14.4" x14ac:dyDescent="0.3">
      <c r="A97">
        <v>8005085900</v>
      </c>
      <c r="B97">
        <v>256880.77643647001</v>
      </c>
      <c r="C97">
        <v>2.5499999999999998</v>
      </c>
      <c r="D97">
        <v>3.8250000000000002</v>
      </c>
      <c r="E97">
        <f>B97*C97</f>
        <v>655045.9799129985</v>
      </c>
      <c r="F97">
        <f>B97*D97</f>
        <v>982568.96986949781</v>
      </c>
      <c r="G97">
        <f>E97/1000</f>
        <v>655.04597991299852</v>
      </c>
      <c r="H97">
        <f>F97/1000</f>
        <v>982.56896986949778</v>
      </c>
      <c r="I97">
        <f>G97*M97</f>
        <v>2059.7483922038618</v>
      </c>
      <c r="J97">
        <f>H97*M97</f>
        <v>3089.6225883057928</v>
      </c>
      <c r="K97">
        <f>J97-I97</f>
        <v>1029.8741961019309</v>
      </c>
      <c r="L97">
        <f>K97+O97</f>
        <v>7299.8741961019314</v>
      </c>
      <c r="M97">
        <f>O97/P97</f>
        <v>3.1444332998996991</v>
      </c>
      <c r="N97">
        <v>36</v>
      </c>
      <c r="O97">
        <v>6270</v>
      </c>
      <c r="P97">
        <v>1994</v>
      </c>
      <c r="Q97">
        <v>90</v>
      </c>
      <c r="R97">
        <v>358</v>
      </c>
      <c r="S97">
        <v>1469</v>
      </c>
      <c r="T97">
        <v>1917</v>
      </c>
      <c r="U97">
        <v>179</v>
      </c>
      <c r="V97">
        <v>550</v>
      </c>
      <c r="W97" t="s">
        <v>117</v>
      </c>
    </row>
    <row r="98" spans="1:23" ht="14.4" x14ac:dyDescent="0.3">
      <c r="A98">
        <v>8001008508</v>
      </c>
      <c r="B98">
        <v>1321408.0683098901</v>
      </c>
      <c r="C98">
        <v>3.6</v>
      </c>
      <c r="D98">
        <v>4.5</v>
      </c>
      <c r="E98">
        <f t="shared" ref="E98:E116" si="10">B98*C98</f>
        <v>4757069.0459156046</v>
      </c>
      <c r="F98">
        <f t="shared" ref="F98:F116" si="11">B98*D98</f>
        <v>5946336.3073945055</v>
      </c>
      <c r="G98">
        <f t="shared" ref="G98:H116" si="12">E98/1000</f>
        <v>4757.0690459156049</v>
      </c>
      <c r="H98">
        <f t="shared" si="12"/>
        <v>5946.3363073945056</v>
      </c>
      <c r="I98">
        <f t="shared" ref="I98:I116" si="13">G98*M98</f>
        <v>13929.837701824115</v>
      </c>
      <c r="J98">
        <f t="shared" ref="J98:J116" si="14">H98*M98</f>
        <v>17412.297127280144</v>
      </c>
      <c r="K98">
        <f t="shared" ref="K98:K116" si="15">J98-I98</f>
        <v>3482.4594254560288</v>
      </c>
      <c r="L98">
        <f t="shared" ref="L98:L116" si="16">K98+O98</f>
        <v>9154.4594254560288</v>
      </c>
      <c r="M98">
        <f>O98/P98</f>
        <v>2.9282395456892103</v>
      </c>
      <c r="N98">
        <v>70</v>
      </c>
      <c r="O98">
        <v>5672</v>
      </c>
      <c r="P98">
        <v>1937</v>
      </c>
      <c r="Q98">
        <v>166</v>
      </c>
      <c r="R98">
        <v>688</v>
      </c>
      <c r="S98">
        <v>1061</v>
      </c>
      <c r="T98">
        <v>1915</v>
      </c>
      <c r="U98">
        <v>450</v>
      </c>
      <c r="V98">
        <v>577</v>
      </c>
      <c r="W98" t="s">
        <v>118</v>
      </c>
    </row>
    <row r="99" spans="1:23" ht="14.4" x14ac:dyDescent="0.3">
      <c r="A99">
        <v>8001008526</v>
      </c>
      <c r="B99" s="1">
        <v>3149438.78</v>
      </c>
      <c r="C99">
        <v>3.6</v>
      </c>
      <c r="D99">
        <v>4.5</v>
      </c>
      <c r="E99">
        <f t="shared" si="10"/>
        <v>11337979.607999999</v>
      </c>
      <c r="F99">
        <f t="shared" si="11"/>
        <v>14172474.51</v>
      </c>
      <c r="G99">
        <f t="shared" si="12"/>
        <v>11337.979608</v>
      </c>
      <c r="H99">
        <f t="shared" si="12"/>
        <v>14172.47451</v>
      </c>
      <c r="I99">
        <f t="shared" si="13"/>
        <v>28406.568474391304</v>
      </c>
      <c r="J99">
        <f t="shared" si="14"/>
        <v>35508.210592989133</v>
      </c>
      <c r="K99">
        <f t="shared" si="15"/>
        <v>7101.6421185978288</v>
      </c>
      <c r="L99">
        <f t="shared" si="16"/>
        <v>14016.642118597829</v>
      </c>
      <c r="M99">
        <f>O99/P99</f>
        <v>2.5054347826086958</v>
      </c>
      <c r="N99">
        <v>84</v>
      </c>
      <c r="O99">
        <v>6915</v>
      </c>
      <c r="P99">
        <v>2760</v>
      </c>
      <c r="Q99">
        <v>258</v>
      </c>
      <c r="R99">
        <v>748</v>
      </c>
      <c r="S99">
        <v>1621</v>
      </c>
      <c r="T99">
        <v>2627</v>
      </c>
      <c r="U99">
        <v>650</v>
      </c>
      <c r="V99">
        <v>990</v>
      </c>
      <c r="W99" t="s">
        <v>119</v>
      </c>
    </row>
    <row r="100" spans="1:23" ht="14.4" x14ac:dyDescent="0.3">
      <c r="A100">
        <v>8001008529</v>
      </c>
      <c r="B100">
        <f>1991589.5878086+966672.48</f>
        <v>2958262.0678086001</v>
      </c>
      <c r="C100">
        <v>3.6</v>
      </c>
      <c r="D100">
        <v>4.5</v>
      </c>
      <c r="E100">
        <f t="shared" si="10"/>
        <v>10649743.444110962</v>
      </c>
      <c r="F100">
        <f t="shared" si="11"/>
        <v>13312179.3051387</v>
      </c>
      <c r="G100">
        <f t="shared" si="12"/>
        <v>10649.743444110962</v>
      </c>
      <c r="H100">
        <f t="shared" si="12"/>
        <v>13312.179305138699</v>
      </c>
      <c r="I100">
        <f t="shared" si="13"/>
        <v>22470.385288991278</v>
      </c>
      <c r="J100">
        <f t="shared" si="14"/>
        <v>28087.981611239091</v>
      </c>
      <c r="K100">
        <f t="shared" si="15"/>
        <v>5617.5963222478131</v>
      </c>
      <c r="L100">
        <f t="shared" si="16"/>
        <v>13063.596322247813</v>
      </c>
      <c r="M100">
        <f>O100/P100</f>
        <v>2.1099461603853782</v>
      </c>
      <c r="N100">
        <v>187</v>
      </c>
      <c r="O100">
        <v>7446</v>
      </c>
      <c r="P100">
        <v>3529</v>
      </c>
      <c r="Q100">
        <v>366</v>
      </c>
      <c r="R100">
        <v>1697</v>
      </c>
      <c r="S100">
        <v>1307</v>
      </c>
      <c r="T100">
        <v>3370</v>
      </c>
      <c r="U100">
        <v>1227</v>
      </c>
      <c r="V100">
        <v>1158</v>
      </c>
      <c r="W100" t="s">
        <v>120</v>
      </c>
    </row>
    <row r="101" spans="1:23" ht="14.4" x14ac:dyDescent="0.3">
      <c r="A101">
        <v>8001008533</v>
      </c>
      <c r="B101" s="1">
        <v>1745572.7</v>
      </c>
      <c r="C101">
        <v>3.6</v>
      </c>
      <c r="D101">
        <v>4.5</v>
      </c>
      <c r="E101">
        <f t="shared" si="10"/>
        <v>6284061.7199999997</v>
      </c>
      <c r="F101">
        <f t="shared" si="11"/>
        <v>7855077.1499999994</v>
      </c>
      <c r="G101">
        <f t="shared" si="12"/>
        <v>6284.0617199999997</v>
      </c>
      <c r="H101">
        <f t="shared" si="12"/>
        <v>7855.0771499999992</v>
      </c>
      <c r="I101">
        <f t="shared" si="13"/>
        <v>16636.71694240527</v>
      </c>
      <c r="J101">
        <f t="shared" si="14"/>
        <v>20795.896178006587</v>
      </c>
      <c r="K101">
        <f t="shared" si="15"/>
        <v>4159.1792356013175</v>
      </c>
      <c r="L101">
        <f t="shared" si="16"/>
        <v>12194.179235601317</v>
      </c>
      <c r="M101">
        <f>O101/P101</f>
        <v>2.6474464579901151</v>
      </c>
      <c r="N101">
        <v>96</v>
      </c>
      <c r="O101">
        <v>8035</v>
      </c>
      <c r="P101">
        <v>3035</v>
      </c>
      <c r="Q101">
        <v>187</v>
      </c>
      <c r="R101">
        <v>1309</v>
      </c>
      <c r="S101">
        <v>1402</v>
      </c>
      <c r="T101">
        <v>2898</v>
      </c>
      <c r="U101">
        <v>938</v>
      </c>
      <c r="V101">
        <v>754</v>
      </c>
      <c r="W101" t="s">
        <v>121</v>
      </c>
    </row>
    <row r="102" spans="1:23" ht="14.4" x14ac:dyDescent="0.3">
      <c r="A102">
        <v>8001008540</v>
      </c>
      <c r="B102" s="1">
        <v>1140514.5</v>
      </c>
      <c r="C102">
        <v>3.6</v>
      </c>
      <c r="D102">
        <v>4.5</v>
      </c>
      <c r="E102">
        <f t="shared" si="10"/>
        <v>4105852.2</v>
      </c>
      <c r="F102">
        <f t="shared" si="11"/>
        <v>5132315.25</v>
      </c>
      <c r="G102">
        <f t="shared" si="12"/>
        <v>4105.8522000000003</v>
      </c>
      <c r="H102">
        <f t="shared" si="12"/>
        <v>5132.3152499999997</v>
      </c>
      <c r="I102">
        <f t="shared" si="13"/>
        <v>12200.550449222797</v>
      </c>
      <c r="J102">
        <f t="shared" si="14"/>
        <v>15250.688061528495</v>
      </c>
      <c r="K102">
        <f t="shared" si="15"/>
        <v>3050.137612305698</v>
      </c>
      <c r="L102">
        <f t="shared" si="16"/>
        <v>11079.137612305698</v>
      </c>
      <c r="M102">
        <f>O102/P102</f>
        <v>2.971502590673575</v>
      </c>
      <c r="N102">
        <v>38</v>
      </c>
      <c r="O102">
        <v>8029</v>
      </c>
      <c r="P102">
        <v>2702</v>
      </c>
      <c r="Q102">
        <v>25</v>
      </c>
      <c r="R102">
        <v>472</v>
      </c>
      <c r="S102">
        <v>2082</v>
      </c>
      <c r="T102">
        <v>2579</v>
      </c>
      <c r="U102">
        <v>402</v>
      </c>
      <c r="V102">
        <v>640</v>
      </c>
      <c r="W102" t="s">
        <v>122</v>
      </c>
    </row>
    <row r="103" spans="1:23" ht="14.4" x14ac:dyDescent="0.3">
      <c r="A103">
        <v>8001008545</v>
      </c>
      <c r="B103" s="1">
        <v>895162.54</v>
      </c>
      <c r="C103">
        <v>3.6</v>
      </c>
      <c r="D103">
        <v>4.5</v>
      </c>
      <c r="E103">
        <f t="shared" si="10"/>
        <v>3222585.1440000003</v>
      </c>
      <c r="F103">
        <f t="shared" si="11"/>
        <v>4028231.43</v>
      </c>
      <c r="G103">
        <f t="shared" si="12"/>
        <v>3222.5851440000001</v>
      </c>
      <c r="H103">
        <f t="shared" si="12"/>
        <v>4028.2314300000003</v>
      </c>
      <c r="I103">
        <f t="shared" si="13"/>
        <v>10232.567952790036</v>
      </c>
      <c r="J103">
        <f t="shared" si="14"/>
        <v>12790.709940987546</v>
      </c>
      <c r="K103">
        <f t="shared" si="15"/>
        <v>2558.1419881975107</v>
      </c>
      <c r="L103">
        <f t="shared" si="16"/>
        <v>9696.1419881975107</v>
      </c>
      <c r="M103">
        <f>O103/P103</f>
        <v>3.1752669039145909</v>
      </c>
      <c r="N103">
        <v>55</v>
      </c>
      <c r="O103">
        <v>7138</v>
      </c>
      <c r="P103">
        <v>2248</v>
      </c>
      <c r="Q103">
        <v>84</v>
      </c>
      <c r="R103">
        <v>423</v>
      </c>
      <c r="S103">
        <v>1696</v>
      </c>
      <c r="T103">
        <v>2203</v>
      </c>
      <c r="U103">
        <v>240</v>
      </c>
      <c r="V103">
        <v>841</v>
      </c>
      <c r="W103" t="s">
        <v>123</v>
      </c>
    </row>
    <row r="104" spans="1:23" ht="14.4" x14ac:dyDescent="0.3">
      <c r="A104">
        <v>8001008550</v>
      </c>
      <c r="B104" s="1">
        <v>645170.57999999996</v>
      </c>
      <c r="C104">
        <v>3.6</v>
      </c>
      <c r="D104">
        <v>4.5</v>
      </c>
      <c r="E104">
        <f t="shared" si="10"/>
        <v>2322614.088</v>
      </c>
      <c r="F104">
        <f t="shared" si="11"/>
        <v>2903267.61</v>
      </c>
      <c r="G104">
        <f t="shared" si="12"/>
        <v>2322.6140879999998</v>
      </c>
      <c r="H104">
        <f t="shared" si="12"/>
        <v>2903.2676099999999</v>
      </c>
      <c r="I104">
        <f t="shared" si="13"/>
        <v>6917.3506533913032</v>
      </c>
      <c r="J104">
        <f t="shared" si="14"/>
        <v>8646.6883167391297</v>
      </c>
      <c r="K104">
        <f t="shared" si="15"/>
        <v>1729.3376633478265</v>
      </c>
      <c r="L104">
        <f t="shared" si="16"/>
        <v>9949.3376633478256</v>
      </c>
      <c r="M104">
        <f>O104/P104</f>
        <v>2.9782608695652173</v>
      </c>
      <c r="N104">
        <v>55</v>
      </c>
      <c r="O104">
        <v>8220</v>
      </c>
      <c r="P104">
        <v>2760</v>
      </c>
      <c r="Q104">
        <v>176</v>
      </c>
      <c r="R104">
        <v>737</v>
      </c>
      <c r="S104">
        <v>1720</v>
      </c>
      <c r="T104">
        <v>2633</v>
      </c>
      <c r="U104">
        <v>510</v>
      </c>
      <c r="V104">
        <v>727</v>
      </c>
      <c r="W104" t="s">
        <v>124</v>
      </c>
    </row>
    <row r="105" spans="1:23" ht="14.4" x14ac:dyDescent="0.3">
      <c r="A105">
        <v>8001009001</v>
      </c>
      <c r="B105">
        <f>475483.322830492+221262.13</f>
        <v>696745.45283049205</v>
      </c>
      <c r="C105">
        <v>3.6</v>
      </c>
      <c r="D105">
        <v>4.5</v>
      </c>
      <c r="E105">
        <f t="shared" si="10"/>
        <v>2508283.6301897713</v>
      </c>
      <c r="F105">
        <f t="shared" si="11"/>
        <v>3135354.537737214</v>
      </c>
      <c r="G105">
        <f t="shared" si="12"/>
        <v>2508.2836301897714</v>
      </c>
      <c r="H105">
        <f t="shared" si="12"/>
        <v>3135.3545377372138</v>
      </c>
      <c r="I105">
        <f t="shared" si="13"/>
        <v>7213.1513633303775</v>
      </c>
      <c r="J105">
        <f t="shared" si="14"/>
        <v>9016.4392041629708</v>
      </c>
      <c r="K105">
        <f t="shared" si="15"/>
        <v>1803.2878408325932</v>
      </c>
      <c r="L105">
        <f t="shared" si="16"/>
        <v>6223.2878408325932</v>
      </c>
      <c r="M105">
        <f>O105/P105</f>
        <v>2.8757319453480807</v>
      </c>
      <c r="N105">
        <v>264</v>
      </c>
      <c r="O105">
        <v>4420</v>
      </c>
      <c r="P105">
        <v>1537</v>
      </c>
      <c r="Q105">
        <v>314</v>
      </c>
      <c r="R105">
        <v>635</v>
      </c>
      <c r="S105">
        <v>515</v>
      </c>
      <c r="T105">
        <v>1464</v>
      </c>
      <c r="U105">
        <v>346</v>
      </c>
      <c r="V105">
        <v>378</v>
      </c>
      <c r="W105" t="s">
        <v>125</v>
      </c>
    </row>
    <row r="106" spans="1:23" ht="14.4" x14ac:dyDescent="0.3">
      <c r="A106">
        <v>8001009103</v>
      </c>
      <c r="B106" s="1">
        <v>468056.57</v>
      </c>
      <c r="C106">
        <v>3.6</v>
      </c>
      <c r="D106">
        <v>4.5</v>
      </c>
      <c r="E106">
        <f t="shared" si="10"/>
        <v>1685003.652</v>
      </c>
      <c r="F106">
        <f t="shared" si="11"/>
        <v>2106254.5649999999</v>
      </c>
      <c r="G106">
        <f t="shared" si="12"/>
        <v>1685.0036520000001</v>
      </c>
      <c r="H106">
        <f t="shared" si="12"/>
        <v>2106.2545649999997</v>
      </c>
      <c r="I106">
        <f t="shared" si="13"/>
        <v>5954.574658661355</v>
      </c>
      <c r="J106">
        <f t="shared" si="14"/>
        <v>7443.2183233266924</v>
      </c>
      <c r="K106">
        <f t="shared" si="15"/>
        <v>1488.6436646653374</v>
      </c>
      <c r="L106">
        <f t="shared" si="16"/>
        <v>5923.6436646653374</v>
      </c>
      <c r="M106">
        <f>O106/P106</f>
        <v>3.5338645418326693</v>
      </c>
      <c r="N106">
        <v>33</v>
      </c>
      <c r="O106">
        <v>4435</v>
      </c>
      <c r="P106">
        <v>1255</v>
      </c>
      <c r="Q106">
        <v>164</v>
      </c>
      <c r="R106">
        <v>685</v>
      </c>
      <c r="S106">
        <v>299</v>
      </c>
      <c r="T106">
        <v>1148</v>
      </c>
      <c r="U106">
        <v>147</v>
      </c>
      <c r="V106">
        <v>213</v>
      </c>
      <c r="W106" t="s">
        <v>126</v>
      </c>
    </row>
    <row r="107" spans="1:23" ht="14.4" x14ac:dyDescent="0.3">
      <c r="A107">
        <v>8001009104</v>
      </c>
      <c r="B107" s="1">
        <v>1249529.6100000001</v>
      </c>
      <c r="C107">
        <v>3.6</v>
      </c>
      <c r="D107">
        <v>4.5</v>
      </c>
      <c r="E107">
        <f t="shared" si="10"/>
        <v>4498306.5960000008</v>
      </c>
      <c r="F107">
        <f t="shared" si="11"/>
        <v>5622883.2450000001</v>
      </c>
      <c r="G107">
        <f t="shared" si="12"/>
        <v>4498.3065960000013</v>
      </c>
      <c r="H107">
        <f t="shared" si="12"/>
        <v>5622.883245</v>
      </c>
      <c r="I107">
        <f t="shared" si="13"/>
        <v>14047.537305936121</v>
      </c>
      <c r="J107">
        <f t="shared" si="14"/>
        <v>17559.421632420148</v>
      </c>
      <c r="K107">
        <f t="shared" si="15"/>
        <v>3511.884326484027</v>
      </c>
      <c r="L107">
        <f t="shared" si="16"/>
        <v>9866.884326484027</v>
      </c>
      <c r="M107">
        <f>O107/P107</f>
        <v>3.1228501228501226</v>
      </c>
      <c r="N107">
        <v>35</v>
      </c>
      <c r="O107">
        <v>6355</v>
      </c>
      <c r="P107">
        <v>2035</v>
      </c>
      <c r="Q107">
        <v>262</v>
      </c>
      <c r="R107">
        <v>787</v>
      </c>
      <c r="S107">
        <v>934</v>
      </c>
      <c r="T107">
        <v>1983</v>
      </c>
      <c r="U107">
        <v>353</v>
      </c>
      <c r="V107">
        <v>638</v>
      </c>
      <c r="W107" t="s">
        <v>127</v>
      </c>
    </row>
    <row r="108" spans="1:23" ht="14.4" x14ac:dyDescent="0.3">
      <c r="A108">
        <v>8001009202</v>
      </c>
      <c r="B108" s="1">
        <f>73871.9056480146+373161.24</f>
        <v>447033.14564801462</v>
      </c>
      <c r="C108">
        <v>3.6</v>
      </c>
      <c r="D108">
        <v>4.5</v>
      </c>
      <c r="E108">
        <f t="shared" si="10"/>
        <v>1609319.3243328526</v>
      </c>
      <c r="F108">
        <f t="shared" si="11"/>
        <v>2011649.1554160658</v>
      </c>
      <c r="G108">
        <f t="shared" si="12"/>
        <v>1609.3193243328526</v>
      </c>
      <c r="H108">
        <f t="shared" si="12"/>
        <v>2011.6491554160659</v>
      </c>
      <c r="I108">
        <f t="shared" si="13"/>
        <v>4808.9502644434451</v>
      </c>
      <c r="J108">
        <f t="shared" si="14"/>
        <v>6011.1878305543069</v>
      </c>
      <c r="K108">
        <f t="shared" si="15"/>
        <v>1202.2375661108617</v>
      </c>
      <c r="L108">
        <f t="shared" si="16"/>
        <v>5756.2375661108617</v>
      </c>
      <c r="M108">
        <f>O108/P108</f>
        <v>2.9881889763779528</v>
      </c>
      <c r="N108">
        <v>36</v>
      </c>
      <c r="O108">
        <v>4554</v>
      </c>
      <c r="P108">
        <v>1524</v>
      </c>
      <c r="Q108">
        <v>163</v>
      </c>
      <c r="R108">
        <v>781</v>
      </c>
      <c r="S108">
        <v>466</v>
      </c>
      <c r="T108">
        <v>1410</v>
      </c>
      <c r="U108">
        <v>250</v>
      </c>
      <c r="V108">
        <v>399</v>
      </c>
      <c r="W108" t="s">
        <v>128</v>
      </c>
    </row>
    <row r="109" spans="1:23" ht="14.4" x14ac:dyDescent="0.3">
      <c r="A109">
        <v>8001009203</v>
      </c>
      <c r="B109" s="1">
        <f>314526.487270818+328079.32+3325266.31</f>
        <v>3967872.117270818</v>
      </c>
      <c r="C109">
        <v>3.6</v>
      </c>
      <c r="D109">
        <v>4.5</v>
      </c>
      <c r="E109">
        <f t="shared" si="10"/>
        <v>14284339.622174945</v>
      </c>
      <c r="F109">
        <f t="shared" si="11"/>
        <v>17855424.527718682</v>
      </c>
      <c r="G109">
        <f t="shared" si="12"/>
        <v>14284.339622174944</v>
      </c>
      <c r="H109">
        <f t="shared" si="12"/>
        <v>17855.424527718682</v>
      </c>
      <c r="I109">
        <f t="shared" si="13"/>
        <v>37754.052064685166</v>
      </c>
      <c r="J109">
        <f t="shared" si="14"/>
        <v>47192.565080856461</v>
      </c>
      <c r="K109">
        <f t="shared" si="15"/>
        <v>9438.513016171295</v>
      </c>
      <c r="L109">
        <f t="shared" si="16"/>
        <v>14658.513016171295</v>
      </c>
      <c r="M109">
        <f>O109/P109</f>
        <v>2.6430379746835442</v>
      </c>
      <c r="N109">
        <v>99</v>
      </c>
      <c r="O109">
        <v>5220</v>
      </c>
      <c r="P109">
        <v>1975</v>
      </c>
      <c r="Q109">
        <v>423</v>
      </c>
      <c r="R109">
        <v>1065</v>
      </c>
      <c r="S109">
        <v>357</v>
      </c>
      <c r="T109">
        <v>1845</v>
      </c>
      <c r="U109">
        <v>521</v>
      </c>
      <c r="V109">
        <v>536</v>
      </c>
      <c r="W109" t="s">
        <v>129</v>
      </c>
    </row>
    <row r="110" spans="1:23" ht="14.4" x14ac:dyDescent="0.3">
      <c r="A110">
        <v>8001009204</v>
      </c>
      <c r="B110" s="1">
        <v>2879587.58</v>
      </c>
      <c r="C110">
        <v>3.6</v>
      </c>
      <c r="D110">
        <v>4.5</v>
      </c>
      <c r="E110">
        <f t="shared" si="10"/>
        <v>10366515.288000001</v>
      </c>
      <c r="F110">
        <f t="shared" si="11"/>
        <v>12958144.109999999</v>
      </c>
      <c r="G110">
        <f t="shared" si="12"/>
        <v>10366.515288000001</v>
      </c>
      <c r="H110">
        <f t="shared" si="12"/>
        <v>12958.144109999999</v>
      </c>
      <c r="I110">
        <f t="shared" si="13"/>
        <v>26782.123397115647</v>
      </c>
      <c r="J110">
        <f t="shared" si="14"/>
        <v>33477.654246394552</v>
      </c>
      <c r="K110">
        <f t="shared" si="15"/>
        <v>6695.5308492789045</v>
      </c>
      <c r="L110">
        <f t="shared" si="16"/>
        <v>13531.530849278904</v>
      </c>
      <c r="M110">
        <f>O110/P110</f>
        <v>2.5835222978080119</v>
      </c>
      <c r="N110">
        <v>20</v>
      </c>
      <c r="O110">
        <v>6836</v>
      </c>
      <c r="P110">
        <v>2646</v>
      </c>
      <c r="Q110">
        <v>189</v>
      </c>
      <c r="R110">
        <v>1094</v>
      </c>
      <c r="S110">
        <v>1363</v>
      </c>
      <c r="T110">
        <v>2646</v>
      </c>
      <c r="U110">
        <v>691</v>
      </c>
      <c r="V110">
        <v>1043</v>
      </c>
      <c r="W110" t="s">
        <v>130</v>
      </c>
    </row>
    <row r="111" spans="1:23" ht="14.4" x14ac:dyDescent="0.3">
      <c r="A111">
        <v>8001009206</v>
      </c>
      <c r="B111">
        <f>73764.7894008112+6988304.17458416+216963.19</f>
        <v>7279032.1539849713</v>
      </c>
      <c r="C111">
        <v>3.6</v>
      </c>
      <c r="D111">
        <v>4.5</v>
      </c>
      <c r="E111">
        <f t="shared" si="10"/>
        <v>26204515.754345898</v>
      </c>
      <c r="F111">
        <f t="shared" si="11"/>
        <v>32755644.692932371</v>
      </c>
      <c r="G111">
        <f t="shared" si="12"/>
        <v>26204.515754345899</v>
      </c>
      <c r="H111">
        <f t="shared" si="12"/>
        <v>32755.644692932372</v>
      </c>
      <c r="I111">
        <f t="shared" si="13"/>
        <v>72309.630737228072</v>
      </c>
      <c r="J111">
        <f t="shared" si="14"/>
        <v>90387.038421535093</v>
      </c>
      <c r="K111">
        <f t="shared" si="15"/>
        <v>18077.407684307022</v>
      </c>
      <c r="L111">
        <f t="shared" si="16"/>
        <v>20417.407684307022</v>
      </c>
      <c r="M111">
        <f>O111/P111</f>
        <v>2.7594339622641511</v>
      </c>
      <c r="N111">
        <v>11</v>
      </c>
      <c r="O111">
        <v>2340</v>
      </c>
      <c r="P111">
        <v>848</v>
      </c>
      <c r="Q111">
        <v>115</v>
      </c>
      <c r="R111">
        <v>299</v>
      </c>
      <c r="S111">
        <v>434</v>
      </c>
      <c r="T111">
        <v>848</v>
      </c>
      <c r="U111">
        <v>250</v>
      </c>
      <c r="V111">
        <v>281</v>
      </c>
      <c r="W111" t="s">
        <v>131</v>
      </c>
    </row>
    <row r="112" spans="1:23" ht="14.4" x14ac:dyDescent="0.3">
      <c r="A112">
        <v>8001009207</v>
      </c>
      <c r="B112">
        <f>852090.573583045+1091573.3</f>
        <v>1943663.8735830451</v>
      </c>
      <c r="C112">
        <v>3.6</v>
      </c>
      <c r="D112">
        <v>4.5</v>
      </c>
      <c r="E112">
        <f t="shared" si="10"/>
        <v>6997189.944898962</v>
      </c>
      <c r="F112">
        <f t="shared" si="11"/>
        <v>8746487.4311237037</v>
      </c>
      <c r="G112">
        <f t="shared" si="12"/>
        <v>6997.1899448989625</v>
      </c>
      <c r="H112">
        <f t="shared" si="12"/>
        <v>8746.4874311237036</v>
      </c>
      <c r="I112">
        <f t="shared" si="13"/>
        <v>20816.640086074414</v>
      </c>
      <c r="J112">
        <f t="shared" si="14"/>
        <v>26020.800107593019</v>
      </c>
      <c r="K112">
        <f t="shared" si="15"/>
        <v>5204.1600215186045</v>
      </c>
      <c r="L112">
        <f t="shared" si="16"/>
        <v>9964.1600215186045</v>
      </c>
      <c r="M112">
        <f>O112/P112</f>
        <v>2.9750000000000001</v>
      </c>
      <c r="N112">
        <v>36</v>
      </c>
      <c r="O112">
        <v>4760</v>
      </c>
      <c r="P112">
        <v>1600</v>
      </c>
      <c r="Q112">
        <v>182</v>
      </c>
      <c r="R112">
        <v>791</v>
      </c>
      <c r="S112">
        <v>571</v>
      </c>
      <c r="T112">
        <v>1544</v>
      </c>
      <c r="U112">
        <v>231</v>
      </c>
      <c r="V112">
        <v>579</v>
      </c>
      <c r="W112" t="s">
        <v>132</v>
      </c>
    </row>
    <row r="113" spans="1:23" ht="14.4" x14ac:dyDescent="0.3">
      <c r="A113">
        <v>8001009304</v>
      </c>
      <c r="B113" s="1">
        <f>736606.5+974256.96+241081.41</f>
        <v>1951944.8699999999</v>
      </c>
      <c r="C113">
        <v>3.6</v>
      </c>
      <c r="D113">
        <v>4.5</v>
      </c>
      <c r="E113">
        <f t="shared" si="10"/>
        <v>7027001.5319999997</v>
      </c>
      <c r="F113">
        <f t="shared" si="11"/>
        <v>8783751.9149999991</v>
      </c>
      <c r="G113">
        <f t="shared" si="12"/>
        <v>7027.0015319999993</v>
      </c>
      <c r="H113">
        <f t="shared" si="12"/>
        <v>8783.7519149999989</v>
      </c>
      <c r="I113">
        <f t="shared" si="13"/>
        <v>19187.581033297909</v>
      </c>
      <c r="J113">
        <f t="shared" si="14"/>
        <v>23984.476291622388</v>
      </c>
      <c r="K113">
        <f t="shared" si="15"/>
        <v>4796.8952583244791</v>
      </c>
      <c r="L113">
        <f t="shared" si="16"/>
        <v>10552.895258324479</v>
      </c>
      <c r="M113">
        <f>O113/P113</f>
        <v>2.730550284629981</v>
      </c>
      <c r="N113">
        <v>33</v>
      </c>
      <c r="O113">
        <v>5756</v>
      </c>
      <c r="P113">
        <v>2108</v>
      </c>
      <c r="Q113">
        <v>203</v>
      </c>
      <c r="R113">
        <v>1048</v>
      </c>
      <c r="S113">
        <v>843</v>
      </c>
      <c r="T113">
        <v>2094</v>
      </c>
      <c r="U113">
        <v>501</v>
      </c>
      <c r="V113">
        <v>598</v>
      </c>
      <c r="W113" t="s">
        <v>133</v>
      </c>
    </row>
    <row r="114" spans="1:23" ht="14.4" x14ac:dyDescent="0.3">
      <c r="A114">
        <v>8001009318</v>
      </c>
      <c r="B114" s="1">
        <f>1222018.41228219+1279424.88+331516.23</f>
        <v>2832959.5222821902</v>
      </c>
      <c r="C114">
        <v>3.6</v>
      </c>
      <c r="D114">
        <v>4.5</v>
      </c>
      <c r="E114">
        <f t="shared" si="10"/>
        <v>10198654.280215885</v>
      </c>
      <c r="F114">
        <f t="shared" si="11"/>
        <v>12748317.850269856</v>
      </c>
      <c r="G114">
        <f t="shared" si="12"/>
        <v>10198.654280215886</v>
      </c>
      <c r="H114">
        <f t="shared" si="12"/>
        <v>12748.317850269856</v>
      </c>
      <c r="I114">
        <f t="shared" si="13"/>
        <v>28036.212689437427</v>
      </c>
      <c r="J114">
        <f t="shared" si="14"/>
        <v>35045.265861796775</v>
      </c>
      <c r="K114">
        <f t="shared" si="15"/>
        <v>7009.0531723593485</v>
      </c>
      <c r="L114">
        <f t="shared" si="16"/>
        <v>13263.053172359349</v>
      </c>
      <c r="M114">
        <f>O114/P114</f>
        <v>2.7490109890109888</v>
      </c>
      <c r="N114">
        <v>103</v>
      </c>
      <c r="O114">
        <v>6254</v>
      </c>
      <c r="P114">
        <v>2275</v>
      </c>
      <c r="Q114">
        <v>686</v>
      </c>
      <c r="R114">
        <v>1149</v>
      </c>
      <c r="S114">
        <v>395</v>
      </c>
      <c r="T114">
        <v>2230</v>
      </c>
      <c r="U114">
        <v>763</v>
      </c>
      <c r="V114">
        <v>599</v>
      </c>
      <c r="W114" t="s">
        <v>134</v>
      </c>
    </row>
    <row r="115" spans="1:23" ht="14.4" x14ac:dyDescent="0.3">
      <c r="A115">
        <v>8001009322</v>
      </c>
      <c r="B115" s="1">
        <v>709125.9</v>
      </c>
      <c r="C115">
        <v>3.6</v>
      </c>
      <c r="D115">
        <v>4.5</v>
      </c>
      <c r="E115">
        <f t="shared" si="10"/>
        <v>2552853.2400000002</v>
      </c>
      <c r="F115">
        <f t="shared" si="11"/>
        <v>3191066.5500000003</v>
      </c>
      <c r="G115">
        <f t="shared" si="12"/>
        <v>2552.8532400000004</v>
      </c>
      <c r="H115">
        <f t="shared" si="12"/>
        <v>3191.0665500000005</v>
      </c>
      <c r="I115">
        <f t="shared" si="13"/>
        <v>7738.9300280709804</v>
      </c>
      <c r="J115">
        <f t="shared" si="14"/>
        <v>9673.6625350887261</v>
      </c>
      <c r="K115">
        <f t="shared" si="15"/>
        <v>1934.7325070177458</v>
      </c>
      <c r="L115">
        <f t="shared" si="16"/>
        <v>7230.7325070177458</v>
      </c>
      <c r="M115">
        <f>O115/P115</f>
        <v>3.031482541499714</v>
      </c>
      <c r="N115">
        <v>149</v>
      </c>
      <c r="O115">
        <v>5296</v>
      </c>
      <c r="P115">
        <v>1747</v>
      </c>
      <c r="Q115">
        <v>300</v>
      </c>
      <c r="R115">
        <v>829</v>
      </c>
      <c r="S115">
        <v>542</v>
      </c>
      <c r="T115">
        <v>1671</v>
      </c>
      <c r="U115">
        <v>410</v>
      </c>
      <c r="V115">
        <v>450</v>
      </c>
      <c r="W115" t="s">
        <v>135</v>
      </c>
    </row>
    <row r="116" spans="1:23" ht="14.4" x14ac:dyDescent="0.3">
      <c r="A116">
        <v>8001060000</v>
      </c>
      <c r="B116" s="1">
        <v>3352667.62</v>
      </c>
      <c r="C116">
        <v>3.6</v>
      </c>
      <c r="D116">
        <v>4.5</v>
      </c>
      <c r="E116">
        <f t="shared" si="10"/>
        <v>12069603.432</v>
      </c>
      <c r="F116">
        <f t="shared" si="11"/>
        <v>15087004.290000001</v>
      </c>
      <c r="G116">
        <f t="shared" si="12"/>
        <v>12069.603432</v>
      </c>
      <c r="H116">
        <f t="shared" si="12"/>
        <v>15087.004290000001</v>
      </c>
      <c r="I116">
        <f t="shared" si="13"/>
        <v>34334.446387798926</v>
      </c>
      <c r="J116">
        <f t="shared" si="14"/>
        <v>42918.057984748659</v>
      </c>
      <c r="K116">
        <f t="shared" si="15"/>
        <v>8583.6115969497332</v>
      </c>
      <c r="L116">
        <f t="shared" si="16"/>
        <v>14921.611596949733</v>
      </c>
      <c r="M116">
        <f>O116/P116</f>
        <v>2.8447037701974867</v>
      </c>
      <c r="N116">
        <v>74</v>
      </c>
      <c r="O116">
        <v>6338</v>
      </c>
      <c r="P116">
        <v>2228</v>
      </c>
      <c r="Q116">
        <v>59</v>
      </c>
      <c r="R116">
        <v>648</v>
      </c>
      <c r="S116">
        <v>1500</v>
      </c>
      <c r="T116">
        <v>2207</v>
      </c>
      <c r="U116">
        <v>399</v>
      </c>
      <c r="V116">
        <v>723</v>
      </c>
      <c r="W116" t="s">
        <v>136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Casey</dc:creator>
  <cp:lastModifiedBy>Meghan Casey</cp:lastModifiedBy>
  <dcterms:created xsi:type="dcterms:W3CDTF">2022-02-04T18:29:17Z</dcterms:created>
  <dcterms:modified xsi:type="dcterms:W3CDTF">2022-02-04T21:40:57Z</dcterms:modified>
</cp:coreProperties>
</file>