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addha/Documents/5th_Year/2nd_Semester/GEOG 471/Final Project/"/>
    </mc:Choice>
  </mc:AlternateContent>
  <xr:revisionPtr revIDLastSave="0" documentId="13_ncr:1_{AFB21598-CF11-3747-B215-A78D6BEF94C3}" xr6:coauthVersionLast="47" xr6:coauthVersionMax="47" xr10:uidLastSave="{00000000-0000-0000-0000-000000000000}"/>
  <bookViews>
    <workbookView xWindow="14500" yWindow="660" windowWidth="14140" windowHeight="16100" activeTab="2" xr2:uid="{25FDEB8E-BBD8-C542-A9BF-972D1B63BFAF}"/>
  </bookViews>
  <sheets>
    <sheet name="MODIS SSI" sheetId="1" r:id="rId1"/>
    <sheet name="SMAP SSI" sheetId="2" r:id="rId2"/>
    <sheet name="Accuracy Assess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4" i="3" l="1"/>
  <c r="E103" i="3"/>
  <c r="D104" i="3"/>
  <c r="D103" i="3"/>
  <c r="C104" i="3"/>
  <c r="C103" i="3"/>
  <c r="E29" i="3"/>
  <c r="E30" i="3"/>
  <c r="E31" i="3"/>
  <c r="E32" i="3"/>
  <c r="E33" i="3"/>
  <c r="E72" i="3" s="1"/>
  <c r="E34" i="3"/>
  <c r="E73" i="3" s="1"/>
  <c r="E35" i="3"/>
  <c r="E74" i="3" s="1"/>
  <c r="E36" i="3"/>
  <c r="E75" i="3" s="1"/>
  <c r="D29" i="3"/>
  <c r="D30" i="3"/>
  <c r="D69" i="3" s="1"/>
  <c r="D31" i="3"/>
  <c r="D70" i="3" s="1"/>
  <c r="D32" i="3"/>
  <c r="D71" i="3" s="1"/>
  <c r="D33" i="3"/>
  <c r="D72" i="3" s="1"/>
  <c r="D34" i="3"/>
  <c r="D73" i="3" s="1"/>
  <c r="D35" i="3"/>
  <c r="D74" i="3" s="1"/>
  <c r="D36" i="3"/>
  <c r="D75" i="3" s="1"/>
  <c r="D28" i="3"/>
  <c r="E28" i="3"/>
  <c r="C29" i="3"/>
  <c r="C30" i="3"/>
  <c r="C31" i="3"/>
  <c r="C32" i="3"/>
  <c r="C33" i="3"/>
  <c r="C72" i="3" s="1"/>
  <c r="C34" i="3"/>
  <c r="C73" i="3" s="1"/>
  <c r="C35" i="3"/>
  <c r="C74" i="3" s="1"/>
  <c r="C36" i="3"/>
  <c r="C75" i="3" s="1"/>
  <c r="C28" i="3"/>
  <c r="E16" i="3"/>
  <c r="E55" i="3" s="1"/>
  <c r="E17" i="3"/>
  <c r="E56" i="3" s="1"/>
  <c r="E18" i="3"/>
  <c r="E57" i="3" s="1"/>
  <c r="E19" i="3"/>
  <c r="E58" i="3" s="1"/>
  <c r="E20" i="3"/>
  <c r="E59" i="3" s="1"/>
  <c r="E21" i="3"/>
  <c r="E60" i="3" s="1"/>
  <c r="E22" i="3"/>
  <c r="E61" i="3" s="1"/>
  <c r="E23" i="3"/>
  <c r="E62" i="3" s="1"/>
  <c r="E15" i="3"/>
  <c r="E54" i="3" s="1"/>
  <c r="D16" i="3"/>
  <c r="D55" i="3" s="1"/>
  <c r="D17" i="3"/>
  <c r="D56" i="3" s="1"/>
  <c r="D18" i="3"/>
  <c r="D57" i="3" s="1"/>
  <c r="D19" i="3"/>
  <c r="D58" i="3" s="1"/>
  <c r="D20" i="3"/>
  <c r="D59" i="3" s="1"/>
  <c r="D21" i="3"/>
  <c r="D60" i="3" s="1"/>
  <c r="D22" i="3"/>
  <c r="D61" i="3" s="1"/>
  <c r="D23" i="3"/>
  <c r="D62" i="3" s="1"/>
  <c r="D15" i="3"/>
  <c r="C16" i="3"/>
  <c r="C17" i="3"/>
  <c r="C56" i="3" s="1"/>
  <c r="C18" i="3"/>
  <c r="C57" i="3" s="1"/>
  <c r="C19" i="3"/>
  <c r="C58" i="3" s="1"/>
  <c r="C20" i="3"/>
  <c r="C59" i="3" s="1"/>
  <c r="C21" i="3"/>
  <c r="C60" i="3" s="1"/>
  <c r="C22" i="3"/>
  <c r="C61" i="3" s="1"/>
  <c r="C23" i="3"/>
  <c r="C62" i="3" s="1"/>
  <c r="C15" i="3"/>
  <c r="C54" i="3" s="1"/>
  <c r="E3" i="3"/>
  <c r="E42" i="3" s="1"/>
  <c r="E4" i="3"/>
  <c r="E43" i="3" s="1"/>
  <c r="E5" i="3"/>
  <c r="E6" i="3"/>
  <c r="E45" i="3" s="1"/>
  <c r="E7" i="3"/>
  <c r="E8" i="3"/>
  <c r="E9" i="3"/>
  <c r="E10" i="3"/>
  <c r="E49" i="3" s="1"/>
  <c r="E2" i="3"/>
  <c r="D3" i="3"/>
  <c r="D42" i="3" s="1"/>
  <c r="D4" i="3"/>
  <c r="D5" i="3"/>
  <c r="D6" i="3"/>
  <c r="D45" i="3" s="1"/>
  <c r="D7" i="3"/>
  <c r="D46" i="3" s="1"/>
  <c r="D8" i="3"/>
  <c r="D47" i="3" s="1"/>
  <c r="D9" i="3"/>
  <c r="D48" i="3" s="1"/>
  <c r="D10" i="3"/>
  <c r="D49" i="3" s="1"/>
  <c r="D2" i="3"/>
  <c r="C3" i="3"/>
  <c r="C4" i="3"/>
  <c r="C43" i="3" s="1"/>
  <c r="C5" i="3"/>
  <c r="C44" i="3" s="1"/>
  <c r="C6" i="3"/>
  <c r="C45" i="3" s="1"/>
  <c r="C7" i="3"/>
  <c r="C46" i="3" s="1"/>
  <c r="C8" i="3"/>
  <c r="C47" i="3" s="1"/>
  <c r="C9" i="3"/>
  <c r="C48" i="3" s="1"/>
  <c r="C10" i="3"/>
  <c r="C49" i="3" s="1"/>
  <c r="C2" i="3"/>
  <c r="D87" i="3"/>
  <c r="E87" i="3"/>
  <c r="C87" i="3"/>
  <c r="D84" i="3"/>
  <c r="E84" i="3"/>
  <c r="C84" i="3"/>
  <c r="C67" i="3"/>
  <c r="D54" i="3"/>
  <c r="C55" i="3"/>
  <c r="E68" i="3"/>
  <c r="E69" i="3"/>
  <c r="E70" i="3"/>
  <c r="E71" i="3"/>
  <c r="E67" i="3"/>
  <c r="D68" i="3"/>
  <c r="D67" i="3"/>
  <c r="C68" i="3"/>
  <c r="C69" i="3"/>
  <c r="C70" i="3"/>
  <c r="C71" i="3"/>
  <c r="D98" i="3"/>
  <c r="E98" i="3"/>
  <c r="C98" i="3"/>
  <c r="D94" i="3"/>
  <c r="E94" i="3"/>
  <c r="C94" i="3"/>
  <c r="D90" i="3"/>
  <c r="E90" i="3"/>
  <c r="C90" i="3"/>
  <c r="E44" i="3"/>
  <c r="E46" i="3"/>
  <c r="E47" i="3"/>
  <c r="E48" i="3"/>
  <c r="D43" i="3"/>
  <c r="D44" i="3"/>
  <c r="C42" i="3"/>
  <c r="E41" i="3"/>
  <c r="C41" i="3"/>
  <c r="D80" i="3"/>
  <c r="E80" i="3"/>
  <c r="C80" i="3"/>
  <c r="E34" i="2"/>
  <c r="D34" i="2"/>
  <c r="C35" i="2"/>
  <c r="E25" i="2"/>
  <c r="E39" i="2" s="1"/>
  <c r="E26" i="2"/>
  <c r="E40" i="2" s="1"/>
  <c r="E27" i="2"/>
  <c r="E41" i="2" s="1"/>
  <c r="E28" i="2"/>
  <c r="E42" i="2" s="1"/>
  <c r="E29" i="2"/>
  <c r="E43" i="2" s="1"/>
  <c r="E30" i="2"/>
  <c r="E31" i="2"/>
  <c r="E35" i="2" s="1"/>
  <c r="E32" i="2"/>
  <c r="E46" i="2" s="1"/>
  <c r="E24" i="2"/>
  <c r="E38" i="2" s="1"/>
  <c r="D25" i="2"/>
  <c r="D39" i="2" s="1"/>
  <c r="D26" i="2"/>
  <c r="D40" i="2" s="1"/>
  <c r="D27" i="2"/>
  <c r="D41" i="2" s="1"/>
  <c r="D28" i="2"/>
  <c r="D42" i="2" s="1"/>
  <c r="D29" i="2"/>
  <c r="D30" i="2"/>
  <c r="D35" i="2" s="1"/>
  <c r="D31" i="2"/>
  <c r="D45" i="2" s="1"/>
  <c r="D32" i="2"/>
  <c r="D46" i="2" s="1"/>
  <c r="D24" i="2"/>
  <c r="D38" i="2" s="1"/>
  <c r="C25" i="2"/>
  <c r="C39" i="2" s="1"/>
  <c r="C26" i="2"/>
  <c r="C40" i="2" s="1"/>
  <c r="C27" i="2"/>
  <c r="C41" i="2" s="1"/>
  <c r="C28" i="2"/>
  <c r="C29" i="2"/>
  <c r="C34" i="2" s="1"/>
  <c r="C30" i="2"/>
  <c r="C44" i="2" s="1"/>
  <c r="C31" i="2"/>
  <c r="C45" i="2" s="1"/>
  <c r="C32" i="2"/>
  <c r="C46" i="2" s="1"/>
  <c r="C24" i="2"/>
  <c r="C38" i="2" s="1"/>
  <c r="E25" i="1"/>
  <c r="E26" i="1"/>
  <c r="E27" i="1"/>
  <c r="E34" i="1" s="1"/>
  <c r="E28" i="1"/>
  <c r="E29" i="1"/>
  <c r="E30" i="1"/>
  <c r="E31" i="1"/>
  <c r="E32" i="1"/>
  <c r="E24" i="1"/>
  <c r="D25" i="1"/>
  <c r="D26" i="1"/>
  <c r="D27" i="1"/>
  <c r="D28" i="1"/>
  <c r="D29" i="1"/>
  <c r="D30" i="1"/>
  <c r="D31" i="1"/>
  <c r="D32" i="1"/>
  <c r="D24" i="1"/>
  <c r="C25" i="1"/>
  <c r="C26" i="1"/>
  <c r="C27" i="1"/>
  <c r="C28" i="1"/>
  <c r="C29" i="1"/>
  <c r="C30" i="1"/>
  <c r="C31" i="1"/>
  <c r="C32" i="1"/>
  <c r="C24" i="1"/>
  <c r="E77" i="3" l="1"/>
  <c r="D77" i="3"/>
  <c r="C77" i="3"/>
  <c r="D64" i="3"/>
  <c r="C64" i="3"/>
  <c r="E64" i="3"/>
  <c r="C25" i="3"/>
  <c r="D25" i="3"/>
  <c r="E25" i="3"/>
  <c r="C38" i="3"/>
  <c r="D38" i="3"/>
  <c r="E38" i="3"/>
  <c r="D12" i="3"/>
  <c r="D41" i="3"/>
  <c r="D51" i="3" s="1"/>
  <c r="E12" i="3"/>
  <c r="C51" i="3"/>
  <c r="E51" i="3"/>
  <c r="C12" i="3"/>
  <c r="C42" i="2"/>
  <c r="D43" i="2"/>
  <c r="E44" i="2"/>
  <c r="D44" i="2"/>
  <c r="C43" i="2"/>
  <c r="E45" i="2"/>
  <c r="D35" i="1"/>
  <c r="E35" i="1"/>
  <c r="E46" i="1" s="1"/>
  <c r="D34" i="1"/>
  <c r="D43" i="1" s="1"/>
  <c r="C35" i="1"/>
  <c r="C34" i="1"/>
  <c r="D42" i="1" l="1"/>
  <c r="E38" i="1"/>
  <c r="E43" i="1"/>
  <c r="E44" i="1"/>
  <c r="E41" i="1"/>
  <c r="E39" i="1"/>
  <c r="E42" i="1"/>
  <c r="D39" i="1"/>
  <c r="D40" i="1"/>
  <c r="D44" i="1"/>
  <c r="D45" i="1"/>
  <c r="D46" i="1"/>
  <c r="D38" i="1"/>
  <c r="D41" i="1"/>
  <c r="E40" i="1"/>
  <c r="E45" i="1"/>
  <c r="C43" i="1"/>
  <c r="C46" i="1"/>
  <c r="C42" i="1"/>
  <c r="C44" i="1"/>
  <c r="C45" i="1"/>
  <c r="C41" i="1"/>
  <c r="C39" i="1"/>
  <c r="C40" i="1"/>
  <c r="C38" i="1"/>
</calcChain>
</file>

<file path=xl/sharedStrings.xml><?xml version="1.0" encoding="utf-8"?>
<sst xmlns="http://schemas.openxmlformats.org/spreadsheetml/2006/main" count="150" uniqueCount="42">
  <si>
    <t>Khartoum</t>
  </si>
  <si>
    <t>Year</t>
  </si>
  <si>
    <t>OCT</t>
  </si>
  <si>
    <t>Red Sea</t>
  </si>
  <si>
    <t>South Kordofan</t>
  </si>
  <si>
    <t>FEB</t>
  </si>
  <si>
    <t>DIFF</t>
  </si>
  <si>
    <t>Norm_DIFF</t>
  </si>
  <si>
    <t>SPI</t>
  </si>
  <si>
    <t>Bias</t>
  </si>
  <si>
    <t>RMSE</t>
  </si>
  <si>
    <t>R^2</t>
  </si>
  <si>
    <t>2016-2024</t>
  </si>
  <si>
    <t>Correlation</t>
  </si>
  <si>
    <t>Moderate</t>
  </si>
  <si>
    <t>Weak</t>
  </si>
  <si>
    <t>Strong</t>
  </si>
  <si>
    <t>Correlation OCT</t>
  </si>
  <si>
    <t>Correlation FEB</t>
  </si>
  <si>
    <t>Weak Negative</t>
  </si>
  <si>
    <t>In dry season</t>
  </si>
  <si>
    <t>Avg</t>
  </si>
  <si>
    <t>Bias FEB</t>
  </si>
  <si>
    <t>Bias OCT</t>
  </si>
  <si>
    <t>RMSE OCT</t>
  </si>
  <si>
    <t>RMSE FEB</t>
  </si>
  <si>
    <t>R^2 OCT</t>
  </si>
  <si>
    <t>R^2 FEB</t>
  </si>
  <si>
    <t>Very Weak</t>
  </si>
  <si>
    <t>Month</t>
  </si>
  <si>
    <t>RMSE (%)</t>
  </si>
  <si>
    <t>Brown</t>
  </si>
  <si>
    <t>Color</t>
  </si>
  <si>
    <t>Classification</t>
  </si>
  <si>
    <t>Very low</t>
  </si>
  <si>
    <t>Orange</t>
  </si>
  <si>
    <t>Low</t>
  </si>
  <si>
    <t>Yellow</t>
  </si>
  <si>
    <t>Green</t>
  </si>
  <si>
    <t>High</t>
  </si>
  <si>
    <t>Blue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</si>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</sst>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Palatino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2" xfId="0" applyBorder="1"/>
    <xf numFmtId="0" fontId="0" fillId="0" borderId="3" xfId="0" applyBorder="1"/>
    <xf numFmtId="0" fontId="1" fillId="4" borderId="1" xfId="0" applyFont="1" applyFill="1" applyBorder="1"/>
    <xf numFmtId="0" fontId="2" fillId="0" borderId="1" xfId="0" applyFont="1" applyFill="1" applyBorder="1"/>
    <xf numFmtId="0" fontId="3" fillId="0" borderId="1" xfId="0" applyFont="1" applyBorder="1"/>
    <xf numFmtId="0" fontId="0" fillId="0" borderId="2" xfId="0" applyFill="1" applyBorder="1"/>
    <xf numFmtId="0" fontId="0" fillId="0" borderId="3" xfId="0" applyFill="1" applyBorder="1"/>
    <xf numFmtId="0" fontId="1" fillId="0" borderId="1" xfId="0" applyFont="1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/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solidFill>
                    <a:schemeClr val="tx1"/>
                  </a:solidFill>
                </a:ln>
              </a:rPr>
              <a:t>Seasonal Difference</a:t>
            </a:r>
            <a:r>
              <a:rPr lang="en-US" baseline="0">
                <a:ln>
                  <a:solidFill>
                    <a:schemeClr val="tx1"/>
                  </a:solidFill>
                </a:ln>
              </a:rPr>
              <a:t> of Standardized Soil Moisture values Between FEB and OCT for MODIS</a:t>
            </a:r>
            <a:endParaRPr lang="en-US">
              <a:ln>
                <a:solidFill>
                  <a:schemeClr val="tx1"/>
                </a:solidFill>
              </a:ln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'MODIS SSI'!$C$23</c:f>
              <c:strCache>
                <c:ptCount val="1"/>
                <c:pt idx="0">
                  <c:v>Red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'MODIS SSI'!$B$38:$B$46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'MODIS SSI'!$C$38:$C$46</c:f>
              <c:numCache>
                <c:formatCode>General</c:formatCode>
                <c:ptCount val="9"/>
                <c:pt idx="0">
                  <c:v>0.50369622200283781</c:v>
                </c:pt>
                <c:pt idx="1">
                  <c:v>-0.65311448598308397</c:v>
                </c:pt>
                <c:pt idx="2">
                  <c:v>-1</c:v>
                </c:pt>
                <c:pt idx="3">
                  <c:v>0.71176308307550618</c:v>
                </c:pt>
                <c:pt idx="4">
                  <c:v>0.45159419761164843</c:v>
                </c:pt>
                <c:pt idx="5">
                  <c:v>-0.21850231379621399</c:v>
                </c:pt>
                <c:pt idx="6">
                  <c:v>0.75320317707133966</c:v>
                </c:pt>
                <c:pt idx="7">
                  <c:v>0.80118452382309524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0-F44A-AD5D-1473B6E7C0A2}"/>
            </c:ext>
          </c:extLst>
        </c:ser>
        <c:ser>
          <c:idx val="0"/>
          <c:order val="1"/>
          <c:tx>
            <c:v>Khartoum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'MODIS SSI'!$B$38:$B$46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'MODIS SSI'!$D$38:$D$46</c:f>
              <c:numCache>
                <c:formatCode>General</c:formatCode>
                <c:ptCount val="9"/>
                <c:pt idx="0">
                  <c:v>1</c:v>
                </c:pt>
                <c:pt idx="1">
                  <c:v>0.16554649945588573</c:v>
                </c:pt>
                <c:pt idx="2">
                  <c:v>-0.21280414712200768</c:v>
                </c:pt>
                <c:pt idx="3">
                  <c:v>0.22597049986562601</c:v>
                </c:pt>
                <c:pt idx="4">
                  <c:v>-0.43125488076966689</c:v>
                </c:pt>
                <c:pt idx="5">
                  <c:v>-1</c:v>
                </c:pt>
                <c:pt idx="6">
                  <c:v>-0.40611801780182522</c:v>
                </c:pt>
                <c:pt idx="7">
                  <c:v>5.3826724835945639E-2</c:v>
                </c:pt>
                <c:pt idx="8">
                  <c:v>0.30293890671910417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0-F44A-AD5D-1473B6E7C0A2}"/>
            </c:ext>
          </c:extLst>
        </c:ser>
        <c:ser>
          <c:idx val="2"/>
          <c:order val="2"/>
          <c:tx>
            <c:v>South Kordofan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'MODIS SSI'!$B$38:$B$46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'MODIS SSI'!$E$38:$E$46</c:f>
              <c:numCache>
                <c:formatCode>General</c:formatCode>
                <c:ptCount val="9"/>
                <c:pt idx="0">
                  <c:v>0.70137481086772091</c:v>
                </c:pt>
                <c:pt idx="1">
                  <c:v>0.58101118719980849</c:v>
                </c:pt>
                <c:pt idx="2">
                  <c:v>0.28863320104086787</c:v>
                </c:pt>
                <c:pt idx="3">
                  <c:v>0.38911350747936835</c:v>
                </c:pt>
                <c:pt idx="4">
                  <c:v>-9.134800021945455E-2</c:v>
                </c:pt>
                <c:pt idx="5">
                  <c:v>1</c:v>
                </c:pt>
                <c:pt idx="6">
                  <c:v>-0.46842097387990833</c:v>
                </c:pt>
                <c:pt idx="7">
                  <c:v>-1</c:v>
                </c:pt>
                <c:pt idx="8">
                  <c:v>-0.18714902558052338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20-F44A-AD5D-1473B6E7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234032"/>
        <c:axId val="1620175888"/>
      </c:lineChart>
      <c:catAx>
        <c:axId val="17402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75888"/>
        <c:crossesAt val="-1.5"/>
        <c:auto val="0"/>
        <c:lblAlgn val="ctr"/>
        <c:lblOffset val="100"/>
        <c:noMultiLvlLbl val="0"/>
      </c:catAx>
      <c:valAx>
        <c:axId val="162017588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SSI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34032"/>
        <c:crossesAt val="1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8655115493094"/>
          <c:y val="0.87753883348882455"/>
          <c:w val="0.55527576219726549"/>
          <c:h val="5.9049787594458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>
                    <a:alpha val="26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Seasonal Difference of Standardized Precipitation values Between FEB and OCT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Red Sea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'MODIS SSI'!$B$50:$B$58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'MODIS SSI'!$C$50:$C$58</c:f>
              <c:numCache>
                <c:formatCode>General</c:formatCode>
                <c:ptCount val="9"/>
                <c:pt idx="0">
                  <c:v>-0.17830299999999999</c:v>
                </c:pt>
                <c:pt idx="1">
                  <c:v>1</c:v>
                </c:pt>
                <c:pt idx="2">
                  <c:v>-1</c:v>
                </c:pt>
                <c:pt idx="3">
                  <c:v>0.25967600000000002</c:v>
                </c:pt>
                <c:pt idx="4">
                  <c:v>1</c:v>
                </c:pt>
                <c:pt idx="5">
                  <c:v>1</c:v>
                </c:pt>
                <c:pt idx="6">
                  <c:v>-0.83587100000000003</c:v>
                </c:pt>
                <c:pt idx="7">
                  <c:v>-0.58565199999999995</c:v>
                </c:pt>
                <c:pt idx="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0-9A40-9271-A50CE96BE00B}"/>
            </c:ext>
          </c:extLst>
        </c:ser>
        <c:ser>
          <c:idx val="0"/>
          <c:order val="1"/>
          <c:tx>
            <c:v>Khartoum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'MODIS SSI'!$D$50:$D$58</c:f>
              <c:numCache>
                <c:formatCode>General</c:formatCode>
                <c:ptCount val="9"/>
                <c:pt idx="0">
                  <c:v>-0.16585800000000001</c:v>
                </c:pt>
                <c:pt idx="1">
                  <c:v>0.55730599999999997</c:v>
                </c:pt>
                <c:pt idx="2">
                  <c:v>-0.45103100000000002</c:v>
                </c:pt>
                <c:pt idx="3">
                  <c:v>-1</c:v>
                </c:pt>
                <c:pt idx="4">
                  <c:v>1</c:v>
                </c:pt>
                <c:pt idx="5">
                  <c:v>0.44609500000000002</c:v>
                </c:pt>
                <c:pt idx="6">
                  <c:v>-0.94006500000000004</c:v>
                </c:pt>
                <c:pt idx="7">
                  <c:v>-0.46235399999999999</c:v>
                </c:pt>
                <c:pt idx="8">
                  <c:v>-0.34760400000000002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0-9A40-9271-A50CE96BE00B}"/>
            </c:ext>
          </c:extLst>
        </c:ser>
        <c:ser>
          <c:idx val="2"/>
          <c:order val="2"/>
          <c:tx>
            <c:v>South Kordofan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'MODIS SSI'!$E$50:$E$58</c:f>
              <c:numCache>
                <c:formatCode>General</c:formatCode>
                <c:ptCount val="9"/>
                <c:pt idx="0">
                  <c:v>-1</c:v>
                </c:pt>
                <c:pt idx="1">
                  <c:v>0.71410600000000002</c:v>
                </c:pt>
                <c:pt idx="2">
                  <c:v>-0.83540499999999995</c:v>
                </c:pt>
                <c:pt idx="3">
                  <c:v>-1</c:v>
                </c:pt>
                <c:pt idx="4">
                  <c:v>0.77242900000000003</c:v>
                </c:pt>
                <c:pt idx="5">
                  <c:v>1</c:v>
                </c:pt>
                <c:pt idx="6">
                  <c:v>1</c:v>
                </c:pt>
                <c:pt idx="7">
                  <c:v>6.4912999999999998E-2</c:v>
                </c:pt>
                <c:pt idx="8">
                  <c:v>0.17543700000000001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0-9A40-9271-A50CE96BE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335936"/>
        <c:axId val="1463338880"/>
      </c:lineChart>
      <c:catAx>
        <c:axId val="16663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38880"/>
        <c:crossesAt val="-1.5"/>
        <c:auto val="1"/>
        <c:lblAlgn val="ctr"/>
        <c:lblOffset val="100"/>
        <c:noMultiLvlLbl val="0"/>
      </c:catAx>
      <c:valAx>
        <c:axId val="146333888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SPI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35936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60672587240563"/>
          <c:y val="0.87894902735110958"/>
          <c:w val="0.56744805451785196"/>
          <c:h val="6.6161672759131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Seasonal Difference of Standardized Soil Moisture values Between FEB and OCT for SMAP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Red Sea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'SMAP SSI'!$B$38:$B$46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'SMAP SSI'!$C$38:$C$46</c:f>
              <c:numCache>
                <c:formatCode>General</c:formatCode>
                <c:ptCount val="9"/>
                <c:pt idx="0">
                  <c:v>7.0661363202487282E-2</c:v>
                </c:pt>
                <c:pt idx="1">
                  <c:v>-1</c:v>
                </c:pt>
                <c:pt idx="2">
                  <c:v>0.31556898231613206</c:v>
                </c:pt>
                <c:pt idx="3">
                  <c:v>4.8955500556836284E-2</c:v>
                </c:pt>
                <c:pt idx="4">
                  <c:v>-0.66244613918212492</c:v>
                </c:pt>
                <c:pt idx="5">
                  <c:v>-0.58140313214935446</c:v>
                </c:pt>
                <c:pt idx="6">
                  <c:v>-0.35122632079173566</c:v>
                </c:pt>
                <c:pt idx="7">
                  <c:v>1</c:v>
                </c:pt>
                <c:pt idx="8">
                  <c:v>0.39772327159581011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4-9947-B5B0-6471BF0ACC98}"/>
            </c:ext>
          </c:extLst>
        </c:ser>
        <c:ser>
          <c:idx val="0"/>
          <c:order val="1"/>
          <c:tx>
            <c:v>Khartoum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'SMAP SSI'!$B$38:$B$46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'SMAP SSI'!$D$38:$D$46</c:f>
              <c:numCache>
                <c:formatCode>General</c:formatCode>
                <c:ptCount val="9"/>
                <c:pt idx="0">
                  <c:v>0.33769165841436122</c:v>
                </c:pt>
                <c:pt idx="1">
                  <c:v>0.49504928121863845</c:v>
                </c:pt>
                <c:pt idx="2">
                  <c:v>1</c:v>
                </c:pt>
                <c:pt idx="3">
                  <c:v>-0.38256913659836633</c:v>
                </c:pt>
                <c:pt idx="4">
                  <c:v>0.15927769617779797</c:v>
                </c:pt>
                <c:pt idx="5">
                  <c:v>-0.647255471444807</c:v>
                </c:pt>
                <c:pt idx="6">
                  <c:v>-0.22651150116639973</c:v>
                </c:pt>
                <c:pt idx="7">
                  <c:v>-1</c:v>
                </c:pt>
                <c:pt idx="8">
                  <c:v>7.617686740261731E-2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4-9947-B5B0-6471BF0ACC98}"/>
            </c:ext>
          </c:extLst>
        </c:ser>
        <c:ser>
          <c:idx val="2"/>
          <c:order val="2"/>
          <c:tx>
            <c:v>South Kordofan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'SMAP SSI'!$B$38:$B$46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'SMAP SSI'!$E$38:$E$46</c:f>
              <c:numCache>
                <c:formatCode>General</c:formatCode>
                <c:ptCount val="9"/>
                <c:pt idx="0">
                  <c:v>0.5376175733335431</c:v>
                </c:pt>
                <c:pt idx="1">
                  <c:v>0.9167314940686202</c:v>
                </c:pt>
                <c:pt idx="2">
                  <c:v>0.86883583082536431</c:v>
                </c:pt>
                <c:pt idx="3">
                  <c:v>0.3714001147248569</c:v>
                </c:pt>
                <c:pt idx="4">
                  <c:v>0.61449632382793395</c:v>
                </c:pt>
                <c:pt idx="5">
                  <c:v>1</c:v>
                </c:pt>
                <c:pt idx="6">
                  <c:v>-1</c:v>
                </c:pt>
                <c:pt idx="7">
                  <c:v>-0.53092790930973877</c:v>
                </c:pt>
                <c:pt idx="8">
                  <c:v>0.33205904925049046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4-9947-B5B0-6471BF0AC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863504"/>
        <c:axId val="1607118656"/>
      </c:lineChart>
      <c:catAx>
        <c:axId val="16068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18656"/>
        <c:crossesAt val="-1.5"/>
        <c:auto val="1"/>
        <c:lblAlgn val="ctr"/>
        <c:lblOffset val="100"/>
        <c:noMultiLvlLbl val="0"/>
      </c:catAx>
      <c:valAx>
        <c:axId val="160711865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SSI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6350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51596192900812"/>
          <c:y val="0.85243009919131763"/>
          <c:w val="0.55727183755790688"/>
          <c:h val="6.15613972346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 Sea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'SMAP SSI'!$B$13:$B$21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'SMAP SSI'!$C$13:$C$21</c:f>
              <c:numCache>
                <c:formatCode>General</c:formatCode>
                <c:ptCount val="9"/>
                <c:pt idx="0">
                  <c:v>8.5359000000000004E-2</c:v>
                </c:pt>
                <c:pt idx="1">
                  <c:v>-1</c:v>
                </c:pt>
                <c:pt idx="2">
                  <c:v>0.42511399999999999</c:v>
                </c:pt>
                <c:pt idx="3">
                  <c:v>0.82272699999999999</c:v>
                </c:pt>
                <c:pt idx="4">
                  <c:v>-0.38206699999999999</c:v>
                </c:pt>
                <c:pt idx="5">
                  <c:v>0.35969200000000001</c:v>
                </c:pt>
                <c:pt idx="6">
                  <c:v>-0.97539799999999999</c:v>
                </c:pt>
                <c:pt idx="7">
                  <c:v>0.67498400000000003</c:v>
                </c:pt>
                <c:pt idx="8">
                  <c:v>0.72595200000000004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2-214F-8047-DFDA4A7F3461}"/>
            </c:ext>
          </c:extLst>
        </c:ser>
        <c:ser>
          <c:idx val="1"/>
          <c:order val="1"/>
          <c:tx>
            <c:v>Khartoum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'SMAP SSI'!$D$13:$D$21</c:f>
              <c:numCache>
                <c:formatCode>General</c:formatCode>
                <c:ptCount val="9"/>
                <c:pt idx="0">
                  <c:v>0.294933</c:v>
                </c:pt>
                <c:pt idx="1">
                  <c:v>-0.16220000000000001</c:v>
                </c:pt>
                <c:pt idx="2">
                  <c:v>1</c:v>
                </c:pt>
                <c:pt idx="3">
                  <c:v>0.46154499999999998</c:v>
                </c:pt>
                <c:pt idx="4">
                  <c:v>-1.9540999999999999E-2</c:v>
                </c:pt>
                <c:pt idx="5">
                  <c:v>-0.86767099999999997</c:v>
                </c:pt>
                <c:pt idx="6">
                  <c:v>-0.163216</c:v>
                </c:pt>
                <c:pt idx="7">
                  <c:v>-0.84360900000000005</c:v>
                </c:pt>
                <c:pt idx="8">
                  <c:v>-7.8701999999999994E-2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2-214F-8047-DFDA4A7F3461}"/>
            </c:ext>
          </c:extLst>
        </c:ser>
        <c:ser>
          <c:idx val="2"/>
          <c:order val="2"/>
          <c:tx>
            <c:v>South Kordofan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'SMAP SSI'!$E$13:$E$21</c:f>
              <c:numCache>
                <c:formatCode>General</c:formatCode>
                <c:ptCount val="9"/>
                <c:pt idx="0">
                  <c:v>0.48791400000000001</c:v>
                </c:pt>
                <c:pt idx="1">
                  <c:v>4.3388000000000003E-2</c:v>
                </c:pt>
                <c:pt idx="2">
                  <c:v>0.80811500000000003</c:v>
                </c:pt>
                <c:pt idx="3">
                  <c:v>0.90946700000000003</c:v>
                </c:pt>
                <c:pt idx="4">
                  <c:v>0.62656100000000003</c:v>
                </c:pt>
                <c:pt idx="5">
                  <c:v>0.10172</c:v>
                </c:pt>
                <c:pt idx="6">
                  <c:v>-1</c:v>
                </c:pt>
                <c:pt idx="7">
                  <c:v>-1</c:v>
                </c:pt>
                <c:pt idx="8">
                  <c:v>0.11532100000000001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2-214F-8047-DFDA4A7F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826415"/>
        <c:axId val="1755828127"/>
      </c:lineChart>
      <c:catAx>
        <c:axId val="175582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28127"/>
        <c:crosses val="autoZero"/>
        <c:auto val="1"/>
        <c:lblAlgn val="ctr"/>
        <c:lblOffset val="100"/>
        <c:noMultiLvlLbl val="0"/>
      </c:catAx>
      <c:valAx>
        <c:axId val="17558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US" sz="1600" b="1"/>
              <a:t>Red Sea Region MODIS vs SMAP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 Sea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567145879131197"/>
                  <c:y val="-0.19707699021975991"/>
                </c:manualLayout>
              </c:layout>
              <c:numFmt formatCode="General" sourceLinked="0"/>
              <c:spPr>
                <a:solidFill>
                  <a:schemeClr val="accent2">
                    <a:alpha val="16000"/>
                  </a:schemeClr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Palatino" pitchFamily="2" charset="77"/>
                      <a:ea typeface="Palatino" pitchFamily="2" charset="77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'MODIS SSI'!$C$38:$C$46</c:f>
              <c:numCache>
                <c:formatCode>General</c:formatCode>
                <c:ptCount val="9"/>
                <c:pt idx="0">
                  <c:v>0.50369622200283781</c:v>
                </c:pt>
                <c:pt idx="1">
                  <c:v>-0.65311448598308397</c:v>
                </c:pt>
                <c:pt idx="2">
                  <c:v>-1</c:v>
                </c:pt>
                <c:pt idx="3">
                  <c:v>0.71176308307550618</c:v>
                </c:pt>
                <c:pt idx="4">
                  <c:v>0.45159419761164843</c:v>
                </c:pt>
                <c:pt idx="5">
                  <c:v>-0.21850231379621399</c:v>
                </c:pt>
                <c:pt idx="6">
                  <c:v>0.75320317707133966</c:v>
                </c:pt>
                <c:pt idx="7">
                  <c:v>0.80118452382309524</c:v>
                </c:pt>
                <c:pt idx="8">
                  <c:v>1</c:v>
                </c:pt>
              </c:numCache>
            </c:numRef>
          </c:xVal>
          <c:yVal>
            <c:numRef>
              <c:f>'SMAP SSI'!$C$38:$C$46</c:f>
              <c:numCache>
                <c:formatCode>General</c:formatCode>
                <c:ptCount val="9"/>
                <c:pt idx="0">
                  <c:v>7.0661363202487282E-2</c:v>
                </c:pt>
                <c:pt idx="1">
                  <c:v>-1</c:v>
                </c:pt>
                <c:pt idx="2">
                  <c:v>0.31556898231613206</c:v>
                </c:pt>
                <c:pt idx="3">
                  <c:v>4.8955500556836284E-2</c:v>
                </c:pt>
                <c:pt idx="4">
                  <c:v>-0.66244613918212492</c:v>
                </c:pt>
                <c:pt idx="5">
                  <c:v>-0.58140313214935446</c:v>
                </c:pt>
                <c:pt idx="6">
                  <c:v>-0.35122632079173566</c:v>
                </c:pt>
                <c:pt idx="7">
                  <c:v>1</c:v>
                </c:pt>
                <c:pt idx="8">
                  <c:v>0.39772327159581011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B-B945-B2A5-AE8545F9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91423"/>
        <c:axId val="1756969183"/>
      </c:scatterChart>
      <c:valAx>
        <c:axId val="162779142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en-US"/>
                  <a:t>MODIS</a:t>
                </a:r>
                <a:r>
                  <a:rPr lang="en-US" baseline="0"/>
                  <a:t> SSI FEB-OCT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1756969183"/>
        <c:crossesAt val="-1.5"/>
        <c:crossBetween val="midCat"/>
        <c:majorUnit val="0.4"/>
      </c:valAx>
      <c:valAx>
        <c:axId val="175696918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en-US"/>
                  <a:t>SMAP SSI FEB-OCT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1627791423"/>
        <c:crossesAt val="-1.5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US" sz="1600" b="1"/>
              <a:t>Khartoum Region MODIS vs SMAP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Khartoum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9081258638713616"/>
                  <c:y val="-0.16546244745431898"/>
                </c:manualLayout>
              </c:layout>
              <c:numFmt formatCode="General" sourceLinked="0"/>
              <c:spPr>
                <a:solidFill>
                  <a:schemeClr val="accent1">
                    <a:alpha val="16000"/>
                  </a:schemeClr>
                </a:solidFill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Palatino" pitchFamily="2" charset="77"/>
                      <a:ea typeface="Palatino" pitchFamily="2" charset="77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'MODIS SSI'!$D$38:$D$46</c:f>
              <c:numCache>
                <c:formatCode>General</c:formatCode>
                <c:ptCount val="9"/>
                <c:pt idx="0">
                  <c:v>1</c:v>
                </c:pt>
                <c:pt idx="1">
                  <c:v>0.16554649945588573</c:v>
                </c:pt>
                <c:pt idx="2">
                  <c:v>-0.21280414712200768</c:v>
                </c:pt>
                <c:pt idx="3">
                  <c:v>0.22597049986562601</c:v>
                </c:pt>
                <c:pt idx="4">
                  <c:v>-0.43125488076966689</c:v>
                </c:pt>
                <c:pt idx="5">
                  <c:v>-1</c:v>
                </c:pt>
                <c:pt idx="6">
                  <c:v>-0.40611801780182522</c:v>
                </c:pt>
                <c:pt idx="7">
                  <c:v>5.3826724835945639E-2</c:v>
                </c:pt>
                <c:pt idx="8">
                  <c:v>0.30293890671910417</c:v>
                </c:pt>
              </c:numCache>
            </c:numRef>
          </c:xVal>
          <c:yVal>
            <c:numRef>
              <c:f>'SMAP SSI'!$D$38:$D$46</c:f>
              <c:numCache>
                <c:formatCode>General</c:formatCode>
                <c:ptCount val="9"/>
                <c:pt idx="0">
                  <c:v>0.33769165841436122</c:v>
                </c:pt>
                <c:pt idx="1">
                  <c:v>0.49504928121863845</c:v>
                </c:pt>
                <c:pt idx="2">
                  <c:v>1</c:v>
                </c:pt>
                <c:pt idx="3">
                  <c:v>-0.38256913659836633</c:v>
                </c:pt>
                <c:pt idx="4">
                  <c:v>0.15927769617779797</c:v>
                </c:pt>
                <c:pt idx="5">
                  <c:v>-0.647255471444807</c:v>
                </c:pt>
                <c:pt idx="6">
                  <c:v>-0.22651150116639973</c:v>
                </c:pt>
                <c:pt idx="7">
                  <c:v>-1</c:v>
                </c:pt>
                <c:pt idx="8">
                  <c:v>7.617686740261731E-2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9-9D42-ABDC-F3685967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91423"/>
        <c:axId val="1756969183"/>
      </c:scatterChart>
      <c:valAx>
        <c:axId val="162779142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en-US"/>
                  <a:t>MODIS</a:t>
                </a:r>
                <a:r>
                  <a:rPr lang="en-US" baseline="0"/>
                  <a:t> SSI FEB-OCT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1756969183"/>
        <c:crossesAt val="-1.5"/>
        <c:crossBetween val="midCat"/>
        <c:majorUnit val="0.4"/>
      </c:valAx>
      <c:valAx>
        <c:axId val="175696918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en-US"/>
                  <a:t>SMAP SSI FEB-OCT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1627791423"/>
        <c:crossesAt val="-1.5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r>
              <a:rPr lang="en-US" sz="1600" b="1"/>
              <a:t>South</a:t>
            </a:r>
            <a:r>
              <a:rPr lang="en-US" sz="1600" b="1" baseline="0"/>
              <a:t> Kordofan </a:t>
            </a:r>
            <a:r>
              <a:rPr lang="en-US" sz="1600" b="1"/>
              <a:t>Region MODIS vs SMAP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pitchFamily="2" charset="77"/>
              <a:ea typeface="Palatino" pitchFamily="2" charset="77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South Kordofan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266904027535069"/>
                  <c:y val="-2.2156320180875363E-2"/>
                </c:manualLayout>
              </c:layout>
              <c:numFmt formatCode="General" sourceLinked="0"/>
              <c:spPr>
                <a:solidFill>
                  <a:schemeClr val="accent3">
                    <a:alpha val="16000"/>
                  </a:schemeClr>
                </a:solidFill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Palatino" pitchFamily="2" charset="77"/>
                      <a:ea typeface="Palatino" pitchFamily="2" charset="77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'MODIS SSI'!$E$38:$E$46</c:f>
              <c:numCache>
                <c:formatCode>General</c:formatCode>
                <c:ptCount val="9"/>
                <c:pt idx="0">
                  <c:v>0.70137481086772091</c:v>
                </c:pt>
                <c:pt idx="1">
                  <c:v>0.58101118719980849</c:v>
                </c:pt>
                <c:pt idx="2">
                  <c:v>0.28863320104086787</c:v>
                </c:pt>
                <c:pt idx="3">
                  <c:v>0.38911350747936835</c:v>
                </c:pt>
                <c:pt idx="4">
                  <c:v>-9.134800021945455E-2</c:v>
                </c:pt>
                <c:pt idx="5">
                  <c:v>1</c:v>
                </c:pt>
                <c:pt idx="6">
                  <c:v>-0.46842097387990833</c:v>
                </c:pt>
                <c:pt idx="7">
                  <c:v>-1</c:v>
                </c:pt>
                <c:pt idx="8">
                  <c:v>-0.18714902558052338</c:v>
                </c:pt>
              </c:numCache>
            </c:numRef>
          </c:xVal>
          <c:yVal>
            <c:numRef>
              <c:f>'SMAP SSI'!$E$38:$E$46</c:f>
              <c:numCache>
                <c:formatCode>General</c:formatCode>
                <c:ptCount val="9"/>
                <c:pt idx="0">
                  <c:v>0.5376175733335431</c:v>
                </c:pt>
                <c:pt idx="1">
                  <c:v>0.9167314940686202</c:v>
                </c:pt>
                <c:pt idx="2">
                  <c:v>0.86883583082536431</c:v>
                </c:pt>
                <c:pt idx="3">
                  <c:v>0.3714001147248569</c:v>
                </c:pt>
                <c:pt idx="4">
                  <c:v>0.61449632382793395</c:v>
                </c:pt>
                <c:pt idx="5">
                  <c:v>1</c:v>
                </c:pt>
                <c:pt idx="6">
                  <c:v>-1</c:v>
                </c:pt>
                <c:pt idx="7">
                  <c:v>-0.53092790930973877</c:v>
                </c:pt>
                <c:pt idx="8">
                  <c:v>0.33205904925049046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1B4F-9906-0B06154C1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91423"/>
        <c:axId val="1756969183"/>
      </c:scatterChart>
      <c:valAx>
        <c:axId val="1627791423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en-US"/>
                  <a:t>MODIS</a:t>
                </a:r>
                <a:r>
                  <a:rPr lang="en-US" baseline="0"/>
                  <a:t> SSI FEB-OCT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1756969183"/>
        <c:crossesAt val="-1.5"/>
        <c:crossBetween val="midCat"/>
        <c:majorUnit val="0.4"/>
      </c:valAx>
      <c:valAx>
        <c:axId val="175696918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pitchFamily="2" charset="77"/>
                    <a:ea typeface="Palatino" pitchFamily="2" charset="77"/>
                    <a:cs typeface="+mn-cs"/>
                  </a:defRPr>
                </a:pPr>
                <a:r>
                  <a:rPr lang="en-US"/>
                  <a:t>SMAP SSI FEB-OCT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pitchFamily="2" charset="77"/>
                  <a:ea typeface="Palatino" pitchFamily="2" charset="77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pitchFamily="2" charset="77"/>
                <a:ea typeface="Palatino" pitchFamily="2" charset="77"/>
                <a:cs typeface="+mn-cs"/>
              </a:defRPr>
            </a:pPr>
            <a:endParaRPr lang="en-US"/>
          </a:p>
        </c:txPr>
        <c:crossAx val="1627791423"/>
        <c:crossesAt val="-1.5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" pitchFamily="2" charset="77"/>
          <a:ea typeface="Palatin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232418</xdr:colOff>
      <xdr:row>12</xdr:row>
      <xdr:rowOff>6309</xdr:rowOff>
    </xdr:from>
    <xdr:to>
      <xdr:col>11</xdr:col>
      <xdr:colOff>564444</xdr:colOff>
      <xdr:row>30</xdr:row>
      <xdr:rowOff>49804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2DA3C-3EC3-0B24-A93E-D132380D3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436613</xdr:colOff>
      <xdr:row>44</xdr:row>
      <xdr:rowOff>31210</xdr:rowOff>
    </xdr:from>
    <xdr:to>
      <xdr:col>11</xdr:col>
      <xdr:colOff>655751</xdr:colOff>
      <xdr:row>60</xdr:row>
      <xdr:rowOff>83006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C607FB-6DCD-4555-C473-98319027D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655053</xdr:colOff>
      <xdr:row>30</xdr:row>
      <xdr:rowOff>19550</xdr:rowOff>
    </xdr:from>
    <xdr:to>
      <xdr:col>12</xdr:col>
      <xdr:colOff>108619</xdr:colOff>
      <xdr:row>47</xdr:row>
      <xdr:rowOff>91907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38199-2E6F-6E47-507B-AA067688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513014</xdr:colOff>
      <xdr:row>7</xdr:row>
      <xdr:rowOff>32086</xdr:rowOff>
    </xdr:from>
    <xdr:to>
      <xdr:col>11</xdr:col>
      <xdr:colOff>121987</xdr:colOff>
      <xdr:row>20</xdr:row>
      <xdr:rowOff>168444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FD982-E2ED-F94C-A1B0-B1DF6F9B2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622548</xdr:colOff>
      <xdr:row>121</xdr:row>
      <xdr:rowOff>66404</xdr:rowOff>
    </xdr:from>
    <xdr:to>
      <xdr:col>8</xdr:col>
      <xdr:colOff>672353</xdr:colOff>
      <xdr:row>135</xdr:row>
      <xdr:rowOff>116208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2FEAD-EA7F-C748-92B2-C133D07A3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722158</xdr:colOff>
      <xdr:row>105</xdr:row>
      <xdr:rowOff>116208</xdr:rowOff>
    </xdr:from>
    <xdr:to>
      <xdr:col>8</xdr:col>
      <xdr:colOff>771963</xdr:colOff>
      <xdr:row>118</xdr:row>
      <xdr:rowOff>166013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2EBA1A-8330-D049-A7A3-FA2F995DE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182615</xdr:colOff>
      <xdr:row>105</xdr:row>
      <xdr:rowOff>107909</xdr:rowOff>
    </xdr:from>
    <xdr:to>
      <xdr:col>16</xdr:col>
      <xdr:colOff>605950</xdr:colOff>
      <xdr:row>118</xdr:row>
      <xdr:rowOff>157712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BA55A3-7694-3342-A24E-A0E37E22D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65F0-EFBE-0E43-90A9-271C3F59147F}">
  <dimension ref="A1:E58"/>
  <sheetViews>
    <sheetView topLeftCell="B13" zoomScale="153" zoomScaleNormal="153" workbookViewId="0">
      <selection activeCell="M13" sqref="M13"/>
    </sheetView>
  </sheetViews>
  <sheetFormatPr baseColWidth="10" defaultRowHeight="16" x14ac:dyDescent="0.2"/>
  <cols>
    <col min="5" max="5" width="13.33203125" bestFit="1" customWidth="1"/>
  </cols>
  <sheetData>
    <row r="1" spans="1:5" x14ac:dyDescent="0.2">
      <c r="A1" t="s">
        <v>2</v>
      </c>
      <c r="B1" t="s">
        <v>1</v>
      </c>
      <c r="C1" t="s">
        <v>3</v>
      </c>
      <c r="D1" t="s">
        <v>0</v>
      </c>
      <c r="E1" t="s">
        <v>4</v>
      </c>
    </row>
    <row r="2" spans="1:5" x14ac:dyDescent="0.2">
      <c r="B2">
        <v>2016</v>
      </c>
      <c r="C2">
        <v>0.157468</v>
      </c>
      <c r="D2">
        <v>-0.77112199999999997</v>
      </c>
      <c r="E2">
        <v>-0.37972400000000001</v>
      </c>
    </row>
    <row r="3" spans="1:5" x14ac:dyDescent="0.2">
      <c r="B3">
        <v>2017</v>
      </c>
      <c r="C3">
        <v>0.99531499999999995</v>
      </c>
      <c r="D3">
        <v>0.56244499999999997</v>
      </c>
      <c r="E3">
        <v>-0.296099</v>
      </c>
    </row>
    <row r="4" spans="1:5" x14ac:dyDescent="0.2">
      <c r="B4">
        <v>2018</v>
      </c>
      <c r="C4">
        <v>0.88907400000000003</v>
      </c>
      <c r="D4">
        <v>5.1952999999999999E-2</v>
      </c>
      <c r="E4">
        <v>0.16362099999999999</v>
      </c>
    </row>
    <row r="5" spans="1:5" x14ac:dyDescent="0.2">
      <c r="B5">
        <v>2019</v>
      </c>
      <c r="C5">
        <v>-0.26380799999999999</v>
      </c>
      <c r="D5">
        <v>0.57389900000000005</v>
      </c>
      <c r="E5">
        <v>-0.38631599999999999</v>
      </c>
    </row>
    <row r="6" spans="1:5" x14ac:dyDescent="0.2">
      <c r="B6">
        <v>2020</v>
      </c>
      <c r="C6">
        <v>3.4303E-2</v>
      </c>
      <c r="D6">
        <v>-3.7803999999999997E-2</v>
      </c>
      <c r="E6">
        <v>0.61138099999999995</v>
      </c>
    </row>
    <row r="7" spans="1:5" x14ac:dyDescent="0.2">
      <c r="B7">
        <v>2021</v>
      </c>
      <c r="C7">
        <v>-0.39335799999999999</v>
      </c>
      <c r="D7">
        <v>0.70425199999999999</v>
      </c>
      <c r="E7">
        <v>-0.33997699999999997</v>
      </c>
    </row>
    <row r="8" spans="1:5" x14ac:dyDescent="0.2">
      <c r="B8">
        <v>2022</v>
      </c>
      <c r="C8">
        <v>-0.26890999999999998</v>
      </c>
      <c r="D8">
        <v>-0.194463</v>
      </c>
      <c r="E8">
        <v>0.31305699999999997</v>
      </c>
    </row>
    <row r="9" spans="1:5" x14ac:dyDescent="0.2">
      <c r="B9">
        <v>2023</v>
      </c>
      <c r="C9">
        <v>-0.39054499999999998</v>
      </c>
      <c r="D9">
        <v>0.29699199999999998</v>
      </c>
      <c r="E9">
        <v>0.36854999999999999</v>
      </c>
    </row>
    <row r="10" spans="1:5" x14ac:dyDescent="0.2">
      <c r="B10">
        <v>2024</v>
      </c>
      <c r="C10">
        <v>-0.76076200000000005</v>
      </c>
      <c r="D10">
        <v>-1</v>
      </c>
      <c r="E10">
        <v>-5.4490999999999998E-2</v>
      </c>
    </row>
    <row r="12" spans="1:5" x14ac:dyDescent="0.2">
      <c r="A12" t="s">
        <v>5</v>
      </c>
      <c r="B12" t="s">
        <v>1</v>
      </c>
      <c r="C12" t="s">
        <v>3</v>
      </c>
      <c r="D12" t="s">
        <v>0</v>
      </c>
      <c r="E12" t="s">
        <v>4</v>
      </c>
    </row>
    <row r="13" spans="1:5" x14ac:dyDescent="0.2">
      <c r="B13">
        <v>2016</v>
      </c>
      <c r="C13">
        <v>0.50109700000000001</v>
      </c>
      <c r="D13">
        <v>1</v>
      </c>
      <c r="E13">
        <v>0.245055</v>
      </c>
    </row>
    <row r="14" spans="1:5" x14ac:dyDescent="0.2">
      <c r="B14">
        <v>2017</v>
      </c>
      <c r="C14">
        <v>-0.18319099999999999</v>
      </c>
      <c r="D14">
        <v>0.883548</v>
      </c>
      <c r="E14">
        <v>0.19595099999999999</v>
      </c>
    </row>
    <row r="15" spans="1:5" x14ac:dyDescent="0.2">
      <c r="B15">
        <v>2018</v>
      </c>
      <c r="C15">
        <v>-0.745865</v>
      </c>
      <c r="D15">
        <v>-0.28439900000000001</v>
      </c>
      <c r="E15">
        <v>0.333256</v>
      </c>
    </row>
    <row r="16" spans="1:5" x14ac:dyDescent="0.2">
      <c r="B16">
        <v>2019</v>
      </c>
      <c r="C16">
        <v>0.35359600000000002</v>
      </c>
      <c r="D16">
        <v>1</v>
      </c>
      <c r="E16">
        <v>-0.105878</v>
      </c>
    </row>
    <row r="17" spans="1:5" x14ac:dyDescent="0.2">
      <c r="B17">
        <v>2020</v>
      </c>
      <c r="C17">
        <v>0.30937599999999998</v>
      </c>
      <c r="D17">
        <v>-0.75375499999999995</v>
      </c>
      <c r="E17">
        <v>0.36199799999999999</v>
      </c>
    </row>
    <row r="18" spans="1:5" x14ac:dyDescent="0.2">
      <c r="B18">
        <v>2021</v>
      </c>
      <c r="C18">
        <v>-1</v>
      </c>
      <c r="D18">
        <v>-1</v>
      </c>
      <c r="E18">
        <v>0.61410600000000004</v>
      </c>
    </row>
    <row r="19" spans="1:5" x14ac:dyDescent="0.2">
      <c r="B19">
        <v>2022</v>
      </c>
      <c r="C19">
        <v>0.40302100000000002</v>
      </c>
      <c r="D19">
        <v>-0.866734</v>
      </c>
      <c r="E19">
        <v>-0.35213699999999998</v>
      </c>
    </row>
    <row r="20" spans="1:5" x14ac:dyDescent="0.2">
      <c r="B20">
        <v>2023</v>
      </c>
      <c r="C20">
        <v>0.34451999999999999</v>
      </c>
      <c r="D20">
        <v>0.42396099999999998</v>
      </c>
      <c r="E20">
        <v>-0.88283400000000001</v>
      </c>
    </row>
    <row r="21" spans="1:5" x14ac:dyDescent="0.2">
      <c r="B21">
        <v>2024</v>
      </c>
      <c r="C21">
        <v>0.235905</v>
      </c>
      <c r="D21">
        <v>-0.44015199999999999</v>
      </c>
      <c r="E21">
        <v>-0.40951700000000002</v>
      </c>
    </row>
    <row r="23" spans="1:5" x14ac:dyDescent="0.2">
      <c r="A23" t="s">
        <v>6</v>
      </c>
      <c r="B23" t="s">
        <v>1</v>
      </c>
      <c r="C23" t="s">
        <v>3</v>
      </c>
      <c r="D23" t="s">
        <v>0</v>
      </c>
      <c r="E23" t="s">
        <v>4</v>
      </c>
    </row>
    <row r="24" spans="1:5" x14ac:dyDescent="0.2">
      <c r="B24">
        <v>2016</v>
      </c>
      <c r="C24">
        <f>C13-C2</f>
        <v>0.34362900000000002</v>
      </c>
      <c r="D24">
        <f>D13-D2</f>
        <v>1.7711220000000001</v>
      </c>
      <c r="E24">
        <f>E13-E2</f>
        <v>0.62477899999999997</v>
      </c>
    </row>
    <row r="25" spans="1:5" x14ac:dyDescent="0.2">
      <c r="B25">
        <v>2017</v>
      </c>
      <c r="C25">
        <f t="shared" ref="C25:E32" si="0">C14-C3</f>
        <v>-1.1785060000000001</v>
      </c>
      <c r="D25">
        <f t="shared" si="0"/>
        <v>0.32110300000000003</v>
      </c>
      <c r="E25">
        <f t="shared" si="0"/>
        <v>0.49204999999999999</v>
      </c>
    </row>
    <row r="26" spans="1:5" x14ac:dyDescent="0.2">
      <c r="B26">
        <v>2018</v>
      </c>
      <c r="C26">
        <f t="shared" si="0"/>
        <v>-1.6349390000000001</v>
      </c>
      <c r="D26">
        <f t="shared" si="0"/>
        <v>-0.33635199999999998</v>
      </c>
      <c r="E26">
        <f t="shared" si="0"/>
        <v>0.16963500000000001</v>
      </c>
    </row>
    <row r="27" spans="1:5" x14ac:dyDescent="0.2">
      <c r="B27">
        <v>2019</v>
      </c>
      <c r="C27">
        <f t="shared" si="0"/>
        <v>0.61740400000000006</v>
      </c>
      <c r="D27">
        <f t="shared" si="0"/>
        <v>0.42610099999999995</v>
      </c>
      <c r="E27">
        <f t="shared" si="0"/>
        <v>0.28043799999999997</v>
      </c>
    </row>
    <row r="28" spans="1:5" x14ac:dyDescent="0.2">
      <c r="B28">
        <v>2020</v>
      </c>
      <c r="C28">
        <f t="shared" si="0"/>
        <v>0.27507300000000001</v>
      </c>
      <c r="D28">
        <f t="shared" si="0"/>
        <v>-0.715951</v>
      </c>
      <c r="E28">
        <f t="shared" si="0"/>
        <v>-0.24938299999999997</v>
      </c>
    </row>
    <row r="29" spans="1:5" x14ac:dyDescent="0.2">
      <c r="B29">
        <v>2021</v>
      </c>
      <c r="C29">
        <f t="shared" si="0"/>
        <v>-0.60664200000000001</v>
      </c>
      <c r="D29">
        <f t="shared" si="0"/>
        <v>-1.7042519999999999</v>
      </c>
      <c r="E29">
        <f t="shared" si="0"/>
        <v>0.95408300000000001</v>
      </c>
    </row>
    <row r="30" spans="1:5" x14ac:dyDescent="0.2">
      <c r="B30">
        <v>2022</v>
      </c>
      <c r="C30">
        <f t="shared" si="0"/>
        <v>0.67193100000000006</v>
      </c>
      <c r="D30">
        <f t="shared" si="0"/>
        <v>-0.67227100000000006</v>
      </c>
      <c r="E30">
        <f t="shared" si="0"/>
        <v>-0.66519399999999995</v>
      </c>
    </row>
    <row r="31" spans="1:5" x14ac:dyDescent="0.2">
      <c r="B31">
        <v>2023</v>
      </c>
      <c r="C31">
        <f t="shared" si="0"/>
        <v>0.73506499999999997</v>
      </c>
      <c r="D31">
        <f t="shared" si="0"/>
        <v>0.126969</v>
      </c>
      <c r="E31">
        <f t="shared" si="0"/>
        <v>-1.2513840000000001</v>
      </c>
    </row>
    <row r="32" spans="1:5" x14ac:dyDescent="0.2">
      <c r="B32">
        <v>2024</v>
      </c>
      <c r="C32">
        <f t="shared" si="0"/>
        <v>0.99666700000000008</v>
      </c>
      <c r="D32">
        <f t="shared" si="0"/>
        <v>0.55984800000000001</v>
      </c>
      <c r="E32">
        <f t="shared" si="0"/>
        <v>-0.35502600000000001</v>
      </c>
    </row>
    <row r="34" spans="1:5" x14ac:dyDescent="0.2">
      <c r="C34">
        <f>MIN(C24:C32)</f>
        <v>-1.6349390000000001</v>
      </c>
      <c r="D34">
        <f>MIN(D24:D32)</f>
        <v>-1.7042519999999999</v>
      </c>
      <c r="E34">
        <f>MIN(E24:E32)</f>
        <v>-1.2513840000000001</v>
      </c>
    </row>
    <row r="35" spans="1:5" x14ac:dyDescent="0.2">
      <c r="C35">
        <f>MAX(C24:C32)</f>
        <v>0.99666700000000008</v>
      </c>
      <c r="D35">
        <f>MAX(D24:D32)</f>
        <v>1.7711220000000001</v>
      </c>
      <c r="E35">
        <f>MAX(E24:E32)</f>
        <v>0.95408300000000001</v>
      </c>
    </row>
    <row r="37" spans="1:5" x14ac:dyDescent="0.2">
      <c r="A37" t="s">
        <v>7</v>
      </c>
      <c r="B37" t="s">
        <v>1</v>
      </c>
      <c r="C37" t="s">
        <v>3</v>
      </c>
      <c r="D37" t="s">
        <v>0</v>
      </c>
      <c r="E37" t="s">
        <v>4</v>
      </c>
    </row>
    <row r="38" spans="1:5" x14ac:dyDescent="0.2">
      <c r="B38">
        <v>2016</v>
      </c>
      <c r="C38">
        <f>2*((C24-$C$34)/($C$35-$C$34)) - 1</f>
        <v>0.50369622200283781</v>
      </c>
      <c r="D38">
        <f>2*((D24-$D$34)/($D$35-$D$34)) - 1</f>
        <v>1</v>
      </c>
      <c r="E38">
        <f>2*((E24-$E$34)/($E$35-$E$34)) - 1</f>
        <v>0.70137481086772091</v>
      </c>
    </row>
    <row r="39" spans="1:5" x14ac:dyDescent="0.2">
      <c r="B39">
        <v>2017</v>
      </c>
      <c r="C39">
        <f t="shared" ref="C39:C46" si="1">2*((C25-$C$34)/($C$35-$C$34)) - 1</f>
        <v>-0.65311448598308397</v>
      </c>
      <c r="D39">
        <f t="shared" ref="D39:D46" si="2">2*((D25-$D$34)/($D$35-$D$34)) - 1</f>
        <v>0.16554649945588573</v>
      </c>
      <c r="E39">
        <f t="shared" ref="E39:E46" si="3">2*((E25-$E$34)/($E$35-$E$34)) - 1</f>
        <v>0.58101118719980849</v>
      </c>
    </row>
    <row r="40" spans="1:5" x14ac:dyDescent="0.2">
      <c r="B40">
        <v>2018</v>
      </c>
      <c r="C40">
        <f t="shared" si="1"/>
        <v>-1</v>
      </c>
      <c r="D40">
        <f t="shared" si="2"/>
        <v>-0.21280414712200768</v>
      </c>
      <c r="E40">
        <f t="shared" si="3"/>
        <v>0.28863320104086787</v>
      </c>
    </row>
    <row r="41" spans="1:5" x14ac:dyDescent="0.2">
      <c r="B41">
        <v>2019</v>
      </c>
      <c r="C41">
        <f t="shared" si="1"/>
        <v>0.71176308307550618</v>
      </c>
      <c r="D41">
        <f t="shared" si="2"/>
        <v>0.22597049986562601</v>
      </c>
      <c r="E41">
        <f t="shared" si="3"/>
        <v>0.38911350747936835</v>
      </c>
    </row>
    <row r="42" spans="1:5" x14ac:dyDescent="0.2">
      <c r="B42">
        <v>2020</v>
      </c>
      <c r="C42">
        <f t="shared" si="1"/>
        <v>0.45159419761164843</v>
      </c>
      <c r="D42">
        <f t="shared" si="2"/>
        <v>-0.43125488076966689</v>
      </c>
      <c r="E42">
        <f t="shared" si="3"/>
        <v>-9.134800021945455E-2</v>
      </c>
    </row>
    <row r="43" spans="1:5" x14ac:dyDescent="0.2">
      <c r="B43">
        <v>2021</v>
      </c>
      <c r="C43">
        <f t="shared" si="1"/>
        <v>-0.21850231379621399</v>
      </c>
      <c r="D43">
        <f t="shared" si="2"/>
        <v>-1</v>
      </c>
      <c r="E43">
        <f t="shared" si="3"/>
        <v>1</v>
      </c>
    </row>
    <row r="44" spans="1:5" x14ac:dyDescent="0.2">
      <c r="B44">
        <v>2022</v>
      </c>
      <c r="C44">
        <f t="shared" si="1"/>
        <v>0.75320317707133966</v>
      </c>
      <c r="D44">
        <f t="shared" si="2"/>
        <v>-0.40611801780182522</v>
      </c>
      <c r="E44">
        <f t="shared" si="3"/>
        <v>-0.46842097387990833</v>
      </c>
    </row>
    <row r="45" spans="1:5" x14ac:dyDescent="0.2">
      <c r="B45">
        <v>2023</v>
      </c>
      <c r="C45">
        <f t="shared" si="1"/>
        <v>0.80118452382309524</v>
      </c>
      <c r="D45">
        <f t="shared" si="2"/>
        <v>5.3826724835945639E-2</v>
      </c>
      <c r="E45">
        <f t="shared" si="3"/>
        <v>-1</v>
      </c>
    </row>
    <row r="46" spans="1:5" x14ac:dyDescent="0.2">
      <c r="B46">
        <v>2024</v>
      </c>
      <c r="C46">
        <f t="shared" si="1"/>
        <v>1</v>
      </c>
      <c r="D46">
        <f t="shared" si="2"/>
        <v>0.30293890671910417</v>
      </c>
      <c r="E46">
        <f t="shared" si="3"/>
        <v>-0.18714902558052338</v>
      </c>
    </row>
    <row r="49" spans="1:5" x14ac:dyDescent="0.2">
      <c r="A49" s="1" t="s">
        <v>8</v>
      </c>
      <c r="B49" t="s">
        <v>1</v>
      </c>
      <c r="C49" t="s">
        <v>3</v>
      </c>
      <c r="D49" t="s">
        <v>0</v>
      </c>
      <c r="E49" t="s">
        <v>4</v>
      </c>
    </row>
    <row r="50" spans="1:5" x14ac:dyDescent="0.2">
      <c r="B50">
        <v>2016</v>
      </c>
      <c r="C50">
        <v>-0.17830299999999999</v>
      </c>
      <c r="D50">
        <v>-0.16585800000000001</v>
      </c>
      <c r="E50">
        <v>-1</v>
      </c>
    </row>
    <row r="51" spans="1:5" x14ac:dyDescent="0.2">
      <c r="B51">
        <v>2017</v>
      </c>
      <c r="C51">
        <v>1</v>
      </c>
      <c r="D51">
        <v>0.55730599999999997</v>
      </c>
      <c r="E51">
        <v>0.71410600000000002</v>
      </c>
    </row>
    <row r="52" spans="1:5" x14ac:dyDescent="0.2">
      <c r="B52">
        <v>2018</v>
      </c>
      <c r="C52">
        <v>-1</v>
      </c>
      <c r="D52">
        <v>-0.45103100000000002</v>
      </c>
      <c r="E52">
        <v>-0.83540499999999995</v>
      </c>
    </row>
    <row r="53" spans="1:5" x14ac:dyDescent="0.2">
      <c r="B53">
        <v>2019</v>
      </c>
      <c r="C53">
        <v>0.25967600000000002</v>
      </c>
      <c r="D53">
        <v>-1</v>
      </c>
      <c r="E53">
        <v>-1</v>
      </c>
    </row>
    <row r="54" spans="1:5" x14ac:dyDescent="0.2">
      <c r="B54">
        <v>2020</v>
      </c>
      <c r="C54">
        <v>1</v>
      </c>
      <c r="D54">
        <v>1</v>
      </c>
      <c r="E54">
        <v>0.77242900000000003</v>
      </c>
    </row>
    <row r="55" spans="1:5" x14ac:dyDescent="0.2">
      <c r="B55">
        <v>2021</v>
      </c>
      <c r="C55">
        <v>1</v>
      </c>
      <c r="D55">
        <v>0.44609500000000002</v>
      </c>
      <c r="E55">
        <v>1</v>
      </c>
    </row>
    <row r="56" spans="1:5" x14ac:dyDescent="0.2">
      <c r="B56">
        <v>2022</v>
      </c>
      <c r="C56">
        <v>-0.83587100000000003</v>
      </c>
      <c r="D56">
        <v>-0.94006500000000004</v>
      </c>
      <c r="E56">
        <v>1</v>
      </c>
    </row>
    <row r="57" spans="1:5" x14ac:dyDescent="0.2">
      <c r="B57">
        <v>2023</v>
      </c>
      <c r="C57">
        <v>-0.58565199999999995</v>
      </c>
      <c r="D57">
        <v>-0.46235399999999999</v>
      </c>
      <c r="E57">
        <v>6.4912999999999998E-2</v>
      </c>
    </row>
    <row r="58" spans="1:5" x14ac:dyDescent="0.2">
      <c r="B58">
        <v>2024</v>
      </c>
      <c r="C58">
        <v>-1</v>
      </c>
      <c r="D58">
        <v>-0.34760400000000002</v>
      </c>
      <c r="E58">
        <v>0.17543700000000001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8292-C466-B346-91B9-05864DFC88F7}">
  <dimension ref="A1:E46"/>
  <sheetViews>
    <sheetView topLeftCell="A30" zoomScale="152" zoomScaleNormal="152" workbookViewId="0">
      <selection activeCell="C49" sqref="C49"/>
    </sheetView>
  </sheetViews>
  <sheetFormatPr baseColWidth="10" defaultRowHeight="16" x14ac:dyDescent="0.2"/>
  <cols>
    <col min="5" max="5" width="13.33203125" bestFit="1" customWidth="1"/>
  </cols>
  <sheetData>
    <row r="1" spans="1:5" x14ac:dyDescent="0.2">
      <c r="A1" t="s">
        <v>2</v>
      </c>
      <c r="B1" t="s">
        <v>1</v>
      </c>
      <c r="C1" t="s">
        <v>3</v>
      </c>
      <c r="D1" t="s">
        <v>0</v>
      </c>
      <c r="E1" t="s">
        <v>4</v>
      </c>
    </row>
    <row r="2" spans="1:5" x14ac:dyDescent="0.2">
      <c r="B2">
        <v>2016</v>
      </c>
      <c r="C2">
        <v>-0.22900400000000001</v>
      </c>
      <c r="D2">
        <v>-0.250338</v>
      </c>
      <c r="E2">
        <v>9.2313000000000006E-2</v>
      </c>
    </row>
    <row r="3" spans="1:5" x14ac:dyDescent="0.2">
      <c r="B3">
        <v>2017</v>
      </c>
      <c r="C3">
        <v>0.25316499999999997</v>
      </c>
      <c r="D3">
        <v>-0.94423599999999996</v>
      </c>
      <c r="E3">
        <v>-0.93117000000000005</v>
      </c>
    </row>
    <row r="4" spans="1:5" x14ac:dyDescent="0.2">
      <c r="B4">
        <v>2018</v>
      </c>
      <c r="C4">
        <v>-0.247812</v>
      </c>
      <c r="D4">
        <v>-0.54179999999999995</v>
      </c>
      <c r="E4">
        <v>-9.3299999999999994E-2</v>
      </c>
    </row>
    <row r="5" spans="1:5" x14ac:dyDescent="0.2">
      <c r="B5">
        <v>2019</v>
      </c>
      <c r="C5">
        <v>0.54014300000000004</v>
      </c>
      <c r="D5">
        <v>1</v>
      </c>
      <c r="E5">
        <v>0.767702</v>
      </c>
    </row>
    <row r="6" spans="1:5" x14ac:dyDescent="0.2">
      <c r="B6">
        <v>2020</v>
      </c>
      <c r="C6">
        <v>0.37689400000000001</v>
      </c>
      <c r="D6">
        <v>-0.29636499999999999</v>
      </c>
      <c r="E6">
        <v>0.113556</v>
      </c>
    </row>
    <row r="7" spans="1:5" x14ac:dyDescent="0.2">
      <c r="B7">
        <v>2021</v>
      </c>
      <c r="C7">
        <v>1</v>
      </c>
      <c r="D7">
        <v>6.9039000000000003E-2</v>
      </c>
      <c r="E7">
        <v>-1</v>
      </c>
    </row>
    <row r="8" spans="1:5" x14ac:dyDescent="0.2">
      <c r="B8">
        <v>2022</v>
      </c>
      <c r="C8">
        <v>-0.67208599999999996</v>
      </c>
      <c r="D8">
        <v>0.14043</v>
      </c>
      <c r="E8">
        <v>0.95254399999999995</v>
      </c>
    </row>
    <row r="9" spans="1:5" x14ac:dyDescent="0.2">
      <c r="B9">
        <v>2023</v>
      </c>
      <c r="C9">
        <v>-1</v>
      </c>
      <c r="D9">
        <v>0.62385100000000004</v>
      </c>
      <c r="E9">
        <v>0.236209</v>
      </c>
    </row>
    <row r="10" spans="1:5" x14ac:dyDescent="0.2">
      <c r="B10">
        <v>2024</v>
      </c>
      <c r="C10">
        <v>-6.7253999999999994E-2</v>
      </c>
      <c r="D10">
        <v>-0.23049</v>
      </c>
      <c r="E10">
        <v>3.3634999999999998E-2</v>
      </c>
    </row>
    <row r="12" spans="1:5" x14ac:dyDescent="0.2">
      <c r="A12" t="s">
        <v>5</v>
      </c>
      <c r="B12" t="s">
        <v>1</v>
      </c>
      <c r="C12" t="s">
        <v>3</v>
      </c>
      <c r="D12" t="s">
        <v>0</v>
      </c>
      <c r="E12" t="s">
        <v>4</v>
      </c>
    </row>
    <row r="13" spans="1:5" x14ac:dyDescent="0.2">
      <c r="B13">
        <v>2016</v>
      </c>
      <c r="C13">
        <v>8.5359000000000004E-2</v>
      </c>
      <c r="D13">
        <v>0.294933</v>
      </c>
      <c r="E13">
        <v>0.48791400000000001</v>
      </c>
    </row>
    <row r="14" spans="1:5" x14ac:dyDescent="0.2">
      <c r="B14">
        <v>2017</v>
      </c>
      <c r="C14">
        <v>-1</v>
      </c>
      <c r="D14">
        <v>-0.16220000000000001</v>
      </c>
      <c r="E14">
        <v>4.3388000000000003E-2</v>
      </c>
    </row>
    <row r="15" spans="1:5" x14ac:dyDescent="0.2">
      <c r="B15">
        <v>2018</v>
      </c>
      <c r="C15">
        <v>0.42511399999999999</v>
      </c>
      <c r="D15">
        <v>1</v>
      </c>
      <c r="E15">
        <v>0.80811500000000003</v>
      </c>
    </row>
    <row r="16" spans="1:5" x14ac:dyDescent="0.2">
      <c r="B16">
        <v>2019</v>
      </c>
      <c r="C16">
        <v>0.82272699999999999</v>
      </c>
      <c r="D16">
        <v>0.46154499999999998</v>
      </c>
      <c r="E16">
        <v>0.90946700000000003</v>
      </c>
    </row>
    <row r="17" spans="1:5" x14ac:dyDescent="0.2">
      <c r="B17">
        <v>2020</v>
      </c>
      <c r="C17">
        <v>-0.38206699999999999</v>
      </c>
      <c r="D17">
        <v>-1.9540999999999999E-2</v>
      </c>
      <c r="E17">
        <v>0.62656100000000003</v>
      </c>
    </row>
    <row r="18" spans="1:5" x14ac:dyDescent="0.2">
      <c r="B18">
        <v>2021</v>
      </c>
      <c r="C18">
        <v>0.35969200000000001</v>
      </c>
      <c r="D18">
        <v>-0.86767099999999997</v>
      </c>
      <c r="E18">
        <v>0.10172</v>
      </c>
    </row>
    <row r="19" spans="1:5" x14ac:dyDescent="0.2">
      <c r="B19">
        <v>2022</v>
      </c>
      <c r="C19">
        <v>-0.97539799999999999</v>
      </c>
      <c r="D19">
        <v>-0.163216</v>
      </c>
      <c r="E19">
        <v>-1</v>
      </c>
    </row>
    <row r="20" spans="1:5" x14ac:dyDescent="0.2">
      <c r="B20">
        <v>2023</v>
      </c>
      <c r="C20">
        <v>0.67498400000000003</v>
      </c>
      <c r="D20">
        <v>-0.84360900000000005</v>
      </c>
      <c r="E20">
        <v>-1</v>
      </c>
    </row>
    <row r="21" spans="1:5" x14ac:dyDescent="0.2">
      <c r="B21">
        <v>2024</v>
      </c>
      <c r="C21">
        <v>0.72595200000000004</v>
      </c>
      <c r="D21">
        <v>-7.8701999999999994E-2</v>
      </c>
      <c r="E21">
        <v>0.11532100000000001</v>
      </c>
    </row>
    <row r="23" spans="1:5" x14ac:dyDescent="0.2">
      <c r="A23" t="s">
        <v>6</v>
      </c>
      <c r="B23" t="s">
        <v>1</v>
      </c>
      <c r="C23" t="s">
        <v>3</v>
      </c>
      <c r="D23" t="s">
        <v>0</v>
      </c>
      <c r="E23" t="s">
        <v>4</v>
      </c>
    </row>
    <row r="24" spans="1:5" x14ac:dyDescent="0.2">
      <c r="B24">
        <v>2016</v>
      </c>
      <c r="C24">
        <f>C13-C2</f>
        <v>0.314363</v>
      </c>
      <c r="D24">
        <f>D13-D2</f>
        <v>0.54527100000000006</v>
      </c>
      <c r="E24">
        <f>E13-E2</f>
        <v>0.39560099999999998</v>
      </c>
    </row>
    <row r="25" spans="1:5" x14ac:dyDescent="0.2">
      <c r="B25">
        <v>2017</v>
      </c>
      <c r="C25">
        <f t="shared" ref="C25:E32" si="0">C14-C3</f>
        <v>-1.2531650000000001</v>
      </c>
      <c r="D25">
        <f t="shared" si="0"/>
        <v>0.78203599999999995</v>
      </c>
      <c r="E25">
        <f t="shared" si="0"/>
        <v>0.97455800000000004</v>
      </c>
    </row>
    <row r="26" spans="1:5" x14ac:dyDescent="0.2">
      <c r="B26">
        <v>2018</v>
      </c>
      <c r="C26">
        <f t="shared" si="0"/>
        <v>0.67292600000000002</v>
      </c>
      <c r="D26">
        <f t="shared" si="0"/>
        <v>1.5417999999999998</v>
      </c>
      <c r="E26">
        <f t="shared" si="0"/>
        <v>0.90141500000000008</v>
      </c>
    </row>
    <row r="27" spans="1:5" x14ac:dyDescent="0.2">
      <c r="B27">
        <v>2019</v>
      </c>
      <c r="C27">
        <f t="shared" si="0"/>
        <v>0.28258399999999995</v>
      </c>
      <c r="D27">
        <f t="shared" si="0"/>
        <v>-0.53845500000000002</v>
      </c>
      <c r="E27">
        <f t="shared" si="0"/>
        <v>0.14176500000000003</v>
      </c>
    </row>
    <row r="28" spans="1:5" x14ac:dyDescent="0.2">
      <c r="B28">
        <v>2020</v>
      </c>
      <c r="C28">
        <f t="shared" si="0"/>
        <v>-0.758961</v>
      </c>
      <c r="D28">
        <f t="shared" si="0"/>
        <v>0.27682400000000001</v>
      </c>
      <c r="E28">
        <f t="shared" si="0"/>
        <v>0.51300500000000004</v>
      </c>
    </row>
    <row r="29" spans="1:5" x14ac:dyDescent="0.2">
      <c r="B29">
        <v>2021</v>
      </c>
      <c r="C29">
        <f t="shared" si="0"/>
        <v>-0.64030799999999999</v>
      </c>
      <c r="D29">
        <f t="shared" si="0"/>
        <v>-0.93670999999999993</v>
      </c>
      <c r="E29">
        <f t="shared" si="0"/>
        <v>1.10172</v>
      </c>
    </row>
    <row r="30" spans="1:5" x14ac:dyDescent="0.2">
      <c r="B30">
        <v>2022</v>
      </c>
      <c r="C30">
        <f t="shared" si="0"/>
        <v>-0.30331200000000003</v>
      </c>
      <c r="D30">
        <f t="shared" si="0"/>
        <v>-0.30364599999999997</v>
      </c>
      <c r="E30">
        <f t="shared" si="0"/>
        <v>-1.9525440000000001</v>
      </c>
    </row>
    <row r="31" spans="1:5" x14ac:dyDescent="0.2">
      <c r="B31">
        <v>2023</v>
      </c>
      <c r="C31">
        <f t="shared" si="0"/>
        <v>1.674984</v>
      </c>
      <c r="D31">
        <f t="shared" si="0"/>
        <v>-1.46746</v>
      </c>
      <c r="E31">
        <f t="shared" si="0"/>
        <v>-1.2362090000000001</v>
      </c>
    </row>
    <row r="32" spans="1:5" x14ac:dyDescent="0.2">
      <c r="B32">
        <v>2024</v>
      </c>
      <c r="C32">
        <f t="shared" si="0"/>
        <v>0.79320600000000008</v>
      </c>
      <c r="D32">
        <f t="shared" si="0"/>
        <v>0.15178800000000001</v>
      </c>
      <c r="E32">
        <f t="shared" si="0"/>
        <v>8.1686000000000009E-2</v>
      </c>
    </row>
    <row r="34" spans="1:5" x14ac:dyDescent="0.2">
      <c r="C34">
        <f>MIN(C24:C32)</f>
        <v>-1.2531650000000001</v>
      </c>
      <c r="D34">
        <f>MIN(D24:D32)</f>
        <v>-1.46746</v>
      </c>
      <c r="E34">
        <f>MIN(E24:E32)</f>
        <v>-1.9525440000000001</v>
      </c>
    </row>
    <row r="35" spans="1:5" x14ac:dyDescent="0.2">
      <c r="C35">
        <f>MAX(C24:C32)</f>
        <v>1.674984</v>
      </c>
      <c r="D35">
        <f>MAX(D24:D32)</f>
        <v>1.5417999999999998</v>
      </c>
      <c r="E35">
        <f>MAX(E24:E32)</f>
        <v>1.10172</v>
      </c>
    </row>
    <row r="37" spans="1:5" x14ac:dyDescent="0.2">
      <c r="A37" t="s">
        <v>7</v>
      </c>
      <c r="B37" t="s">
        <v>1</v>
      </c>
      <c r="C37" t="s">
        <v>3</v>
      </c>
      <c r="D37" t="s">
        <v>0</v>
      </c>
      <c r="E37" t="s">
        <v>4</v>
      </c>
    </row>
    <row r="38" spans="1:5" x14ac:dyDescent="0.2">
      <c r="B38">
        <v>2016</v>
      </c>
      <c r="C38">
        <f>2 * ((C24-$C$34)/($C$35-$C$34)) - 1</f>
        <v>7.0661363202487282E-2</v>
      </c>
      <c r="D38">
        <f>2 * ((D24-$D$34)/($D$35-$D$34)) - 1</f>
        <v>0.33769165841436122</v>
      </c>
      <c r="E38">
        <f>2 * ((E24-$E$34)/($E$35-$E$34)) - 1</f>
        <v>0.5376175733335431</v>
      </c>
    </row>
    <row r="39" spans="1:5" x14ac:dyDescent="0.2">
      <c r="B39">
        <v>2017</v>
      </c>
      <c r="C39">
        <f t="shared" ref="C39:C46" si="1">2 * ((C25-$C$34)/($C$35-$C$34)) - 1</f>
        <v>-1</v>
      </c>
      <c r="D39">
        <f t="shared" ref="D39:D46" si="2">2 * ((D25-$D$34)/($D$35-$D$34)) - 1</f>
        <v>0.49504928121863845</v>
      </c>
      <c r="E39">
        <f t="shared" ref="E39:E46" si="3">2 * ((E25-$E$34)/($E$35-$E$34)) - 1</f>
        <v>0.9167314940686202</v>
      </c>
    </row>
    <row r="40" spans="1:5" x14ac:dyDescent="0.2">
      <c r="B40">
        <v>2018</v>
      </c>
      <c r="C40">
        <f t="shared" si="1"/>
        <v>0.31556898231613206</v>
      </c>
      <c r="D40">
        <f t="shared" si="2"/>
        <v>1</v>
      </c>
      <c r="E40">
        <f t="shared" si="3"/>
        <v>0.86883583082536431</v>
      </c>
    </row>
    <row r="41" spans="1:5" x14ac:dyDescent="0.2">
      <c r="B41">
        <v>2019</v>
      </c>
      <c r="C41">
        <f t="shared" si="1"/>
        <v>4.8955500556836284E-2</v>
      </c>
      <c r="D41">
        <f t="shared" si="2"/>
        <v>-0.38256913659836633</v>
      </c>
      <c r="E41">
        <f t="shared" si="3"/>
        <v>0.3714001147248569</v>
      </c>
    </row>
    <row r="42" spans="1:5" x14ac:dyDescent="0.2">
      <c r="B42">
        <v>2020</v>
      </c>
      <c r="C42">
        <f t="shared" si="1"/>
        <v>-0.66244613918212492</v>
      </c>
      <c r="D42">
        <f t="shared" si="2"/>
        <v>0.15927769617779797</v>
      </c>
      <c r="E42">
        <f t="shared" si="3"/>
        <v>0.61449632382793395</v>
      </c>
    </row>
    <row r="43" spans="1:5" x14ac:dyDescent="0.2">
      <c r="B43">
        <v>2021</v>
      </c>
      <c r="C43">
        <f t="shared" si="1"/>
        <v>-0.58140313214935446</v>
      </c>
      <c r="D43">
        <f t="shared" si="2"/>
        <v>-0.647255471444807</v>
      </c>
      <c r="E43">
        <f t="shared" si="3"/>
        <v>1</v>
      </c>
    </row>
    <row r="44" spans="1:5" x14ac:dyDescent="0.2">
      <c r="B44">
        <v>2022</v>
      </c>
      <c r="C44">
        <f t="shared" si="1"/>
        <v>-0.35122632079173566</v>
      </c>
      <c r="D44">
        <f t="shared" si="2"/>
        <v>-0.22651150116639973</v>
      </c>
      <c r="E44">
        <f t="shared" si="3"/>
        <v>-1</v>
      </c>
    </row>
    <row r="45" spans="1:5" x14ac:dyDescent="0.2">
      <c r="B45">
        <v>2023</v>
      </c>
      <c r="C45">
        <f t="shared" si="1"/>
        <v>1</v>
      </c>
      <c r="D45">
        <f t="shared" si="2"/>
        <v>-1</v>
      </c>
      <c r="E45">
        <f t="shared" si="3"/>
        <v>-0.53092790930973877</v>
      </c>
    </row>
    <row r="46" spans="1:5" x14ac:dyDescent="0.2">
      <c r="B46">
        <v>2024</v>
      </c>
      <c r="C46">
        <f t="shared" si="1"/>
        <v>0.39772327159581011</v>
      </c>
      <c r="D46">
        <f t="shared" si="2"/>
        <v>7.617686740261731E-2</v>
      </c>
      <c r="E46">
        <f t="shared" si="3"/>
        <v>0.33205904925049046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D3C7-9565-8D41-9077-7C09732C72BA}">
  <dimension ref="A1:E144"/>
  <sheetViews>
    <sheetView showGridLines="0" tabSelected="1" topLeftCell="A127" zoomScale="153" zoomScaleNormal="153" workbookViewId="0">
      <selection activeCell="D141" sqref="D141"/>
    </sheetView>
  </sheetViews>
  <sheetFormatPr baseColWidth="10" defaultRowHeight="16" x14ac:dyDescent="0.2"/>
  <cols>
    <col min="1" max="1" width="14.33203125" bestFit="1" customWidth="1"/>
    <col min="2" max="2" width="12.1640625" customWidth="1"/>
    <col min="3" max="3" width="13.1640625" bestFit="1" customWidth="1"/>
    <col min="5" max="5" width="13.33203125" bestFit="1" customWidth="1"/>
  </cols>
  <sheetData>
    <row r="1" spans="1:5" x14ac:dyDescent="0.2">
      <c r="A1" s="12" t="s">
        <v>9</v>
      </c>
      <c r="B1" s="12" t="s">
        <v>1</v>
      </c>
      <c r="C1" s="12" t="s">
        <v>3</v>
      </c>
      <c r="D1" s="12" t="s">
        <v>0</v>
      </c>
      <c r="E1" s="12" t="s">
        <v>4</v>
      </c>
    </row>
    <row r="2" spans="1:5" x14ac:dyDescent="0.2">
      <c r="A2" s="5"/>
      <c r="B2" s="13">
        <v>2016</v>
      </c>
      <c r="C2" s="13">
        <f>'MODIS SSI'!C38-'SMAP SSI'!C38</f>
        <v>0.43303485880035053</v>
      </c>
      <c r="D2" s="13">
        <f>'MODIS SSI'!D38-'SMAP SSI'!D38</f>
        <v>0.66230834158563878</v>
      </c>
      <c r="E2" s="13">
        <f>'MODIS SSI'!E38-'SMAP SSI'!E38</f>
        <v>0.16375723753417781</v>
      </c>
    </row>
    <row r="3" spans="1:5" x14ac:dyDescent="0.2">
      <c r="A3" s="5"/>
      <c r="B3" s="13">
        <v>2017</v>
      </c>
      <c r="C3" s="13">
        <f>'MODIS SSI'!C39-'SMAP SSI'!C39</f>
        <v>0.34688551401691603</v>
      </c>
      <c r="D3" s="13">
        <f>'MODIS SSI'!D39-'SMAP SSI'!D39</f>
        <v>-0.32950278176275272</v>
      </c>
      <c r="E3" s="13">
        <f>'MODIS SSI'!E39-'SMAP SSI'!E39</f>
        <v>-0.33572030686881171</v>
      </c>
    </row>
    <row r="4" spans="1:5" x14ac:dyDescent="0.2">
      <c r="A4" s="5"/>
      <c r="B4" s="13">
        <v>2018</v>
      </c>
      <c r="C4" s="13">
        <f>'MODIS SSI'!C40-'SMAP SSI'!C40</f>
        <v>-1.3155689823161321</v>
      </c>
      <c r="D4" s="13">
        <f>'MODIS SSI'!D40-'SMAP SSI'!D40</f>
        <v>-1.2128041471220077</v>
      </c>
      <c r="E4" s="13">
        <f>'MODIS SSI'!E40-'SMAP SSI'!E40</f>
        <v>-0.58020262978449644</v>
      </c>
    </row>
    <row r="5" spans="1:5" x14ac:dyDescent="0.2">
      <c r="A5" s="5"/>
      <c r="B5" s="13">
        <v>2019</v>
      </c>
      <c r="C5" s="13">
        <f>'MODIS SSI'!C41-'SMAP SSI'!C41</f>
        <v>0.66280758251866989</v>
      </c>
      <c r="D5" s="13">
        <f>'MODIS SSI'!D41-'SMAP SSI'!D41</f>
        <v>0.60853963646399234</v>
      </c>
      <c r="E5" s="13">
        <f>'MODIS SSI'!E41-'SMAP SSI'!E41</f>
        <v>1.7713392754511448E-2</v>
      </c>
    </row>
    <row r="6" spans="1:5" x14ac:dyDescent="0.2">
      <c r="A6" s="5"/>
      <c r="B6" s="13">
        <v>2020</v>
      </c>
      <c r="C6" s="13">
        <f>'MODIS SSI'!C42-'SMAP SSI'!C42</f>
        <v>1.1140403367937735</v>
      </c>
      <c r="D6" s="13">
        <f>'MODIS SSI'!D42-'SMAP SSI'!D42</f>
        <v>-0.59053257694746486</v>
      </c>
      <c r="E6" s="13">
        <f>'MODIS SSI'!E42-'SMAP SSI'!E42</f>
        <v>-0.7058443240473885</v>
      </c>
    </row>
    <row r="7" spans="1:5" x14ac:dyDescent="0.2">
      <c r="A7" s="5"/>
      <c r="B7" s="13">
        <v>2021</v>
      </c>
      <c r="C7" s="13">
        <f>'MODIS SSI'!C43-'SMAP SSI'!C43</f>
        <v>0.36290081835314048</v>
      </c>
      <c r="D7" s="13">
        <f>'MODIS SSI'!D43-'SMAP SSI'!D43</f>
        <v>-0.352744528555193</v>
      </c>
      <c r="E7" s="13">
        <f>'MODIS SSI'!E43-'SMAP SSI'!E43</f>
        <v>0</v>
      </c>
    </row>
    <row r="8" spans="1:5" x14ac:dyDescent="0.2">
      <c r="A8" s="5"/>
      <c r="B8" s="13">
        <v>2022</v>
      </c>
      <c r="C8" s="13">
        <f>'MODIS SSI'!C44-'SMAP SSI'!C44</f>
        <v>1.1044294978630753</v>
      </c>
      <c r="D8" s="13">
        <f>'MODIS SSI'!D44-'SMAP SSI'!D44</f>
        <v>-0.17960651663542548</v>
      </c>
      <c r="E8" s="13">
        <f>'MODIS SSI'!E44-'SMAP SSI'!E44</f>
        <v>0.53157902612009167</v>
      </c>
    </row>
    <row r="9" spans="1:5" x14ac:dyDescent="0.2">
      <c r="A9" s="5"/>
      <c r="B9" s="13">
        <v>2023</v>
      </c>
      <c r="C9" s="13">
        <f>'MODIS SSI'!C45-'SMAP SSI'!C45</f>
        <v>-0.19881547617690476</v>
      </c>
      <c r="D9" s="13">
        <f>'MODIS SSI'!D45-'SMAP SSI'!D45</f>
        <v>1.0538267248359456</v>
      </c>
      <c r="E9" s="13">
        <f>'MODIS SSI'!E45-'SMAP SSI'!E45</f>
        <v>-0.46907209069026123</v>
      </c>
    </row>
    <row r="10" spans="1:5" x14ac:dyDescent="0.2">
      <c r="A10" s="6"/>
      <c r="B10" s="13">
        <v>2024</v>
      </c>
      <c r="C10" s="13">
        <f>'MODIS SSI'!C46-'SMAP SSI'!C46</f>
        <v>0.60227672840418989</v>
      </c>
      <c r="D10" s="13">
        <f>'MODIS SSI'!D46-'SMAP SSI'!D46</f>
        <v>0.22676203931648686</v>
      </c>
      <c r="E10" s="13">
        <f>'MODIS SSI'!E46-'SMAP SSI'!E46</f>
        <v>-0.51920807483101383</v>
      </c>
    </row>
    <row r="11" spans="1:5" x14ac:dyDescent="0.2">
      <c r="A11" s="14"/>
      <c r="B11" s="15"/>
      <c r="C11" s="15"/>
      <c r="D11" s="15"/>
      <c r="E11" s="17"/>
    </row>
    <row r="12" spans="1:5" x14ac:dyDescent="0.2">
      <c r="A12" s="16" t="s">
        <v>21</v>
      </c>
      <c r="B12" s="13" t="s">
        <v>12</v>
      </c>
      <c r="C12" s="13">
        <f>AVERAGE(C2:C10)</f>
        <v>0.34577676425078657</v>
      </c>
      <c r="D12" s="13">
        <f t="shared" ref="D12:E12" si="0">AVERAGE(D2:D10)</f>
        <v>-1.2639312091197792E-2</v>
      </c>
      <c r="E12" s="13">
        <f t="shared" si="0"/>
        <v>-0.21077752997924343</v>
      </c>
    </row>
    <row r="14" spans="1:5" x14ac:dyDescent="0.2">
      <c r="A14" s="3" t="s">
        <v>23</v>
      </c>
      <c r="B14" s="3" t="s">
        <v>1</v>
      </c>
      <c r="C14" s="3" t="s">
        <v>3</v>
      </c>
      <c r="D14" s="3" t="s">
        <v>0</v>
      </c>
      <c r="E14" s="3" t="s">
        <v>4</v>
      </c>
    </row>
    <row r="15" spans="1:5" x14ac:dyDescent="0.2">
      <c r="B15">
        <v>2016</v>
      </c>
      <c r="C15">
        <f>'MODIS SSI'!C2-'SMAP SSI'!C2</f>
        <v>0.38647200000000004</v>
      </c>
      <c r="D15">
        <f>'MODIS SSI'!D2-'SMAP SSI'!D2</f>
        <v>-0.52078399999999991</v>
      </c>
      <c r="E15">
        <f>'MODIS SSI'!E2-'SMAP SSI'!E2</f>
        <v>-0.47203700000000004</v>
      </c>
    </row>
    <row r="16" spans="1:5" x14ac:dyDescent="0.2">
      <c r="B16">
        <v>2017</v>
      </c>
      <c r="C16">
        <f>'MODIS SSI'!C3-'SMAP SSI'!C3</f>
        <v>0.74214999999999998</v>
      </c>
      <c r="D16">
        <f>'MODIS SSI'!D3-'SMAP SSI'!D3</f>
        <v>1.5066809999999999</v>
      </c>
      <c r="E16">
        <f>'MODIS SSI'!E3-'SMAP SSI'!E3</f>
        <v>0.63507100000000005</v>
      </c>
    </row>
    <row r="17" spans="1:5" x14ac:dyDescent="0.2">
      <c r="B17">
        <v>2018</v>
      </c>
      <c r="C17">
        <f>'MODIS SSI'!C4-'SMAP SSI'!C4</f>
        <v>1.1368860000000001</v>
      </c>
      <c r="D17">
        <f>'MODIS SSI'!D4-'SMAP SSI'!D4</f>
        <v>0.59375299999999998</v>
      </c>
      <c r="E17">
        <f>'MODIS SSI'!E4-'SMAP SSI'!E4</f>
        <v>0.25692099999999995</v>
      </c>
    </row>
    <row r="18" spans="1:5" x14ac:dyDescent="0.2">
      <c r="B18">
        <v>2019</v>
      </c>
      <c r="C18">
        <f>'MODIS SSI'!C5-'SMAP SSI'!C5</f>
        <v>-0.80395100000000008</v>
      </c>
      <c r="D18">
        <f>'MODIS SSI'!D5-'SMAP SSI'!D5</f>
        <v>-0.42610099999999995</v>
      </c>
      <c r="E18">
        <f>'MODIS SSI'!E5-'SMAP SSI'!E5</f>
        <v>-1.154018</v>
      </c>
    </row>
    <row r="19" spans="1:5" x14ac:dyDescent="0.2">
      <c r="B19">
        <v>2020</v>
      </c>
      <c r="C19">
        <f>'MODIS SSI'!C6-'SMAP SSI'!C6</f>
        <v>-0.34259099999999998</v>
      </c>
      <c r="D19">
        <f>'MODIS SSI'!D6-'SMAP SSI'!D6</f>
        <v>0.25856099999999999</v>
      </c>
      <c r="E19">
        <f>'MODIS SSI'!E6-'SMAP SSI'!E6</f>
        <v>0.49782499999999996</v>
      </c>
    </row>
    <row r="20" spans="1:5" x14ac:dyDescent="0.2">
      <c r="B20">
        <v>2021</v>
      </c>
      <c r="C20">
        <f>'MODIS SSI'!C7-'SMAP SSI'!C7</f>
        <v>-1.3933580000000001</v>
      </c>
      <c r="D20">
        <f>'MODIS SSI'!D7-'SMAP SSI'!D7</f>
        <v>0.63521300000000003</v>
      </c>
      <c r="E20">
        <f>'MODIS SSI'!E7-'SMAP SSI'!E7</f>
        <v>0.66002300000000003</v>
      </c>
    </row>
    <row r="21" spans="1:5" x14ac:dyDescent="0.2">
      <c r="B21">
        <v>2022</v>
      </c>
      <c r="C21">
        <f>'MODIS SSI'!C8-'SMAP SSI'!C8</f>
        <v>0.40317599999999998</v>
      </c>
      <c r="D21">
        <f>'MODIS SSI'!D8-'SMAP SSI'!D8</f>
        <v>-0.334893</v>
      </c>
      <c r="E21">
        <f>'MODIS SSI'!E8-'SMAP SSI'!E8</f>
        <v>-0.63948699999999992</v>
      </c>
    </row>
    <row r="22" spans="1:5" x14ac:dyDescent="0.2">
      <c r="B22">
        <v>2023</v>
      </c>
      <c r="C22">
        <f>'MODIS SSI'!C9-'SMAP SSI'!C9</f>
        <v>0.60945500000000008</v>
      </c>
      <c r="D22">
        <f>'MODIS SSI'!D9-'SMAP SSI'!D9</f>
        <v>-0.32685900000000007</v>
      </c>
      <c r="E22">
        <f>'MODIS SSI'!E9-'SMAP SSI'!E9</f>
        <v>0.13234099999999999</v>
      </c>
    </row>
    <row r="23" spans="1:5" x14ac:dyDescent="0.2">
      <c r="B23">
        <v>2024</v>
      </c>
      <c r="C23">
        <f>'MODIS SSI'!C10-'SMAP SSI'!C10</f>
        <v>-0.69350800000000001</v>
      </c>
      <c r="D23">
        <f>'MODIS SSI'!D10-'SMAP SSI'!D10</f>
        <v>-0.76951000000000003</v>
      </c>
      <c r="E23">
        <f>'MODIS SSI'!E10-'SMAP SSI'!E10</f>
        <v>-8.8125999999999996E-2</v>
      </c>
    </row>
    <row r="25" spans="1:5" x14ac:dyDescent="0.2">
      <c r="A25" s="1" t="s">
        <v>21</v>
      </c>
      <c r="C25">
        <f>AVERAGE(C15:C23)</f>
        <v>4.9701111111110953E-3</v>
      </c>
      <c r="D25">
        <f t="shared" ref="D25:E25" si="1">AVERAGE(D15:D23)</f>
        <v>6.8451222222222205E-2</v>
      </c>
      <c r="E25">
        <f t="shared" si="1"/>
        <v>-1.9054111111111105E-2</v>
      </c>
    </row>
    <row r="27" spans="1:5" x14ac:dyDescent="0.2">
      <c r="A27" s="2" t="s">
        <v>22</v>
      </c>
      <c r="B27" s="2" t="s">
        <v>1</v>
      </c>
      <c r="C27" s="2" t="s">
        <v>3</v>
      </c>
      <c r="D27" s="2" t="s">
        <v>0</v>
      </c>
      <c r="E27" s="2" t="s">
        <v>4</v>
      </c>
    </row>
    <row r="28" spans="1:5" x14ac:dyDescent="0.2">
      <c r="B28">
        <v>2016</v>
      </c>
      <c r="C28">
        <f>'MODIS SSI'!C13-'SMAP SSI'!C13</f>
        <v>0.415738</v>
      </c>
      <c r="D28">
        <f>'MODIS SSI'!D13-'SMAP SSI'!D13</f>
        <v>0.705067</v>
      </c>
      <c r="E28">
        <f>'MODIS SSI'!E13-'SMAP SSI'!E13</f>
        <v>-0.24285900000000002</v>
      </c>
    </row>
    <row r="29" spans="1:5" x14ac:dyDescent="0.2">
      <c r="B29">
        <v>2017</v>
      </c>
      <c r="C29">
        <f>'MODIS SSI'!C14-'SMAP SSI'!C14</f>
        <v>0.81680900000000001</v>
      </c>
      <c r="D29">
        <f>'MODIS SSI'!D14-'SMAP SSI'!D14</f>
        <v>1.0457480000000001</v>
      </c>
      <c r="E29">
        <f>'MODIS SSI'!E14-'SMAP SSI'!E14</f>
        <v>0.15256299999999998</v>
      </c>
    </row>
    <row r="30" spans="1:5" x14ac:dyDescent="0.2">
      <c r="B30">
        <v>2018</v>
      </c>
      <c r="C30">
        <f>'MODIS SSI'!C15-'SMAP SSI'!C15</f>
        <v>-1.170979</v>
      </c>
      <c r="D30">
        <f>'MODIS SSI'!D15-'SMAP SSI'!D15</f>
        <v>-1.2843990000000001</v>
      </c>
      <c r="E30">
        <f>'MODIS SSI'!E15-'SMAP SSI'!E15</f>
        <v>-0.47485900000000003</v>
      </c>
    </row>
    <row r="31" spans="1:5" x14ac:dyDescent="0.2">
      <c r="B31">
        <v>2019</v>
      </c>
      <c r="C31">
        <f>'MODIS SSI'!C16-'SMAP SSI'!C16</f>
        <v>-0.46913099999999996</v>
      </c>
      <c r="D31">
        <f>'MODIS SSI'!D16-'SMAP SSI'!D16</f>
        <v>0.53845500000000002</v>
      </c>
      <c r="E31">
        <f>'MODIS SSI'!E16-'SMAP SSI'!E16</f>
        <v>-1.0153449999999999</v>
      </c>
    </row>
    <row r="32" spans="1:5" x14ac:dyDescent="0.2">
      <c r="B32">
        <v>2020</v>
      </c>
      <c r="C32">
        <f>'MODIS SSI'!C17-'SMAP SSI'!C17</f>
        <v>0.69144300000000003</v>
      </c>
      <c r="D32">
        <f>'MODIS SSI'!D17-'SMAP SSI'!D17</f>
        <v>-0.73421399999999992</v>
      </c>
      <c r="E32">
        <f>'MODIS SSI'!E17-'SMAP SSI'!E17</f>
        <v>-0.26456300000000005</v>
      </c>
    </row>
    <row r="33" spans="1:5" x14ac:dyDescent="0.2">
      <c r="B33">
        <v>2021</v>
      </c>
      <c r="C33">
        <f>'MODIS SSI'!C18-'SMAP SSI'!C18</f>
        <v>-1.3596919999999999</v>
      </c>
      <c r="D33">
        <f>'MODIS SSI'!D18-'SMAP SSI'!D18</f>
        <v>-0.13232900000000003</v>
      </c>
      <c r="E33">
        <f>'MODIS SSI'!E18-'SMAP SSI'!E18</f>
        <v>0.51238600000000001</v>
      </c>
    </row>
    <row r="34" spans="1:5" x14ac:dyDescent="0.2">
      <c r="B34">
        <v>2022</v>
      </c>
      <c r="C34">
        <f>'MODIS SSI'!C19-'SMAP SSI'!C19</f>
        <v>1.3784190000000001</v>
      </c>
      <c r="D34">
        <f>'MODIS SSI'!D19-'SMAP SSI'!D19</f>
        <v>-0.70351799999999998</v>
      </c>
      <c r="E34">
        <f>'MODIS SSI'!E19-'SMAP SSI'!E19</f>
        <v>0.64786300000000008</v>
      </c>
    </row>
    <row r="35" spans="1:5" x14ac:dyDescent="0.2">
      <c r="B35">
        <v>2023</v>
      </c>
      <c r="C35">
        <f>'MODIS SSI'!C20-'SMAP SSI'!C20</f>
        <v>-0.33046400000000004</v>
      </c>
      <c r="D35">
        <f>'MODIS SSI'!D20-'SMAP SSI'!D20</f>
        <v>1.2675700000000001</v>
      </c>
      <c r="E35">
        <f>'MODIS SSI'!E20-'SMAP SSI'!E20</f>
        <v>0.11716599999999999</v>
      </c>
    </row>
    <row r="36" spans="1:5" x14ac:dyDescent="0.2">
      <c r="B36">
        <v>2024</v>
      </c>
      <c r="C36">
        <f>'MODIS SSI'!C21-'SMAP SSI'!C21</f>
        <v>-0.49004700000000001</v>
      </c>
      <c r="D36">
        <f>'MODIS SSI'!D21-'SMAP SSI'!D21</f>
        <v>-0.36144999999999999</v>
      </c>
      <c r="E36">
        <f>'MODIS SSI'!E21-'SMAP SSI'!E21</f>
        <v>-0.52483800000000003</v>
      </c>
    </row>
    <row r="38" spans="1:5" x14ac:dyDescent="0.2">
      <c r="A38" s="1" t="s">
        <v>21</v>
      </c>
      <c r="C38">
        <f>AVERAGE(C28:C36)</f>
        <v>-5.7544888888888854E-2</v>
      </c>
      <c r="D38">
        <f t="shared" ref="D38:E38" si="2">AVERAGE(D28:D36)</f>
        <v>3.7881111111111136E-2</v>
      </c>
      <c r="E38">
        <f t="shared" si="2"/>
        <v>-0.12138733333333335</v>
      </c>
    </row>
    <row r="40" spans="1:5" hidden="1" x14ac:dyDescent="0.2">
      <c r="A40" s="4" t="s">
        <v>10</v>
      </c>
      <c r="B40" s="4" t="s">
        <v>1</v>
      </c>
      <c r="C40" s="4" t="s">
        <v>3</v>
      </c>
      <c r="D40" s="4" t="s">
        <v>0</v>
      </c>
      <c r="E40" s="4" t="s">
        <v>4</v>
      </c>
    </row>
    <row r="41" spans="1:5" hidden="1" x14ac:dyDescent="0.2">
      <c r="B41">
        <v>2016</v>
      </c>
      <c r="C41">
        <f>C2^2</f>
        <v>0.18751918893623953</v>
      </c>
      <c r="D41">
        <f t="shared" ref="D41:E41" si="3">D2^2</f>
        <v>0.43865233933391917</v>
      </c>
      <c r="E41">
        <f t="shared" si="3"/>
        <v>2.6816432844825135E-2</v>
      </c>
    </row>
    <row r="42" spans="1:5" hidden="1" x14ac:dyDescent="0.2">
      <c r="B42">
        <v>2017</v>
      </c>
      <c r="C42">
        <f t="shared" ref="C42:E49" si="4">C3^2</f>
        <v>0.12032955983478005</v>
      </c>
      <c r="D42">
        <f t="shared" si="4"/>
        <v>0.10857208318939224</v>
      </c>
      <c r="E42">
        <f t="shared" si="4"/>
        <v>0.11270812444408911</v>
      </c>
    </row>
    <row r="43" spans="1:5" hidden="1" x14ac:dyDescent="0.2">
      <c r="B43">
        <v>2018</v>
      </c>
      <c r="C43">
        <f t="shared" si="4"/>
        <v>1.7307217472323033</v>
      </c>
      <c r="D43">
        <f t="shared" si="4"/>
        <v>1.4708938992763405</v>
      </c>
      <c r="E43">
        <f t="shared" si="4"/>
        <v>0.33663509160884542</v>
      </c>
    </row>
    <row r="44" spans="1:5" hidden="1" x14ac:dyDescent="0.2">
      <c r="B44">
        <v>2019</v>
      </c>
      <c r="C44">
        <f t="shared" si="4"/>
        <v>0.43931389144424338</v>
      </c>
      <c r="D44">
        <f t="shared" si="4"/>
        <v>0.37032048914772797</v>
      </c>
      <c r="E44">
        <f t="shared" si="4"/>
        <v>3.1376428287557866E-4</v>
      </c>
    </row>
    <row r="45" spans="1:5" hidden="1" x14ac:dyDescent="0.2">
      <c r="B45">
        <v>2020</v>
      </c>
      <c r="C45">
        <f t="shared" si="4"/>
        <v>1.2410858720035842</v>
      </c>
      <c r="D45">
        <f t="shared" si="4"/>
        <v>0.3487287244362135</v>
      </c>
      <c r="E45">
        <f t="shared" si="4"/>
        <v>0.49821620978991477</v>
      </c>
    </row>
    <row r="46" spans="1:5" hidden="1" x14ac:dyDescent="0.2">
      <c r="B46">
        <v>2021</v>
      </c>
      <c r="C46">
        <f t="shared" si="4"/>
        <v>0.13169700396137907</v>
      </c>
      <c r="D46">
        <f t="shared" si="4"/>
        <v>0.12442870242562537</v>
      </c>
      <c r="E46">
        <f t="shared" si="4"/>
        <v>0</v>
      </c>
    </row>
    <row r="47" spans="1:5" hidden="1" x14ac:dyDescent="0.2">
      <c r="B47">
        <v>2022</v>
      </c>
      <c r="C47">
        <f t="shared" si="4"/>
        <v>1.2197645157500847</v>
      </c>
      <c r="D47">
        <f t="shared" si="4"/>
        <v>3.2258500817911373E-2</v>
      </c>
      <c r="E47">
        <f t="shared" si="4"/>
        <v>0.28257626101078509</v>
      </c>
    </row>
    <row r="48" spans="1:5" hidden="1" x14ac:dyDescent="0.2">
      <c r="B48">
        <v>2023</v>
      </c>
      <c r="C48">
        <f t="shared" si="4"/>
        <v>3.9527593567449386E-2</v>
      </c>
      <c r="D48">
        <f t="shared" si="4"/>
        <v>1.1105507659784559</v>
      </c>
      <c r="E48">
        <f t="shared" si="4"/>
        <v>0.22002862626453265</v>
      </c>
    </row>
    <row r="49" spans="1:5" hidden="1" x14ac:dyDescent="0.2">
      <c r="B49">
        <v>2024</v>
      </c>
      <c r="C49">
        <f t="shared" si="4"/>
        <v>0.36273725757725434</v>
      </c>
      <c r="D49">
        <f t="shared" si="4"/>
        <v>5.1421022474971934E-2</v>
      </c>
      <c r="E49">
        <f t="shared" si="4"/>
        <v>0.26957702496972769</v>
      </c>
    </row>
    <row r="50" spans="1:5" hidden="1" x14ac:dyDescent="0.2"/>
    <row r="51" spans="1:5" hidden="1" x14ac:dyDescent="0.2">
      <c r="A51" s="1" t="s">
        <v>21</v>
      </c>
      <c r="C51">
        <f>SQRT(AVERAGE(C41:C49))</f>
        <v>0.7797931798672515</v>
      </c>
      <c r="D51">
        <f t="shared" ref="D51:E51" si="5">SQRT(AVERAGE(D41:D49))</f>
        <v>0.67130275725475741</v>
      </c>
      <c r="E51">
        <f t="shared" si="5"/>
        <v>0.44056422601724854</v>
      </c>
    </row>
    <row r="52" spans="1:5" hidden="1" x14ac:dyDescent="0.2"/>
    <row r="53" spans="1:5" hidden="1" x14ac:dyDescent="0.2">
      <c r="A53" s="3" t="s">
        <v>24</v>
      </c>
      <c r="B53" s="3" t="s">
        <v>1</v>
      </c>
      <c r="C53" s="3" t="s">
        <v>3</v>
      </c>
      <c r="D53" s="3" t="s">
        <v>0</v>
      </c>
      <c r="E53" s="3" t="s">
        <v>4</v>
      </c>
    </row>
    <row r="54" spans="1:5" hidden="1" x14ac:dyDescent="0.2">
      <c r="B54">
        <v>2016</v>
      </c>
      <c r="C54">
        <f>C15^2</f>
        <v>0.14936060678400004</v>
      </c>
      <c r="D54">
        <f>D15^2</f>
        <v>0.27121597465599989</v>
      </c>
      <c r="E54">
        <f>E15^2</f>
        <v>0.22281892936900002</v>
      </c>
    </row>
    <row r="55" spans="1:5" hidden="1" x14ac:dyDescent="0.2">
      <c r="B55">
        <v>2017</v>
      </c>
      <c r="C55">
        <f t="shared" ref="C55:E62" si="6">C16^2</f>
        <v>0.55078662249999999</v>
      </c>
      <c r="D55">
        <f t="shared" si="6"/>
        <v>2.2700876357609996</v>
      </c>
      <c r="E55">
        <f t="shared" si="6"/>
        <v>0.40331517504100006</v>
      </c>
    </row>
    <row r="56" spans="1:5" hidden="1" x14ac:dyDescent="0.2">
      <c r="B56">
        <v>2018</v>
      </c>
      <c r="C56">
        <f t="shared" si="6"/>
        <v>1.2925097769960001</v>
      </c>
      <c r="D56">
        <f t="shared" si="6"/>
        <v>0.35254262500899997</v>
      </c>
      <c r="E56">
        <f t="shared" si="6"/>
        <v>6.6008400240999979E-2</v>
      </c>
    </row>
    <row r="57" spans="1:5" hidden="1" x14ac:dyDescent="0.2">
      <c r="B57">
        <v>2019</v>
      </c>
      <c r="C57">
        <f t="shared" si="6"/>
        <v>0.64633721040100012</v>
      </c>
      <c r="D57">
        <f t="shared" si="6"/>
        <v>0.18156206220099996</v>
      </c>
      <c r="E57">
        <f t="shared" si="6"/>
        <v>1.331757544324</v>
      </c>
    </row>
    <row r="58" spans="1:5" hidden="1" x14ac:dyDescent="0.2">
      <c r="B58">
        <v>2020</v>
      </c>
      <c r="C58">
        <f t="shared" si="6"/>
        <v>0.11736859328099998</v>
      </c>
      <c r="D58">
        <f t="shared" si="6"/>
        <v>6.6853790720999992E-2</v>
      </c>
      <c r="E58">
        <f t="shared" si="6"/>
        <v>0.24782973062499997</v>
      </c>
    </row>
    <row r="59" spans="1:5" hidden="1" x14ac:dyDescent="0.2">
      <c r="B59">
        <v>2021</v>
      </c>
      <c r="C59">
        <f t="shared" si="6"/>
        <v>1.9414465161640002</v>
      </c>
      <c r="D59">
        <f t="shared" si="6"/>
        <v>0.40349555536900006</v>
      </c>
      <c r="E59">
        <f t="shared" si="6"/>
        <v>0.43563036052900006</v>
      </c>
    </row>
    <row r="60" spans="1:5" hidden="1" x14ac:dyDescent="0.2">
      <c r="B60">
        <v>2022</v>
      </c>
      <c r="C60">
        <f t="shared" si="6"/>
        <v>0.16255088697599998</v>
      </c>
      <c r="D60">
        <f t="shared" si="6"/>
        <v>0.112153321449</v>
      </c>
      <c r="E60">
        <f t="shared" si="6"/>
        <v>0.4089436231689999</v>
      </c>
    </row>
    <row r="61" spans="1:5" hidden="1" x14ac:dyDescent="0.2">
      <c r="B61">
        <v>2023</v>
      </c>
      <c r="C61">
        <f t="shared" si="6"/>
        <v>0.37143539702500011</v>
      </c>
      <c r="D61">
        <f t="shared" si="6"/>
        <v>0.10683680588100004</v>
      </c>
      <c r="E61">
        <f t="shared" si="6"/>
        <v>1.7514140280999995E-2</v>
      </c>
    </row>
    <row r="62" spans="1:5" hidden="1" x14ac:dyDescent="0.2">
      <c r="B62">
        <v>2024</v>
      </c>
      <c r="C62">
        <f t="shared" si="6"/>
        <v>0.48095334606400003</v>
      </c>
      <c r="D62">
        <f t="shared" si="6"/>
        <v>0.59214564010000004</v>
      </c>
      <c r="E62">
        <f t="shared" si="6"/>
        <v>7.7661918759999995E-3</v>
      </c>
    </row>
    <row r="63" spans="1:5" hidden="1" x14ac:dyDescent="0.2"/>
    <row r="64" spans="1:5" hidden="1" x14ac:dyDescent="0.2">
      <c r="A64" s="1" t="s">
        <v>21</v>
      </c>
      <c r="C64">
        <f>SQRT(AVERAGE(C54:C62))</f>
        <v>0.79671192034588145</v>
      </c>
      <c r="D64">
        <f t="shared" ref="D64:E64" si="7">SQRT(AVERAGE(D54:D62))</f>
        <v>0.69577242536997841</v>
      </c>
      <c r="E64">
        <f t="shared" si="7"/>
        <v>0.59081714556620646</v>
      </c>
    </row>
    <row r="65" spans="1:5" hidden="1" x14ac:dyDescent="0.2"/>
    <row r="66" spans="1:5" hidden="1" x14ac:dyDescent="0.2">
      <c r="A66" s="2" t="s">
        <v>25</v>
      </c>
      <c r="B66" s="2" t="s">
        <v>1</v>
      </c>
      <c r="C66" s="2" t="s">
        <v>3</v>
      </c>
      <c r="D66" s="2" t="s">
        <v>0</v>
      </c>
      <c r="E66" s="2" t="s">
        <v>4</v>
      </c>
    </row>
    <row r="67" spans="1:5" hidden="1" x14ac:dyDescent="0.2">
      <c r="B67">
        <v>2016</v>
      </c>
      <c r="C67">
        <f>C28^2</f>
        <v>0.172838084644</v>
      </c>
      <c r="D67">
        <f>D28^2</f>
        <v>0.49711947448900001</v>
      </c>
      <c r="E67">
        <f>E28^2</f>
        <v>5.8980493881000011E-2</v>
      </c>
    </row>
    <row r="68" spans="1:5" hidden="1" x14ac:dyDescent="0.2">
      <c r="B68">
        <v>2017</v>
      </c>
      <c r="C68">
        <f t="shared" ref="C68:E75" si="8">C29^2</f>
        <v>0.66717694248100001</v>
      </c>
      <c r="D68">
        <f t="shared" si="8"/>
        <v>1.0935888795040003</v>
      </c>
      <c r="E68">
        <f t="shared" si="8"/>
        <v>2.3275468968999992E-2</v>
      </c>
    </row>
    <row r="69" spans="1:5" hidden="1" x14ac:dyDescent="0.2">
      <c r="B69">
        <v>2018</v>
      </c>
      <c r="C69">
        <f t="shared" si="8"/>
        <v>1.3711918184409999</v>
      </c>
      <c r="D69">
        <f t="shared" si="8"/>
        <v>1.6496807912010001</v>
      </c>
      <c r="E69">
        <f t="shared" si="8"/>
        <v>0.22549106988100004</v>
      </c>
    </row>
    <row r="70" spans="1:5" hidden="1" x14ac:dyDescent="0.2">
      <c r="B70">
        <v>2019</v>
      </c>
      <c r="C70">
        <f t="shared" si="8"/>
        <v>0.22008389516099996</v>
      </c>
      <c r="D70">
        <f t="shared" si="8"/>
        <v>0.289933787025</v>
      </c>
      <c r="E70">
        <f t="shared" si="8"/>
        <v>1.0309254690249998</v>
      </c>
    </row>
    <row r="71" spans="1:5" hidden="1" x14ac:dyDescent="0.2">
      <c r="B71">
        <v>2020</v>
      </c>
      <c r="C71">
        <f t="shared" si="8"/>
        <v>0.47809342224900003</v>
      </c>
      <c r="D71">
        <f t="shared" si="8"/>
        <v>0.53907019779599985</v>
      </c>
      <c r="E71">
        <f t="shared" si="8"/>
        <v>6.9993580969000019E-2</v>
      </c>
    </row>
    <row r="72" spans="1:5" hidden="1" x14ac:dyDescent="0.2">
      <c r="B72">
        <v>2021</v>
      </c>
      <c r="C72">
        <f t="shared" si="8"/>
        <v>1.8487623348639997</v>
      </c>
      <c r="D72">
        <f t="shared" si="8"/>
        <v>1.7510964241000009E-2</v>
      </c>
      <c r="E72">
        <f t="shared" si="8"/>
        <v>0.26253941299600003</v>
      </c>
    </row>
    <row r="73" spans="1:5" hidden="1" x14ac:dyDescent="0.2">
      <c r="B73">
        <v>2022</v>
      </c>
      <c r="C73">
        <f t="shared" si="8"/>
        <v>1.9000389395610002</v>
      </c>
      <c r="D73">
        <f t="shared" si="8"/>
        <v>0.49493757632399998</v>
      </c>
      <c r="E73">
        <f t="shared" si="8"/>
        <v>0.41972646676900011</v>
      </c>
    </row>
    <row r="74" spans="1:5" hidden="1" x14ac:dyDescent="0.2">
      <c r="B74">
        <v>2023</v>
      </c>
      <c r="C74">
        <f t="shared" si="8"/>
        <v>0.10920645529600002</v>
      </c>
      <c r="D74">
        <f t="shared" si="8"/>
        <v>1.6067337049000001</v>
      </c>
      <c r="E74">
        <f t="shared" si="8"/>
        <v>1.3727871555999999E-2</v>
      </c>
    </row>
    <row r="75" spans="1:5" hidden="1" x14ac:dyDescent="0.2">
      <c r="B75">
        <v>2024</v>
      </c>
      <c r="C75">
        <f t="shared" si="8"/>
        <v>0.24014606220900001</v>
      </c>
      <c r="D75">
        <f t="shared" si="8"/>
        <v>0.1306461025</v>
      </c>
      <c r="E75">
        <f t="shared" si="8"/>
        <v>0.27545492624400003</v>
      </c>
    </row>
    <row r="76" spans="1:5" hidden="1" x14ac:dyDescent="0.2"/>
    <row r="77" spans="1:5" hidden="1" x14ac:dyDescent="0.2">
      <c r="A77" s="1" t="s">
        <v>21</v>
      </c>
      <c r="C77">
        <f>SQRT(AVERAGE(C67:C75))</f>
        <v>0.88239182244787873</v>
      </c>
      <c r="D77">
        <f t="shared" ref="D77:E77" si="9">SQRT(AVERAGE(D67:D75))</f>
        <v>0.83793539117019966</v>
      </c>
      <c r="E77">
        <f t="shared" si="9"/>
        <v>0.51425401854314934</v>
      </c>
    </row>
    <row r="78" spans="1:5" hidden="1" x14ac:dyDescent="0.2"/>
    <row r="79" spans="1:5" x14ac:dyDescent="0.2">
      <c r="A79" s="7" t="s">
        <v>11</v>
      </c>
      <c r="B79" s="7" t="s">
        <v>1</v>
      </c>
      <c r="C79" s="7" t="s">
        <v>3</v>
      </c>
      <c r="D79" s="7" t="s">
        <v>0</v>
      </c>
      <c r="E79" s="7" t="s">
        <v>4</v>
      </c>
    </row>
    <row r="80" spans="1:5" x14ac:dyDescent="0.2">
      <c r="A80" s="5"/>
      <c r="B80" s="13" t="s">
        <v>12</v>
      </c>
      <c r="C80" s="13">
        <f>RSQ('MODIS SSI'!C38:C46,'SMAP SSI'!C38:C46)</f>
        <v>0.1498669277617474</v>
      </c>
      <c r="D80" s="13">
        <f>RSQ('MODIS SSI'!D38:D46,'SMAP SSI'!D38:D46)</f>
        <v>7.3953495353622167E-2</v>
      </c>
      <c r="E80" s="13">
        <f>RSQ('MODIS SSI'!E38:E46,'SMAP SSI'!E38:E46)</f>
        <v>0.65100056214229207</v>
      </c>
    </row>
    <row r="81" spans="1:5" x14ac:dyDescent="0.2">
      <c r="A81" s="6"/>
      <c r="B81" s="13"/>
      <c r="C81" s="13" t="s">
        <v>15</v>
      </c>
      <c r="D81" s="13" t="s">
        <v>28</v>
      </c>
      <c r="E81" s="13" t="s">
        <v>14</v>
      </c>
    </row>
    <row r="83" spans="1:5" x14ac:dyDescent="0.2">
      <c r="A83" s="3" t="s">
        <v>26</v>
      </c>
      <c r="B83" s="3" t="s">
        <v>1</v>
      </c>
      <c r="C83" s="3" t="s">
        <v>3</v>
      </c>
      <c r="D83" s="3" t="s">
        <v>0</v>
      </c>
      <c r="E83" s="3" t="s">
        <v>4</v>
      </c>
    </row>
    <row r="84" spans="1:5" x14ac:dyDescent="0.2">
      <c r="B84" t="s">
        <v>12</v>
      </c>
      <c r="C84">
        <f>RSQ('MODIS SSI'!C2:C10,'SMAP SSI'!C2:C10)</f>
        <v>1.0400086016218999E-3</v>
      </c>
      <c r="D84">
        <f>RSQ('MODIS SSI'!D2:D10,'SMAP SSI'!D2:D10)</f>
        <v>5.5513053591533842E-2</v>
      </c>
      <c r="E84">
        <f>RSQ('MODIS SSI'!E2:E10,'SMAP SSI'!E2:E10)</f>
        <v>0.13320095324670439</v>
      </c>
    </row>
    <row r="86" spans="1:5" x14ac:dyDescent="0.2">
      <c r="A86" s="2" t="s">
        <v>27</v>
      </c>
      <c r="B86" s="2" t="s">
        <v>1</v>
      </c>
      <c r="C86" s="2" t="s">
        <v>3</v>
      </c>
      <c r="D86" s="2" t="s">
        <v>0</v>
      </c>
      <c r="E86" s="2" t="s">
        <v>4</v>
      </c>
    </row>
    <row r="87" spans="1:5" x14ac:dyDescent="0.2">
      <c r="B87" t="s">
        <v>12</v>
      </c>
      <c r="C87">
        <f>RSQ('MODIS SSI'!C13:C21,'SMAP SSI'!C13:C21)</f>
        <v>8.4716676279650693E-3</v>
      </c>
      <c r="D87">
        <f>RSQ('MODIS SSI'!D13:D21,'SMAP SSI'!D13:D21)</f>
        <v>6.7760093614045266E-2</v>
      </c>
      <c r="E87">
        <f>RSQ('MODIS SSI'!E13:E21,'SMAP SSI'!E13:E21)</f>
        <v>0.4387151361333233</v>
      </c>
    </row>
    <row r="89" spans="1:5" x14ac:dyDescent="0.2">
      <c r="A89" s="7" t="s">
        <v>13</v>
      </c>
      <c r="B89" s="7" t="s">
        <v>1</v>
      </c>
      <c r="C89" s="7" t="s">
        <v>3</v>
      </c>
      <c r="D89" s="7" t="s">
        <v>0</v>
      </c>
      <c r="E89" s="7" t="s">
        <v>4</v>
      </c>
    </row>
    <row r="90" spans="1:5" x14ac:dyDescent="0.2">
      <c r="A90" s="5"/>
      <c r="B90" s="13" t="s">
        <v>12</v>
      </c>
      <c r="C90" s="13">
        <f>CORREL('MODIS SSI'!C38:C46,'SMAP SSI'!C38:C46)</f>
        <v>0.38712650098094215</v>
      </c>
      <c r="D90" s="13">
        <f>CORREL('MODIS SSI'!D38:D46,'SMAP SSI'!D38:D46)</f>
        <v>0.27194391950110258</v>
      </c>
      <c r="E90" s="13">
        <f>CORREL('MODIS SSI'!E38:E46,'SMAP SSI'!E38:E46)</f>
        <v>0.80684605851568247</v>
      </c>
    </row>
    <row r="91" spans="1:5" x14ac:dyDescent="0.2">
      <c r="A91" s="6"/>
      <c r="B91" s="13"/>
      <c r="C91" s="13" t="s">
        <v>14</v>
      </c>
      <c r="D91" s="13" t="s">
        <v>15</v>
      </c>
      <c r="E91" s="13" t="s">
        <v>16</v>
      </c>
    </row>
    <row r="93" spans="1:5" x14ac:dyDescent="0.2">
      <c r="A93" s="3" t="s">
        <v>17</v>
      </c>
      <c r="B93" s="3" t="s">
        <v>1</v>
      </c>
      <c r="C93" s="3" t="s">
        <v>3</v>
      </c>
      <c r="D93" s="3" t="s">
        <v>0</v>
      </c>
      <c r="E93" s="3" t="s">
        <v>4</v>
      </c>
    </row>
    <row r="94" spans="1:5" x14ac:dyDescent="0.2">
      <c r="B94" t="s">
        <v>12</v>
      </c>
      <c r="C94">
        <f>CORREL('MODIS SSI'!C2:C10,'SMAP SSI'!C2:C10)</f>
        <v>3.2249164355404619E-2</v>
      </c>
      <c r="D94">
        <f>CORREL('MODIS SSI'!D2:D10,'SMAP SSI'!D2:D10)</f>
        <v>0.2356120828640455</v>
      </c>
      <c r="E94">
        <f>CORREL('MODIS SSI'!E2:E10,'SMAP SSI'!E2:E10)</f>
        <v>0.36496705775549715</v>
      </c>
    </row>
    <row r="95" spans="1:5" x14ac:dyDescent="0.2">
      <c r="C95" t="s">
        <v>14</v>
      </c>
      <c r="D95" t="s">
        <v>15</v>
      </c>
      <c r="E95" t="s">
        <v>14</v>
      </c>
    </row>
    <row r="97" spans="1:5" x14ac:dyDescent="0.2">
      <c r="A97" s="2" t="s">
        <v>18</v>
      </c>
      <c r="B97" s="2" t="s">
        <v>1</v>
      </c>
      <c r="C97" s="2" t="s">
        <v>3</v>
      </c>
      <c r="D97" s="2" t="s">
        <v>0</v>
      </c>
      <c r="E97" s="2" t="s">
        <v>4</v>
      </c>
    </row>
    <row r="98" spans="1:5" x14ac:dyDescent="0.2">
      <c r="B98" t="s">
        <v>12</v>
      </c>
      <c r="C98">
        <f>CORREL('MODIS SSI'!C13:C21,'SMAP SSI'!C13:C21)</f>
        <v>-9.2041662457634205E-2</v>
      </c>
      <c r="D98">
        <f>CORREL('MODIS SSI'!D13:D21,'SMAP SSI'!D13:D21)</f>
        <v>0.26030769027065886</v>
      </c>
      <c r="E98">
        <f>CORREL('MODIS SSI'!E13:E21,'SMAP SSI'!E13:E21)</f>
        <v>0.66235574741472825</v>
      </c>
    </row>
    <row r="99" spans="1:5" x14ac:dyDescent="0.2">
      <c r="C99" t="s">
        <v>19</v>
      </c>
      <c r="D99" t="s">
        <v>15</v>
      </c>
      <c r="E99" t="s">
        <v>14</v>
      </c>
    </row>
    <row r="100" spans="1:5" x14ac:dyDescent="0.2">
      <c r="C100" t="s">
        <v>20</v>
      </c>
    </row>
    <row r="102" spans="1:5" x14ac:dyDescent="0.2">
      <c r="A102" s="12" t="s">
        <v>30</v>
      </c>
      <c r="B102" s="12" t="s">
        <v>29</v>
      </c>
      <c r="C102" s="12" t="s">
        <v>3</v>
      </c>
      <c r="D102" s="12" t="s">
        <v>0</v>
      </c>
      <c r="E102" s="12" t="s">
        <v>4</v>
      </c>
    </row>
    <row r="103" spans="1:5" x14ac:dyDescent="0.2">
      <c r="A103" s="10"/>
      <c r="B103" s="8" t="s">
        <v>5</v>
      </c>
      <c r="C103" s="9">
        <f>0.2178*100</f>
        <v>21.78</v>
      </c>
      <c r="D103" s="9">
        <f>0.3396*100</f>
        <v>33.96</v>
      </c>
      <c r="E103" s="9">
        <f>0.282*100</f>
        <v>28.199999999999996</v>
      </c>
    </row>
    <row r="104" spans="1:5" x14ac:dyDescent="0.2">
      <c r="A104" s="11"/>
      <c r="B104" s="8" t="s">
        <v>2</v>
      </c>
      <c r="C104" s="9">
        <f>0.3561*100</f>
        <v>35.61</v>
      </c>
      <c r="D104" s="9">
        <f>0.6075*100</f>
        <v>60.750000000000007</v>
      </c>
      <c r="E104" s="9">
        <f>0.3357*100</f>
        <v>33.57</v>
      </c>
    </row>
    <row r="139" spans="1:2" x14ac:dyDescent="0.2">
      <c r="A139" s="16" t="s">
        <v>32</v>
      </c>
      <c r="B139" s="16" t="s">
        <v>33</v>
      </c>
    </row>
    <row r="140" spans="1:2" x14ac:dyDescent="0.2">
      <c r="A140" s="13" t="s">
        <v>31</v>
      </c>
      <c r="B140" s="13" t="s">
        <v>34</v>
      </c>
    </row>
    <row r="141" spans="1:2" x14ac:dyDescent="0.2">
      <c r="A141" s="13" t="s">
        <v>35</v>
      </c>
      <c r="B141" s="13" t="s">
        <v>36</v>
      </c>
    </row>
    <row r="142" spans="1:2" x14ac:dyDescent="0.2">
      <c r="A142" s="13" t="s">
        <v>37</v>
      </c>
      <c r="B142" s="13" t="s">
        <v>14</v>
      </c>
    </row>
    <row r="143" spans="1:2" x14ac:dyDescent="0.2">
      <c r="A143" s="13" t="s">
        <v>38</v>
      </c>
      <c r="B143" s="13" t="s">
        <v>39</v>
      </c>
    </row>
    <row r="144" spans="1:2" x14ac:dyDescent="0.2">
      <c r="A144" s="13" t="s">
        <v>40</v>
      </c>
      <c r="B144" s="13" t="s">
        <v>41</v>
      </c>
    </row>
  </sheetData>
  <mergeCells count="1">
    <mergeCell ref="A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MODIS SSI</vt:lpstr>
      <vt:lpstr>SMAP SSI</vt:lpstr>
      <vt:lpstr>Accuracy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Gourishetty</dc:creator>
  <cp:lastModifiedBy>Shraddha Gourishetty</cp:lastModifiedBy>
  <dcterms:created xsi:type="dcterms:W3CDTF">2025-03-31T23:02:44Z</dcterms:created>
  <dcterms:modified xsi:type="dcterms:W3CDTF">2025-04-04T00:57:34Z</dcterms:modified>
</cp:coreProperties>
</file>