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mpact" sheetId="1" r:id="rId4"/>
    <sheet state="visible" name="Scale" sheetId="2" r:id="rId5"/>
    <sheet state="visible" name="Impact, Scale BREAKDOWN" sheetId="3" r:id="rId6"/>
    <sheet state="visible" name="Finance" sheetId="4" r:id="rId7"/>
    <sheet state="visible" name="Cost BREAKDOWN" sheetId="5" r:id="rId8"/>
    <sheet state="visible" name="Legal" sheetId="6" r:id="rId9"/>
    <sheet state="visible" name="FEEDBACK"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I3">
      <text>
        <t xml:space="preserve">- 133.9 billion
- sample annual net sales number 
- Aldi 2021
 (statista)</t>
      </text>
    </comment>
    <comment authorId="0" ref="I5">
      <text>
        <t xml:space="preserve">info from challenge</t>
      </text>
    </comment>
    <comment authorId="0" ref="G7">
      <text>
        <t xml:space="preserve">ave btwn 20 (BCG)-29%
source
- BCG
- </t>
      </text>
    </comment>
    <comment authorId="0" ref="F10">
      <text>
        <t xml:space="preserve">28.5%
https://www.rvo.nl/sites/default/files/2022-05/Statistics-Electric-Vehicles-and%20Charging-in-The-Netherlands-up-to-and-including-March-2022.pdf
</t>
      </text>
    </comment>
    <comment authorId="0" ref="B12">
      <text>
        <t xml:space="preserve">https://ec.europa.eu/clima/eu-action/eu-emissions-trading-system-eu-ets/emissions-cap-and-allowances_en#modal</t>
      </text>
    </comment>
    <comment authorId="0" ref="F12">
      <text>
        <t xml:space="preserve">0.8 by 2027</t>
      </text>
    </comment>
    <comment authorId="0" ref="G12">
      <text>
        <t xml:space="preserve">China + EU projected to account for 80% of total EV sales </t>
      </text>
    </comment>
    <comment authorId="0" ref="B13">
      <text>
        <t xml:space="preserve">EU target amount c02 Mton to be reduced</t>
      </text>
    </comment>
    <comment authorId="0" ref="F15">
      <text>
        <t xml:space="preserve">0.8 by 2028</t>
      </text>
    </comment>
    <comment authorId="0" ref="J19">
      <text>
        <t xml:space="preserve">shortton</t>
      </text>
    </comment>
  </commentList>
</comments>
</file>

<file path=xl/comments2.xml><?xml version="1.0" encoding="utf-8"?>
<comments xmlns:r="http://schemas.openxmlformats.org/officeDocument/2006/relationships" xmlns="http://schemas.openxmlformats.org/spreadsheetml/2006/main">
  <authors>
    <author/>
  </authors>
  <commentList>
    <comment authorId="0" ref="C36">
      <text>
        <t xml:space="preserve">- by challenge
- key supers that's shown interests in evs</t>
      </text>
    </comment>
    <comment authorId="0" ref="C48">
      <text>
        <t xml:space="preserve">conservative speculation without considering increased store amounts in china within upcoming years</t>
      </text>
    </comment>
    <comment authorId="0" ref="C61">
      <text>
        <t xml:space="preserve">Switzerland</t>
      </text>
    </comment>
  </commentList>
</comments>
</file>

<file path=xl/comments3.xml><?xml version="1.0" encoding="utf-8"?>
<comments xmlns:r="http://schemas.openxmlformats.org/officeDocument/2006/relationships" xmlns="http://schemas.openxmlformats.org/spreadsheetml/2006/main">
  <authors>
    <author/>
  </authors>
  <commentList>
    <comment authorId="0" ref="I3">
      <text>
        <t xml:space="preserve">without current</t>
      </text>
    </comment>
    <comment authorId="0" ref="G4">
      <text>
        <t xml:space="preserve">various sources
- aldi site
- wiki
- statista</t>
      </text>
    </comment>
  </commentList>
</comments>
</file>

<file path=xl/comments4.xml><?xml version="1.0" encoding="utf-8"?>
<comments xmlns:r="http://schemas.openxmlformats.org/officeDocument/2006/relationships" xmlns="http://schemas.openxmlformats.org/spreadsheetml/2006/main">
  <authors>
    <author/>
  </authors>
  <commentList>
    <comment authorId="0" ref="B10">
      <text>
        <t xml:space="preserve">all super in year accommodated : since initial strategy/implementation will have been done in the first year, so panned out across the next years as well</t>
      </text>
    </comment>
    <comment authorId="0" ref="F10">
      <text>
        <t xml:space="preserve">from ave 2 m pj, 5 consultants: 500k - 1 mil</t>
      </text>
    </comment>
    <comment authorId="0" ref="G13">
      <text>
        <t xml:space="preserve">conservative amount: 
1. not including super cross selling opportunity from non-super customers who stop to charge
2. ave higher disposable income of EV users to non-EV users</t>
      </text>
    </comment>
    <comment authorId="0" ref="N13">
      <text>
        <t xml:space="preserve">ave from data given by challenge</t>
      </text>
    </comment>
    <comment authorId="0" ref="N15">
      <text>
        <t xml:space="preserve">Tesla - based on top EV brand sales in DE  
https://cleantechnica.com/2022/03/19/tesla-model-3-model-y-top-ev-sales-in-germany-in-february/</t>
      </text>
    </comment>
    <comment authorId="0" ref="C16">
      <text>
        <t xml:space="preserve">more qbits - benchmarks
</t>
      </text>
    </comment>
    <comment authorId="0" ref="D16">
      <text>
        <t xml:space="preserve">both conventional solver + hybrid (used once a day or w)</t>
      </text>
    </comment>
    <comment authorId="0" ref="F17">
      <text>
        <t xml:space="preserve">pay once - usable over the next years</t>
      </text>
    </comment>
    <comment authorId="0" ref="B20">
      <text>
        <t xml:space="preserve">train 1 year - usable for 2+ years after</t>
      </text>
    </comment>
    <comment authorId="0" ref="E23">
      <text>
        <t xml:space="preserve">ave 400 annually / charger
https://afdc.energy.gov/fuels/electricity_infrastructure_maintenance_and_operation.html#:~:text=While%20actual%20maintenance%20costs%20vary,for%20an%20additional%20annual%20fee.</t>
      </text>
    </comment>
    <comment authorId="0" ref="E24">
      <text>
        <t xml:space="preserve">Tesla install cost: 1500 max
*400 stations (Lild base)</t>
      </text>
    </comment>
    <comment authorId="0" ref="F29">
      <text>
        <t xml:space="preserve">range ave 10-45% cut</t>
      </text>
    </comment>
    <comment authorId="0" ref="N29">
      <text>
        <t xml:space="preserve">already implemented according to challenge</t>
      </text>
    </comment>
    <comment authorId="0" ref="B57">
      <text>
        <t xml:space="preserve">sum of ATCF of all those countries
- corporate + quantum</t>
      </text>
    </comment>
    <comment authorId="0" ref="D63">
      <text>
        <t xml:space="preserve">CF = cash flow
DCF = 
a company’s intrinsic value (value based on a company’s ability to generate cash flows) and is often presented in comparison to the company’s market value</t>
      </text>
    </comment>
    <comment authorId="0" ref="B67">
      <text>
        <t xml:space="preserve">Series A
(not seed funding since final target already est.</t>
      </text>
    </comment>
    <comment authorId="0" ref="C67">
      <text>
        <t xml:space="preserve">conservatively at $15 mil, or 20 mil
from industry ave
IBM series A at $39 mil but include hardware</t>
      </text>
    </comment>
    <comment authorId="0" ref="E67">
      <text>
        <t xml:space="preserve">crunchbase : ave series B funding $45 mil in 2021</t>
      </text>
    </comment>
    <comment authorId="0" ref="B70">
      <text>
        <t xml:space="preserve">costs used to upgrade hardware, etc</t>
      </text>
    </comment>
    <comment authorId="0" ref="B71">
      <text>
        <t xml:space="preserve">current assets - curr liabilities 
(not costs)
- current: (w/in 12 months)</t>
      </text>
    </comment>
    <comment authorId="0" ref="B74">
      <text>
        <t xml:space="preserve">time takes to break even</t>
      </text>
    </comment>
    <comment authorId="0" ref="D86">
      <text>
        <t xml:space="preserve">CF = cash flow
DCF = 
a company’s intrinsic value (value based on a company’s ability to generate cash flows) and is often presented in comparison to the company’s market value</t>
      </text>
    </comment>
    <comment authorId="0" ref="B93">
      <text>
        <t xml:space="preserve">costs used to upgrade hardware, etc</t>
      </text>
    </comment>
    <comment authorId="0" ref="B94">
      <text>
        <t xml:space="preserve">current assets - curr liabilities 
(not costs)
- current: (w/in 12 months)</t>
      </text>
    </comment>
    <comment authorId="0" ref="B97">
      <text>
        <t xml:space="preserve">time takes to break even</t>
      </text>
    </comment>
  </commentList>
</comments>
</file>

<file path=xl/comments5.xml><?xml version="1.0" encoding="utf-8"?>
<comments xmlns:r="http://schemas.openxmlformats.org/officeDocument/2006/relationships" xmlns="http://schemas.openxmlformats.org/spreadsheetml/2006/main">
  <authors>
    <author/>
  </authors>
  <commentList>
    <comment authorId="0" ref="D20">
      <text>
        <t xml:space="preserve">Qiskit Runtime is a containerized execution environment for classical-quantum programs that can greatly improve the overall execution time of a program by more tightly integrating the quantum and classical resources together.</t>
      </text>
    </comment>
  </commentList>
</comments>
</file>

<file path=xl/comments6.xml><?xml version="1.0" encoding="utf-8"?>
<comments xmlns:r="http://schemas.openxmlformats.org/officeDocument/2006/relationships" xmlns="http://schemas.openxmlformats.org/spreadsheetml/2006/main">
  <authors>
    <author/>
  </authors>
  <commentList>
    <comment authorId="0" ref="A8">
      <text>
        <t xml:space="preserve">let me know if you'd like to edit anywhere</t>
      </text>
    </comment>
    <comment authorId="0" ref="F12">
      <text>
        <t xml:space="preserve">all 15 Aug 2022</t>
      </text>
    </comment>
  </commentList>
</comments>
</file>

<file path=xl/sharedStrings.xml><?xml version="1.0" encoding="utf-8"?>
<sst xmlns="http://schemas.openxmlformats.org/spreadsheetml/2006/main" count="289" uniqueCount="206">
  <si>
    <t>CLASSICAL</t>
  </si>
  <si>
    <t>2022 Data</t>
  </si>
  <si>
    <t>https://www.epa.gov/greenvehicles/greenhouse-gas-emissions-typical-passenger-vehicle#:~:text=typical%20passenger%20vehicle%3F-,A%20typical%20passenger%20vehicle%20emits%20about%204.6%20metric%20tons%20of,8%2C887%20grams%20of%20CO2.</t>
  </si>
  <si>
    <t>https://electrek.co/2022/05/31/this-is-where-electric-vehicle-adoption-is-headed-between-now-and-2025/</t>
  </si>
  <si>
    <t>https://www.transportenvironment.org/discover/how-clean-are-electric-cars/</t>
  </si>
  <si>
    <t>of annual net sales</t>
  </si>
  <si>
    <t>1 car</t>
  </si>
  <si>
    <r>
      <rPr>
        <rFont val="Calibri"/>
        <b/>
        <color theme="1"/>
        <sz val="12.0"/>
      </rPr>
      <t>ave vehical</t>
    </r>
    <r>
      <rPr>
        <rFont val="Calibri"/>
        <color theme="1"/>
        <sz val="12.0"/>
      </rPr>
      <t xml:space="preserve"> = 404 g CO2/mile = 4.6 Mt / y</t>
    </r>
  </si>
  <si>
    <r>
      <rPr>
        <rFont val="Calibri"/>
        <color theme="0"/>
        <sz val="12.0"/>
        <u/>
      </rPr>
      <t xml:space="preserve">https://autocrypt.io/trends-in-e-mobility-industry-2022/#:~:text=2022%3A%20The%20Tipping%20Point%20of%20EV%20Adoption&amp;text=At%20this%20point%2C%20about%2023,%2C%20and%20China%20at%2015%25.
https://insideevs.com/news/520955/ev-40-percent-market-switzerland/
</t>
    </r>
    <r>
      <rPr>
        <rFont val="Calibri"/>
        <color theme="0"/>
        <sz val="12.0"/>
        <u/>
      </rPr>
      <t>https://www.protocol.com/bulletins/ev-adoptions-rosiest-forecast-yet</t>
    </r>
  </si>
  <si>
    <t>china + eu to make up 80% of total global sales</t>
  </si>
  <si>
    <r>
      <rPr>
        <rFont val="Calibri"/>
        <b/>
        <sz val="12.0"/>
      </rPr>
      <t xml:space="preserve">EV IMPACT
</t>
    </r>
    <r>
      <rPr>
        <rFont val="Calibri"/>
        <sz val="12.0"/>
      </rPr>
      <t xml:space="preserve">200 g C02/m </t>
    </r>
    <r>
      <rPr>
        <rFont val="Calibri"/>
        <color rgb="FF1155CC"/>
        <sz val="12.0"/>
        <u/>
      </rPr>
      <t>https://www.cnbc.com/2021/07/26/lifetime-emissions-of-evs-are-lower-than-gasoline-cars-experts-say.html</t>
    </r>
    <r>
      <rPr>
        <rFont val="Calibri"/>
        <sz val="12.0"/>
      </rPr>
      <t xml:space="preserve">
27-83% less </t>
    </r>
    <r>
      <rPr>
        <rFont val="Calibri"/>
        <color rgb="FF1155CC"/>
        <sz val="12.0"/>
        <u/>
      </rPr>
      <t>https://www.transportenvironment.org/discover/how-clean-are-electric-cars/</t>
    </r>
  </si>
  <si>
    <t>SUPER</t>
  </si>
  <si>
    <t>Total C02 Emis. (Mton)</t>
  </si>
  <si>
    <t>Non-EV C02 Emis./y (Mton)</t>
  </si>
  <si>
    <t>Current EV Adoption</t>
  </si>
  <si>
    <t>Adoption Projection by 2025</t>
  </si>
  <si>
    <t>Energy Cost</t>
  </si>
  <si>
    <t>Super C02 Emis.</t>
  </si>
  <si>
    <t>GLOBAL</t>
  </si>
  <si>
    <t>DE</t>
  </si>
  <si>
    <t>40-50%</t>
  </si>
  <si>
    <t>CH</t>
  </si>
  <si>
    <t>Netherland</t>
  </si>
  <si>
    <t>-%</t>
  </si>
  <si>
    <t>FR</t>
  </si>
  <si>
    <t>*target reduction of 55% by 2030 (in 8 y)</t>
  </si>
  <si>
    <t>EU</t>
  </si>
  <si>
    <t>UK</t>
  </si>
  <si>
    <t>USA</t>
  </si>
  <si>
    <t>China</t>
  </si>
  <si>
    <t>Japan</t>
  </si>
  <si>
    <t>SEA</t>
  </si>
  <si>
    <r>
      <rPr>
        <rFont val="Calibri"/>
        <color theme="0"/>
        <sz val="12.0"/>
        <u/>
      </rPr>
      <t xml:space="preserve">https://worldpopulationreview.com/country-rankings/co2-emissions-by-country
https://www.co2.earth/
</t>
    </r>
    <r>
      <rPr>
        <rFont val="Calibri"/>
        <color theme="0"/>
        <sz val="12.0"/>
        <u/>
      </rPr>
      <t>https://www.justintools.com/unit-conversion/density.php?k1=parts-per-million&amp;k2=tons-[metric]-per-cubic-kilometer</t>
    </r>
  </si>
  <si>
    <t>SCALING - GEOGRAPHICAL</t>
  </si>
  <si>
    <t>TAM</t>
  </si>
  <si>
    <t>total EV market</t>
  </si>
  <si>
    <t>SAM</t>
  </si>
  <si>
    <t>" - supermarkets</t>
  </si>
  <si>
    <t>SOM</t>
  </si>
  <si>
    <t>" - Lidl/Aldi/Kaufland</t>
  </si>
  <si>
    <t>Lidl/Aldi/Kaufland Stores</t>
  </si>
  <si>
    <t>% of increase</t>
  </si>
  <si>
    <t>Lidl/Aldi/Kaufland</t>
  </si>
  <si>
    <t>Rest of EU</t>
  </si>
  <si>
    <t>Total</t>
  </si>
  <si>
    <t>Aldi Stores</t>
  </si>
  <si>
    <t xml:space="preserve">Aldi </t>
  </si>
  <si>
    <t>Aldi</t>
  </si>
  <si>
    <r>
      <rPr>
        <rFont val="Calibri"/>
        <b/>
        <color theme="1"/>
        <sz val="12.0"/>
      </rPr>
      <t xml:space="preserve">NOTES reasons not included:
</t>
    </r>
    <r>
      <rPr>
        <rFont val="Calibri"/>
        <color theme="1"/>
        <sz val="12.0"/>
      </rPr>
      <t>- sweden : charging stations = free
- norway : no Lidl 
- denmark : low adoption EV</t>
    </r>
  </si>
  <si>
    <t>Total Stores 2022</t>
  </si>
  <si>
    <t>Chosen based on :
1. Challenge priority
2. Market share &amp; similarities to key market Germany
3. Stark EV policies (if any)</t>
  </si>
  <si>
    <t>current</t>
  </si>
  <si>
    <t>JP</t>
  </si>
  <si>
    <t>Australia</t>
  </si>
  <si>
    <t>Aldi Nord/Sud</t>
  </si>
  <si>
    <t>Schwarz</t>
  </si>
  <si>
    <t>Lidl</t>
  </si>
  <si>
    <t>-</t>
  </si>
  <si>
    <t>Kaufland</t>
  </si>
  <si>
    <t>SUM</t>
  </si>
  <si>
    <t>Tax Rate</t>
  </si>
  <si>
    <r>
      <rPr>
        <rFont val="Calibri"/>
        <b/>
        <color theme="1"/>
        <sz val="12.0"/>
      </rPr>
      <t xml:space="preserve">*EU ETS </t>
    </r>
    <r>
      <rPr>
        <rFont val="Calibri"/>
        <b val="0"/>
        <color theme="1"/>
        <sz val="12.0"/>
      </rPr>
      <t>- cap + trade allowances of C02 emissions (EU + UK + Norway)</t>
    </r>
  </si>
  <si>
    <t>Corporate</t>
  </si>
  <si>
    <t>Personal</t>
  </si>
  <si>
    <t>Cars Total</t>
  </si>
  <si>
    <t>non-EVs only</t>
  </si>
  <si>
    <t>Budgeted Profit-Loss Statement</t>
  </si>
  <si>
    <t>One Year Estimate for 1 Supermarket Brand</t>
  </si>
  <si>
    <t>Unit: USD</t>
  </si>
  <si>
    <t>NPV</t>
  </si>
  <si>
    <r>
      <rPr>
        <rFont val="Calibri"/>
        <b/>
        <color theme="1"/>
        <sz val="12.0"/>
        <u/>
      </rPr>
      <t xml:space="preserve">Revenues </t>
    </r>
    <r>
      <rPr>
        <rFont val="Calibri"/>
        <b val="0"/>
        <color theme="1"/>
        <sz val="12.0"/>
        <u/>
      </rPr>
      <t>(conservative to include minimal sources only)</t>
    </r>
  </si>
  <si>
    <t>3qbits / car 
" / mall</t>
  </si>
  <si>
    <t>Charging Fee</t>
  </si>
  <si>
    <t>Screen Ad Upsell</t>
  </si>
  <si>
    <r>
      <rPr>
        <rFont val="Calibri"/>
        <color theme="1"/>
        <sz val="12.0"/>
      </rPr>
      <t xml:space="preserve">based on average 
</t>
    </r>
    <r>
      <rPr>
        <rFont val="Calibri"/>
        <color theme="1"/>
        <sz val="2.0"/>
      </rPr>
      <t>online ads that you cannot skip – which means the business will always get maximum return on their investment by using EV Meter EV charging stations as a promotional tool.
What’s more, you can remotely manage the content being displayed to show different advertisements or messaging at different times of the day. To give you some idea, a business can use these digital displays for marketing in any number of ways:</t>
    </r>
  </si>
  <si>
    <t>Charge Revenue</t>
  </si>
  <si>
    <t>Carbon Tax Saved</t>
  </si>
  <si>
    <t>Energy Mgmt Consulting Fee (per year)</t>
  </si>
  <si>
    <t>Total Revenue w/o Consult Fee</t>
  </si>
  <si>
    <t>Total Revenue (602 Locations)</t>
  </si>
  <si>
    <t>/total charging stations</t>
  </si>
  <si>
    <t>cars / day</t>
  </si>
  <si>
    <t>- 1500 m2 parking area
- 30 min full charge time</t>
  </si>
  <si>
    <t>m (30 d) total</t>
  </si>
  <si>
    <t>USD/kWh/car</t>
  </si>
  <si>
    <t>Costs</t>
  </si>
  <si>
    <t>IBM</t>
  </si>
  <si>
    <t>DWave</t>
  </si>
  <si>
    <t>Amazon Braket</t>
  </si>
  <si>
    <t>stations</t>
  </si>
  <si>
    <t>- assume 50% of parking area</t>
  </si>
  <si>
    <t>Monthly</t>
  </si>
  <si>
    <t>Yearly</t>
  </si>
  <si>
    <t>Upgrades</t>
  </si>
  <si>
    <t>Training / employee</t>
  </si>
  <si>
    <r>
      <rPr>
        <rFont val="Calibri"/>
        <color theme="0"/>
        <sz val="12.0"/>
      </rPr>
      <t xml:space="preserve">ave </t>
    </r>
    <r>
      <rPr>
        <rFont val="Calibri"/>
        <color theme="0"/>
        <sz val="12.0"/>
        <u/>
      </rPr>
      <t>https://whatfix.com/blog/cost-of-training-employees/</t>
    </r>
  </si>
  <si>
    <r>
      <rPr>
        <rFont val="Calibri"/>
        <color theme="1"/>
        <sz val="12.0"/>
      </rPr>
      <t>Training</t>
    </r>
    <r>
      <rPr>
        <rFont val="Calibri"/>
        <b/>
        <color theme="1"/>
        <sz val="12.0"/>
      </rPr>
      <t xml:space="preserve"> (time(hr/y))</t>
    </r>
  </si>
  <si>
    <t>Aldi Sud</t>
  </si>
  <si>
    <t>Training Total (ave 10 ppl)</t>
  </si>
  <si>
    <t>Maintanence Cost EV stations</t>
  </si>
  <si>
    <t>total chargers</t>
  </si>
  <si>
    <r>
      <rPr>
        <rFont val="Calibri"/>
        <color theme="1"/>
        <sz val="12.0"/>
      </rPr>
      <t xml:space="preserve">New EV Station Imp </t>
    </r>
    <r>
      <rPr>
        <rFont val="Calibri"/>
        <b/>
        <color theme="1"/>
        <sz val="12.0"/>
      </rPr>
      <t>(/y)</t>
    </r>
  </si>
  <si>
    <t xml:space="preserve">Total Costs </t>
  </si>
  <si>
    <r>
      <rPr>
        <rFont val="Calibri"/>
        <b/>
        <color theme="1"/>
        <sz val="12.0"/>
      </rPr>
      <t xml:space="preserve">Total Costs (602 Supers)
</t>
    </r>
    <r>
      <rPr>
        <rFont val="Calibri"/>
        <b val="0"/>
        <color theme="1"/>
        <sz val="12.0"/>
      </rPr>
      <t>(w new station imp)</t>
    </r>
  </si>
  <si>
    <r>
      <rPr>
        <rFont val="Calibri"/>
        <color theme="1"/>
        <sz val="12.0"/>
      </rPr>
      <t xml:space="preserve">Investor Shares </t>
    </r>
    <r>
      <rPr>
        <rFont val="Calibri"/>
        <b/>
        <color theme="1"/>
        <sz val="12.0"/>
      </rPr>
      <t>(/y)</t>
    </r>
  </si>
  <si>
    <t>Super</t>
  </si>
  <si>
    <t>Total Stations</t>
  </si>
  <si>
    <r>
      <rPr>
        <rFont val="Calibri"/>
        <b/>
        <color theme="1"/>
        <sz val="12.0"/>
      </rPr>
      <t xml:space="preserve">Total Costs 
</t>
    </r>
    <r>
      <rPr>
        <rFont val="Calibri"/>
        <b val="0"/>
        <color theme="1"/>
        <sz val="12.0"/>
      </rPr>
      <t>(w investment share)</t>
    </r>
  </si>
  <si>
    <r>
      <rPr>
        <rFont val="Calibri"/>
        <b/>
        <color theme="1"/>
        <sz val="12.0"/>
      </rPr>
      <t xml:space="preserve">Total Costs (602 Supers)
</t>
    </r>
    <r>
      <rPr>
        <rFont val="Calibri"/>
        <b val="0"/>
        <color theme="1"/>
        <sz val="12.0"/>
      </rPr>
      <t>(w investment share, w new station imp)</t>
    </r>
  </si>
  <si>
    <t>Net Profit without implementing new charging stations</t>
  </si>
  <si>
    <t>Net Profit with implementing new charging stations</t>
  </si>
  <si>
    <r>
      <rPr>
        <rFont val="Calibri"/>
        <b/>
        <color theme="1"/>
        <sz val="12.0"/>
      </rPr>
      <t xml:space="preserve">Net Profit without implementing new charging stations
</t>
    </r>
    <r>
      <rPr>
        <rFont val="Calibri"/>
        <b val="0"/>
        <color theme="1"/>
        <sz val="12.0"/>
      </rPr>
      <t>with investor's share</t>
    </r>
  </si>
  <si>
    <r>
      <rPr>
        <rFont val="Calibri"/>
        <b/>
        <color theme="1"/>
        <sz val="12.0"/>
      </rPr>
      <t xml:space="preserve">Net Profit with implementing new charging stations
</t>
    </r>
    <r>
      <rPr>
        <rFont val="Calibri"/>
        <b val="0"/>
        <color theme="1"/>
        <sz val="12.0"/>
      </rPr>
      <t>with investor's share</t>
    </r>
  </si>
  <si>
    <r>
      <rPr>
        <rFont val="Calibri"/>
        <b/>
        <color rgb="FF000000"/>
        <sz val="12.0"/>
      </rPr>
      <t>Period Costs</t>
    </r>
    <r>
      <rPr>
        <rFont val="Calibri"/>
        <b val="0"/>
        <color rgb="FF000000"/>
        <sz val="12.0"/>
      </rPr>
      <t xml:space="preserve"> (Budgeted &lt;80%)</t>
    </r>
  </si>
  <si>
    <r>
      <rPr>
        <rFont val="Calibri"/>
        <b/>
        <color rgb="FF000000"/>
        <sz val="12.0"/>
      </rPr>
      <t>Operating Income</t>
    </r>
    <r>
      <rPr>
        <rFont val="Calibri"/>
        <b val="0"/>
        <color rgb="FF000000"/>
        <sz val="12.0"/>
      </rPr>
      <t xml:space="preserve"> (Resulting &gt;20%)</t>
    </r>
  </si>
  <si>
    <t>(potential profit reinvestment to cover general expenses e.g. country office, app development, R/E)</t>
  </si>
  <si>
    <t>Financial Statement</t>
  </si>
  <si>
    <t>Net Profit</t>
  </si>
  <si>
    <t>After Tax Cash Flow</t>
  </si>
  <si>
    <t>Discounted CF</t>
  </si>
  <si>
    <t>Unit: Million USD</t>
  </si>
  <si>
    <t>for investors</t>
  </si>
  <si>
    <t xml:space="preserve">Total Investment </t>
  </si>
  <si>
    <t>Depreciation/Amortization</t>
  </si>
  <si>
    <t>Net Income/Cost</t>
  </si>
  <si>
    <t>Capital Expenditures</t>
  </si>
  <si>
    <t>Δ Working Capital</t>
  </si>
  <si>
    <t>Free CF</t>
  </si>
  <si>
    <t>Discounted Period</t>
  </si>
  <si>
    <t>Discount Factor (WACC)</t>
  </si>
  <si>
    <t>NPV / Period</t>
  </si>
  <si>
    <t>Present Value of CF</t>
  </si>
  <si>
    <t>WACC Benchmark</t>
  </si>
  <si>
    <t>QC Benchmarking</t>
  </si>
  <si>
    <t>https://www.wsj.com/market-data/quotes/QUBT/financials</t>
  </si>
  <si>
    <t>for supermarkets</t>
  </si>
  <si>
    <t>Total Investment in QC PJ</t>
  </si>
  <si>
    <t>minus training after year 1</t>
  </si>
  <si>
    <t>cld be for EVs</t>
  </si>
  <si>
    <t>USD</t>
  </si>
  <si>
    <t>UNITS</t>
  </si>
  <si>
    <t>D-WAVE</t>
  </si>
  <si>
    <t>PRICING</t>
  </si>
  <si>
    <t>tax unknown</t>
  </si>
  <si>
    <t>upfront charge</t>
  </si>
  <si>
    <t>unknown</t>
  </si>
  <si>
    <t>The Leap
- hybrid</t>
  </si>
  <si>
    <t>Advantage
- q processor</t>
  </si>
  <si>
    <t>/hr</t>
  </si>
  <si>
    <t>https://www.protocol.com/d-wave-advantage-quantum-computer</t>
  </si>
  <si>
    <t>- hybrid</t>
  </si>
  <si>
    <t>personal subscription</t>
  </si>
  <si>
    <r>
      <rPr>
        <sz val="12.0"/>
      </rPr>
      <t xml:space="preserve">cost calculator </t>
    </r>
    <r>
      <rPr>
        <color rgb="FF1155CC"/>
        <sz val="12.0"/>
        <u/>
      </rPr>
      <t>https://cloud.ibm.com/estimator/review</t>
    </r>
  </si>
  <si>
    <t>w/o tax</t>
  </si>
  <si>
    <r>
      <rPr>
        <rFont val="Arial"/>
        <b/>
        <color theme="1"/>
        <sz val="12.0"/>
      </rPr>
      <t xml:space="preserve">- free tier
</t>
    </r>
    <r>
      <rPr>
        <rFont val="Arial"/>
        <color theme="1"/>
        <sz val="12.0"/>
      </rPr>
      <t>- small machines
- simulations</t>
    </r>
  </si>
  <si>
    <t>&lt;= 5 q</t>
  </si>
  <si>
    <r>
      <rPr>
        <rFont val="Arial"/>
        <b/>
        <color theme="1"/>
        <sz val="12.0"/>
      </rPr>
      <t xml:space="preserve">- pay as you go (BETA)
</t>
    </r>
    <r>
      <rPr>
        <rFont val="Arial"/>
        <color theme="1"/>
        <sz val="12.0"/>
      </rPr>
      <t xml:space="preserve">- Falcon R5
</t>
    </r>
    <r>
      <rPr>
        <rFont val="Arial"/>
        <b/>
        <color theme="1"/>
        <sz val="12.0"/>
      </rPr>
      <t xml:space="preserve">- (2) 27 qbit Falcon, 127 qbit Eagle
</t>
    </r>
    <r>
      <rPr>
        <rFont val="Arial"/>
        <color theme="1"/>
        <sz val="12.0"/>
      </rPr>
      <t>- accessed thru IBM Cloud</t>
    </r>
  </si>
  <si>
    <t>per Qiskit Runtime second</t>
  </si>
  <si>
    <r>
      <rPr>
        <rFont val="Arial"/>
        <b/>
        <color theme="1"/>
        <sz val="12.0"/>
      </rPr>
      <t xml:space="preserve">- contract price, min 3 y
</t>
    </r>
    <r>
      <rPr>
        <rFont val="Arial"/>
        <color theme="1"/>
        <sz val="12.0"/>
      </rPr>
      <t>- premium tier
- access to all</t>
    </r>
  </si>
  <si>
    <t>year</t>
  </si>
  <si>
    <t>AMAZON BRAKET</t>
  </si>
  <si>
    <t>- free + open source SDK</t>
  </si>
  <si>
    <t>1 free hr/m (first 12 m)</t>
  </si>
  <si>
    <t>subscription based</t>
  </si>
  <si>
    <t>- pay as you go</t>
  </si>
  <si>
    <t>per task / per shot</t>
  </si>
  <si>
    <t>subscript / discount from prev clients</t>
  </si>
  <si>
    <t>Licensing/Patenting
*algo not patentable, potentially copyrightable</t>
  </si>
  <si>
    <r>
      <rPr>
        <rFont val="Arial"/>
        <color theme="1"/>
        <sz val="12.0"/>
      </rPr>
      <t xml:space="preserve">*(US) possib. of patenting q algo: </t>
    </r>
    <r>
      <rPr>
        <rFont val="Arial"/>
        <b/>
        <color theme="1"/>
        <sz val="12.0"/>
      </rPr>
      <t xml:space="preserve">practical application clearly embodying tangible, non-transitory matter
</t>
    </r>
    <r>
      <rPr>
        <rFont val="Arial"/>
        <color theme="1"/>
        <sz val="12.0"/>
      </rPr>
      <t xml:space="preserve">*patent, copyright, and trade secret protections and the practical limitations of each
</t>
    </r>
    <r>
      <rPr>
        <rFont val="Arial"/>
        <b/>
        <color theme="1"/>
        <sz val="12.0"/>
      </rPr>
      <t xml:space="preserve">1 patent 
</t>
    </r>
    <r>
      <rPr>
        <rFont val="Arial"/>
        <color theme="1"/>
        <sz val="12.0"/>
      </rPr>
      <t xml:space="preserve">- resell price
- ave royalty
- ave 20 yr process
- license (let other comp use)
</t>
    </r>
    <r>
      <rPr>
        <rFont val="Arial"/>
        <b/>
        <color theme="1"/>
        <sz val="12.0"/>
      </rPr>
      <t xml:space="preserve">2 copyright </t>
    </r>
    <r>
      <rPr>
        <rFont val="Arial"/>
        <color theme="1"/>
        <sz val="12.0"/>
      </rPr>
      <t xml:space="preserve">
- possible for algo (lifetime + 7 yrs) - protect publishing
- owned by employer if work in comp
</t>
    </r>
    <r>
      <rPr>
        <rFont val="Arial"/>
        <b/>
        <color theme="1"/>
        <sz val="12.0"/>
      </rPr>
      <t xml:space="preserve">3 trade secret protection
</t>
    </r>
    <r>
      <rPr>
        <rFont val="Arial"/>
        <color theme="1"/>
        <sz val="12.0"/>
      </rPr>
      <t>- 
*secrecy potentially better alt</t>
    </r>
  </si>
  <si>
    <r>
      <rPr>
        <color rgb="FF1155CC"/>
        <sz val="12.0"/>
        <u/>
      </rPr>
      <t xml:space="preserve">https://news.bloomberglaw.com/ip-law/how-to-protect-quantum-computing-innovations-with-ip-rights-5
https://deadcatlivecat.com/articles/patent-eligibility-and-quantum-computing
</t>
    </r>
    <r>
      <rPr>
        <color rgb="FF1155CC"/>
        <sz val="12.0"/>
        <u/>
      </rPr>
      <t xml:space="preserve">(potential) </t>
    </r>
    <r>
      <rPr>
        <color rgb="FF1155CC"/>
        <sz val="12.0"/>
        <u/>
      </rPr>
      <t>https://link.springer.com/article/10.1007/s40319-022-01209-3</t>
    </r>
  </si>
  <si>
    <t>key info</t>
  </si>
  <si>
    <r>
      <rPr>
        <rFont val="Arial"/>
        <b/>
        <color theme="1"/>
        <sz val="12.0"/>
      </rPr>
      <t xml:space="preserve">eligible for copyright protection: </t>
    </r>
    <r>
      <rPr>
        <rFont val="Arial"/>
        <color theme="1"/>
        <sz val="12.0"/>
      </rPr>
      <t xml:space="preserve">quantum software, the APIs, quantum arithmetic unit (quantum addition, subtraction,
multiplication, and exponentiation), runtime assertion and configuration, quantum computing platforms, program paradigm and languages, the BaconShor stabilization code, color codes, and surface codes. These components fall
within the scope of copyrightable subject matter, provided these are original
works of creative human authorship and fixed in a tangible medium of
expression. </t>
    </r>
  </si>
  <si>
    <t>https://static1.squarespace.com/static/5b7877457c9327fa97fef427/t/624736d2fee26b64e8ea8507/1648834258920/Mauritz+Kop_Quantum+Computing+and+Intellectual+Property+Law_BTLJ.pdf</t>
  </si>
  <si>
    <r>
      <rPr>
        <b/>
        <sz val="12.0"/>
      </rPr>
      <t>sample patented algo by Google</t>
    </r>
    <r>
      <rPr>
        <sz val="12.0"/>
      </rPr>
      <t xml:space="preserve"> </t>
    </r>
    <r>
      <rPr>
        <color rgb="FF1155CC"/>
        <sz val="12.0"/>
        <u/>
      </rPr>
      <t>https://patents.google.com/?q=quantum+algorithm&amp;oq=quantum+algorithm</t>
    </r>
  </si>
  <si>
    <t>resources</t>
  </si>
  <si>
    <t>World Trade Organization (WTO) Agreement on TradeRelated Aspects of Intellectual Property Rights (TRIPs) and the World
Intellectual Property Organization (WIPO) Copyright Treaty (WTC)</t>
  </si>
  <si>
    <t>https://www.epo.org/</t>
  </si>
  <si>
    <r>
      <rPr>
        <sz val="12.0"/>
      </rPr>
      <t xml:space="preserve">i-Depot - record idea creation </t>
    </r>
    <r>
      <rPr>
        <color rgb="FF1155CC"/>
        <sz val="12.0"/>
        <u/>
      </rPr>
      <t xml:space="preserve">https://www.boip.int/en/entrepreneurs/ideas
https://www.boip.int/en/entrepreneurs/ideas/good-idea-store-it-in-an-i-depot
</t>
    </r>
    <r>
      <rPr>
        <sz val="12.0"/>
      </rPr>
      <t>*boip's involvement/right to submitted work tbc</t>
    </r>
  </si>
  <si>
    <t>DATA - connection</t>
  </si>
  <si>
    <t>1st</t>
  </si>
  <si>
    <t>3rd</t>
  </si>
  <si>
    <t>RF</t>
  </si>
  <si>
    <r>
      <rPr>
        <rFont val="Arial"/>
        <b/>
        <color theme="1"/>
        <sz val="11.0"/>
      </rPr>
      <t xml:space="preserve">Note: </t>
    </r>
    <r>
      <rPr>
        <rFont val="Arial"/>
        <b val="0"/>
        <color theme="1"/>
        <sz val="11.0"/>
      </rPr>
      <t>Idea to provide real feedback data to back our solution as a competitive edge in final pitch, awa potentially helpful insights to better solution. However feedback success rate not guaranteed and expected potentially 0%, esp given time limit.</t>
    </r>
  </si>
  <si>
    <t>sample msgs</t>
  </si>
  <si>
    <t>We're Qrious, a quantum team participating in the Womanium Hackathon, challenged to help optimize renewable energy management for supermarkets with EVs using Quantum Computing solutions.
Believing in the gravity of real client feedbacks, we decided to reach out directly to see if you'd be open to sharing :
- some insights to the energy optimization,quantum adoption, or EV management issues you're facing
- feedback to our developed solution (e.g. how feasible it would be for your implementation/helpful it actually is/etc)
In return we can provide (completely complementary) a more personalised, strategic proposal to your future quantum implementation plans &amp; energy/EV optimisation.
Our pitch being next Monday 22 Aug, we'd be highly appreciate your response by this Wed/Thurs appreciatively. We can do a 30 min call or through text.
Your input will be truly appreciated, and of course accurately added &amp; duly anonymised to your preference in our final pitch, if so. 
Thank you. I look forward to hearing from soon. 
Best regards, 
Alex</t>
  </si>
  <si>
    <t>Mein Hackathon-Team entwickelt derzeit eine QuantenComputerlösung zur Optimierung der Energie- und EV-Effizienz (zur CO2-Reduktion) für Supermärkte wie Lidl, und echte Kundenfeedbacks wären äußerst hilfreich. Im Gegenzug stellen wir Ihnen eine personalisiertere Quantum-Lösung zur Verfügung.
Es ist ziemlich dringend, unser letzter Pitch ist nächsten Montag. Ich wäre sehr dankbar für eine Einführung, wenn Sie sich damit wohl fühlen. Ich verstehe, wenn Sie das Intro nicht auch machen können.
Weiterleitbares Schreiben finden Sie im Anhang.
Ich freue mich auf Ihre Antwort, vielen Dank.
Alex</t>
  </si>
  <si>
    <t>Company</t>
  </si>
  <si>
    <t>Country</t>
  </si>
  <si>
    <t>PIC</t>
  </si>
  <si>
    <t>Replied</t>
  </si>
  <si>
    <t>Sent</t>
  </si>
  <si>
    <t>Referal</t>
  </si>
  <si>
    <t>Connection</t>
  </si>
  <si>
    <t>Status</t>
  </si>
  <si>
    <t>Feedback</t>
  </si>
  <si>
    <t>Key Issues</t>
  </si>
  <si>
    <t>Other Notes</t>
  </si>
  <si>
    <t>https://www.linkedin.com/in/dr-lisa-elisabeth-koep-30322463/</t>
  </si>
  <si>
    <t>head of sustainability</t>
  </si>
  <si>
    <t>Vlk</t>
  </si>
  <si>
    <t>Referred!!!!</t>
  </si>
  <si>
    <t>https://www.linkedin.com/in/allison-bates-/</t>
  </si>
  <si>
    <t>Allison Bates - systems sust associate</t>
  </si>
  <si>
    <t>Austria</t>
  </si>
  <si>
    <t>Anke Ehlers, Managing Director Corporate Responsibility International of the ALDI SOUTH Group</t>
  </si>
  <si>
    <t>EV</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</si>
</sst>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_-* #,##0_-;\-* #,##0_-;_-* &quot;-&quot;??_-;_-@"/>
    <numFmt numFmtId="165" formatCode="0.0%"/>
    <numFmt numFmtId="166" formatCode="0.0"/>
    <numFmt numFmtId="167" formatCode="0.00&quot;x&quot;"/>
    <numFmt numFmtId="168" formatCode="###0"/>
    <numFmt numFmtId="169" formatCode="d mmm"/>
  </numFmts>
  <fonts count="48">
    <font>
      <sz val="10.0"/>
      <color rgb="FF000000"/>
      <name val="Arial"/>
      <scheme val="minor"/>
    </font>
    <font>
      <sz val="12.0"/>
      <color theme="1"/>
      <name val="Calibri"/>
    </font>
    <font>
      <sz val="12.0"/>
      <color rgb="FFCCCCCC"/>
      <name val="Calibri"/>
    </font>
    <font>
      <b/>
      <sz val="20.0"/>
      <color theme="1"/>
      <name val="Calibri"/>
    </font>
    <font>
      <u/>
      <sz val="12.0"/>
      <color rgb="FF0000FF"/>
      <name val="Calibri"/>
    </font>
    <font>
      <u/>
      <sz val="12.0"/>
      <color rgb="FFFFFFFF"/>
      <name val="Calibri"/>
    </font>
    <font>
      <u/>
      <sz val="12.0"/>
      <color theme="0"/>
      <name val="Calibri"/>
    </font>
    <font>
      <u/>
      <sz val="12.0"/>
      <color theme="0"/>
      <name val="Calibri"/>
    </font>
    <font>
      <u/>
      <sz val="12.0"/>
      <color rgb="FF0000FF"/>
      <name val="Calibri"/>
    </font>
    <font>
      <b/>
      <sz val="12.0"/>
      <color theme="1"/>
      <name val="Calibri"/>
    </font>
    <font>
      <b/>
      <sz val="11.0"/>
      <color rgb="FF000000"/>
      <name val="Arial"/>
    </font>
    <font>
      <color theme="1"/>
      <name val="Arial"/>
      <scheme val="minor"/>
    </font>
    <font>
      <u/>
      <sz val="12.0"/>
      <color rgb="FF1155CC"/>
      <name val="Calibri"/>
    </font>
    <font>
      <sz val="12.0"/>
      <color rgb="FFEA4335"/>
      <name val="Calibri"/>
    </font>
    <font>
      <b/>
      <sz val="12.0"/>
      <color theme="9"/>
      <name val="Calibri"/>
    </font>
    <font>
      <sz val="12.0"/>
      <color rgb="FF46BDC6"/>
      <name val="Calibri"/>
    </font>
    <font>
      <sz val="12.0"/>
      <color theme="0"/>
      <name val="Calibri"/>
    </font>
    <font>
      <b/>
      <color theme="1"/>
      <name val="Arial"/>
      <scheme val="minor"/>
    </font>
    <font>
      <i/>
      <color theme="1"/>
      <name val="Arial"/>
      <scheme val="minor"/>
    </font>
    <font>
      <b/>
      <sz val="12.0"/>
      <color theme="0"/>
      <name val="Calibri"/>
    </font>
    <font>
      <b/>
      <sz val="12.0"/>
      <color rgb="FFFFFFFF"/>
      <name val="Calibri"/>
    </font>
    <font>
      <i/>
      <sz val="12.0"/>
      <color rgb="FFFF0000"/>
      <name val="Calibri"/>
    </font>
    <font>
      <b/>
      <u/>
      <sz val="12.0"/>
      <color theme="1"/>
      <name val="Calibri"/>
    </font>
    <font>
      <sz val="12.0"/>
      <color rgb="FF000000"/>
      <name val="Docs-Calibri"/>
    </font>
    <font>
      <i/>
      <sz val="12.0"/>
      <color rgb="FF000000"/>
      <name val="Calibri"/>
    </font>
    <font>
      <b/>
      <u/>
      <sz val="12.0"/>
      <color theme="1"/>
      <name val="Calibri"/>
    </font>
    <font>
      <sz val="12.0"/>
      <color theme="8"/>
      <name val="Calibri"/>
    </font>
    <font>
      <b/>
      <i/>
      <sz val="12.0"/>
      <color theme="1"/>
      <name val="Calibri"/>
    </font>
    <font>
      <sz val="12.0"/>
      <color rgb="FFFF6D01"/>
      <name val="Calibri"/>
    </font>
    <font>
      <i/>
      <sz val="12.0"/>
      <color theme="1"/>
      <name val="Calibri"/>
    </font>
    <font>
      <u/>
      <sz val="12.0"/>
      <color theme="0"/>
      <name val="Calibri"/>
    </font>
    <font>
      <b/>
      <sz val="12.0"/>
      <color rgb="FF000000"/>
      <name val="Calibri"/>
    </font>
    <font>
      <u/>
      <sz val="12.0"/>
      <color rgb="FF0000FF"/>
      <name val="Calibri"/>
    </font>
    <font>
      <b/>
      <sz val="12.0"/>
      <color theme="0"/>
      <name val="Arial"/>
      <scheme val="minor"/>
    </font>
    <font>
      <b/>
      <sz val="12.0"/>
      <color rgb="FFFFFFFF"/>
      <name val="Arial"/>
      <scheme val="minor"/>
    </font>
    <font>
      <sz val="12.0"/>
      <color theme="1"/>
      <name val="Arial"/>
      <scheme val="minor"/>
    </font>
    <font>
      <b/>
      <sz val="12.0"/>
      <color theme="1"/>
      <name val="Arial"/>
      <scheme val="minor"/>
    </font>
    <font>
      <sz val="12.0"/>
      <color rgb="FF000000"/>
      <name val="Arial"/>
      <scheme val="minor"/>
    </font>
    <font>
      <u/>
      <sz val="12.0"/>
      <color theme="0"/>
    </font>
    <font>
      <u/>
      <sz val="12.0"/>
      <color rgb="FF0000FF"/>
    </font>
    <font>
      <sz val="12.0"/>
      <color theme="0"/>
      <name val="Arial"/>
      <scheme val="minor"/>
    </font>
    <font>
      <u/>
      <sz val="12.0"/>
      <color rgb="FF1155CC"/>
    </font>
    <font>
      <u/>
      <sz val="12.0"/>
      <color theme="0"/>
    </font>
    <font>
      <b/>
      <sz val="11.0"/>
      <color theme="1"/>
      <name val="Arial"/>
      <scheme val="minor"/>
    </font>
    <font>
      <sz val="11.0"/>
      <color theme="1"/>
      <name val="Arial"/>
      <scheme val="minor"/>
    </font>
    <font>
      <b/>
      <sz val="11.0"/>
      <color theme="0"/>
      <name val="Arial"/>
      <scheme val="minor"/>
    </font>
    <font>
      <b/>
      <sz val="11.0"/>
      <color rgb="FFFFFFFF"/>
      <name val="Arial"/>
      <scheme val="minor"/>
    </font>
    <font>
      <u/>
      <sz val="11.0"/>
      <color rgb="FF0000FF"/>
    </font>
  </fonts>
  <fills count="18">
    <fill>
      <patternFill patternType="none"/>
    </fill>
    <fill>
      <patternFill patternType="lightGray"/>
    </fill>
    <fill>
      <patternFill patternType="solid">
        <fgColor rgb="FFD9D9D9"/>
        <bgColor rgb="FFD9D9D9"/>
      </patternFill>
    </fill>
    <fill>
      <patternFill patternType="solid">
        <fgColor rgb="FFFFFF00"/>
        <bgColor rgb="FFFFFF00"/>
      </patternFill>
    </fill>
    <fill>
      <patternFill patternType="solid">
        <fgColor rgb="FFD8D8D8"/>
        <bgColor rgb="FFD8D8D8"/>
      </patternFill>
    </fill>
    <fill>
      <patternFill patternType="solid">
        <fgColor theme="6"/>
        <bgColor theme="6"/>
      </patternFill>
    </fill>
    <fill>
      <patternFill patternType="solid">
        <fgColor rgb="FF46BDC6"/>
        <bgColor rgb="FF46BDC6"/>
      </patternFill>
    </fill>
    <fill>
      <patternFill patternType="solid">
        <fgColor rgb="FFEA4335"/>
        <bgColor rgb="FFEA4335"/>
      </patternFill>
    </fill>
    <fill>
      <patternFill patternType="solid">
        <fgColor rgb="FFFFF2CC"/>
        <bgColor rgb="FFFFF2CC"/>
      </patternFill>
    </fill>
    <fill>
      <patternFill patternType="solid">
        <fgColor rgb="FF77DFE6"/>
        <bgColor rgb="FF77DFE6"/>
      </patternFill>
    </fill>
    <fill>
      <patternFill patternType="solid">
        <fgColor rgb="FFFFFFFF"/>
        <bgColor rgb="FFFFFFFF"/>
      </patternFill>
    </fill>
    <fill>
      <patternFill patternType="solid">
        <fgColor rgb="FFF3F3F3"/>
        <bgColor rgb="FFF3F3F3"/>
      </patternFill>
    </fill>
    <fill>
      <patternFill patternType="solid">
        <fgColor theme="0"/>
        <bgColor theme="0"/>
      </patternFill>
    </fill>
    <fill>
      <patternFill patternType="solid">
        <fgColor rgb="FF073763"/>
        <bgColor rgb="FF073763"/>
      </patternFill>
    </fill>
    <fill>
      <patternFill patternType="solid">
        <fgColor rgb="FF00FF00"/>
        <bgColor rgb="FF00FF00"/>
      </patternFill>
    </fill>
    <fill>
      <patternFill patternType="solid">
        <fgColor rgb="FF000000"/>
        <bgColor rgb="FF000000"/>
      </patternFill>
    </fill>
    <fill>
      <patternFill patternType="solid">
        <fgColor theme="1"/>
        <bgColor theme="1"/>
      </patternFill>
    </fill>
    <fill>
      <patternFill patternType="solid">
        <fgColor theme="9"/>
        <bgColor theme="9"/>
      </patternFill>
    </fill>
  </fills>
  <borders count="20">
    <border/>
    <border>
      <left style="thin">
        <color rgb="FF000000"/>
      </left>
      <top style="thin">
        <color rgb="FF000000"/>
      </top>
      <bottom style="thin">
        <color rgb="FF000000"/>
      </bottom>
    </border>
    <border>
      <right style="thin">
        <color rgb="FF000000"/>
      </right>
      <top style="thin">
        <color rgb="FF000000"/>
      </top>
      <bottom style="thin">
        <color rgb="FF000000"/>
      </bottom>
    </border>
    <border>
      <right style="thin">
        <color rgb="FF000000"/>
      </right>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
      <top style="thin">
        <color rgb="FF000000"/>
      </top>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
      <left/>
      <right/>
      <top/>
      <bottom/>
    </border>
    <border>
      <left/>
      <top/>
      <bottom/>
    </border>
    <border>
      <left/>
      <top/>
    </border>
    <border>
      <right style="thin">
        <color rgb="FF000000"/>
      </right>
      <bottom style="double">
        <color rgb="FF000000"/>
      </bottom>
    </border>
    <border>
      <left/>
      <top/>
      <bottom style="thin">
        <color rgb="FF000000"/>
      </bottom>
    </border>
    <border>
      <right style="thin">
        <color rgb="FF000000"/>
      </right>
      <top/>
      <bottom style="thin">
        <color rgb="FF000000"/>
      </bottom>
    </border>
    <border>
      <bottom style="double">
        <color rgb="FF000000"/>
      </bottom>
    </border>
  </borders>
  <cellStyleXfs count="1">
    <xf borderId="0" fillId="0" fontId="0" numFmtId="0" applyAlignment="1" applyFont="1"/>
  </cellStyleXfs>
  <cellXfs count="260">
    <xf borderId="0" fillId="0" fontId="0" numFmtId="0" xfId="0" applyAlignment="1" applyFont="1">
      <alignment readingOrder="0" shrinkToFit="0" vertical="bottom" wrapText="0"/>
    </xf>
    <xf borderId="0" fillId="0" fontId="1" numFmtId="0" xfId="0" applyAlignment="1" applyFont="1">
      <alignment vertical="center"/>
    </xf>
    <xf borderId="0" fillId="0" fontId="1" numFmtId="0" xfId="0" applyAlignment="1" applyFont="1">
      <alignment readingOrder="0" vertical="center"/>
    </xf>
    <xf borderId="0" fillId="2" fontId="2" numFmtId="0" xfId="0" applyAlignment="1" applyFill="1" applyFont="1">
      <alignment readingOrder="0" vertical="center"/>
    </xf>
    <xf borderId="0" fillId="0" fontId="1" numFmtId="3" xfId="0" applyAlignment="1" applyFont="1" applyNumberFormat="1">
      <alignment readingOrder="0" vertical="center"/>
    </xf>
    <xf borderId="0" fillId="3" fontId="3" numFmtId="0" xfId="0" applyAlignment="1" applyFill="1" applyFont="1">
      <alignment readingOrder="0" vertical="center"/>
    </xf>
    <xf borderId="0" fillId="2" fontId="4" numFmtId="0" xfId="0" applyAlignment="1" applyFont="1">
      <alignment readingOrder="0" shrinkToFit="0" vertical="center" wrapText="0"/>
    </xf>
    <xf borderId="0" fillId="0" fontId="1" numFmtId="0" xfId="0" applyAlignment="1" applyFont="1">
      <alignment readingOrder="0" shrinkToFit="0" vertical="center" wrapText="0"/>
    </xf>
    <xf borderId="0" fillId="0" fontId="5" numFmtId="0" xfId="0" applyAlignment="1" applyFont="1">
      <alignment readingOrder="0" shrinkToFit="0" vertical="center" wrapText="0"/>
    </xf>
    <xf borderId="0" fillId="0" fontId="6" numFmtId="0" xfId="0" applyAlignment="1" applyFont="1">
      <alignment readingOrder="0" shrinkToFit="0" vertical="center" wrapText="0"/>
    </xf>
    <xf borderId="1" fillId="4" fontId="1" numFmtId="0" xfId="0" applyAlignment="1" applyBorder="1" applyFill="1" applyFont="1">
      <alignment readingOrder="0" vertical="center"/>
    </xf>
    <xf borderId="0" fillId="2" fontId="1" numFmtId="0" xfId="0" applyAlignment="1" applyFont="1">
      <alignment readingOrder="0" shrinkToFit="0" vertical="center" wrapText="1"/>
    </xf>
    <xf borderId="0" fillId="0" fontId="7" numFmtId="0" xfId="0" applyAlignment="1" applyFont="1">
      <alignment readingOrder="0" shrinkToFit="0" vertical="center" wrapText="0"/>
    </xf>
    <xf borderId="0" fillId="0" fontId="1" numFmtId="0" xfId="0" applyAlignment="1" applyFont="1">
      <alignment readingOrder="0" shrinkToFit="0" vertical="center" wrapText="0"/>
    </xf>
    <xf borderId="0" fillId="0" fontId="8" numFmtId="0" xfId="0" applyAlignment="1" applyFont="1">
      <alignment readingOrder="0" shrinkToFit="0" vertical="center" wrapText="0"/>
    </xf>
    <xf borderId="0" fillId="0" fontId="9" numFmtId="10" xfId="0" applyAlignment="1" applyFont="1" applyNumberFormat="1">
      <alignment readingOrder="0" vertical="center"/>
    </xf>
    <xf borderId="0" fillId="0" fontId="9" numFmtId="0" xfId="0" applyAlignment="1" applyFont="1">
      <alignment readingOrder="0" vertical="center"/>
    </xf>
    <xf borderId="0" fillId="5" fontId="10" numFmtId="0" xfId="0" applyAlignment="1" applyFill="1" applyFont="1">
      <alignment readingOrder="0" vertical="center"/>
    </xf>
    <xf borderId="0" fillId="6" fontId="10" numFmtId="0" xfId="0" applyAlignment="1" applyFill="1" applyFont="1">
      <alignment readingOrder="0" vertical="center"/>
    </xf>
    <xf borderId="0" fillId="7" fontId="10" numFmtId="0" xfId="0" applyAlignment="1" applyFill="1" applyFont="1">
      <alignment readingOrder="0" vertical="center"/>
    </xf>
    <xf borderId="0" fillId="0" fontId="11" numFmtId="0" xfId="0" applyAlignment="1" applyFont="1">
      <alignment readingOrder="0" vertical="center"/>
    </xf>
    <xf borderId="0" fillId="0" fontId="12" numFmtId="0" xfId="0" applyAlignment="1" applyFont="1">
      <alignment readingOrder="0" vertical="center"/>
    </xf>
    <xf borderId="2" fillId="0" fontId="1" numFmtId="164" xfId="0" applyAlignment="1" applyBorder="1" applyFont="1" applyNumberFormat="1">
      <alignment horizontal="right" readingOrder="0" vertical="center"/>
    </xf>
    <xf borderId="2" fillId="2" fontId="1" numFmtId="164" xfId="0" applyAlignment="1" applyBorder="1" applyFont="1" applyNumberFormat="1">
      <alignment vertical="center"/>
    </xf>
    <xf borderId="3" fillId="0" fontId="1" numFmtId="165" xfId="0" applyAlignment="1" applyBorder="1" applyFont="1" applyNumberFormat="1">
      <alignment readingOrder="0" vertical="center"/>
    </xf>
    <xf borderId="2" fillId="0" fontId="1" numFmtId="9" xfId="0" applyAlignment="1" applyBorder="1" applyFont="1" applyNumberFormat="1">
      <alignment horizontal="right" readingOrder="0" vertical="center"/>
    </xf>
    <xf borderId="2" fillId="0" fontId="1" numFmtId="164" xfId="0" applyAlignment="1" applyBorder="1" applyFont="1" applyNumberFormat="1">
      <alignment vertical="center"/>
    </xf>
    <xf borderId="0" fillId="0" fontId="1" numFmtId="10" xfId="0" applyAlignment="1" applyFont="1" applyNumberFormat="1">
      <alignment vertical="center"/>
    </xf>
    <xf borderId="4" fillId="4" fontId="1" numFmtId="0" xfId="0" applyAlignment="1" applyBorder="1" applyFont="1">
      <alignment readingOrder="0" vertical="center"/>
    </xf>
    <xf borderId="3" fillId="0" fontId="1" numFmtId="164" xfId="0" applyAlignment="1" applyBorder="1" applyFont="1" applyNumberFormat="1">
      <alignment horizontal="right" readingOrder="0" vertical="center"/>
    </xf>
    <xf borderId="3" fillId="0" fontId="1" numFmtId="0" xfId="0" applyAlignment="1" applyBorder="1" applyFont="1">
      <alignment horizontal="right" readingOrder="0" vertical="center"/>
    </xf>
    <xf borderId="3" fillId="0" fontId="1" numFmtId="164" xfId="0" applyAlignment="1" applyBorder="1" applyFont="1" applyNumberFormat="1">
      <alignment vertical="center"/>
    </xf>
    <xf borderId="3" fillId="4" fontId="1" numFmtId="164" xfId="0" applyAlignment="1" applyBorder="1" applyFont="1" applyNumberFormat="1">
      <alignment vertical="center"/>
    </xf>
    <xf borderId="3" fillId="2" fontId="1" numFmtId="164" xfId="0" applyAlignment="1" applyBorder="1" applyFont="1" applyNumberFormat="1">
      <alignment vertical="center"/>
    </xf>
    <xf borderId="0" fillId="0" fontId="11" numFmtId="0" xfId="0" applyAlignment="1" applyFont="1">
      <alignment vertical="center"/>
    </xf>
    <xf borderId="3" fillId="0" fontId="1" numFmtId="9" xfId="0" applyAlignment="1" applyBorder="1" applyFont="1" applyNumberFormat="1">
      <alignment horizontal="right" readingOrder="0" vertical="center"/>
    </xf>
    <xf borderId="3" fillId="8" fontId="1" numFmtId="9" xfId="0" applyAlignment="1" applyBorder="1" applyFill="1" applyFont="1" applyNumberFormat="1">
      <alignment horizontal="right" vertical="center"/>
    </xf>
    <xf borderId="3" fillId="0" fontId="1" numFmtId="9" xfId="0" applyAlignment="1" applyBorder="1" applyFont="1" applyNumberFormat="1">
      <alignment horizontal="right" vertical="center"/>
    </xf>
    <xf borderId="5" fillId="4" fontId="1" numFmtId="0" xfId="0" applyAlignment="1" applyBorder="1" applyFont="1">
      <alignment readingOrder="0" vertical="center"/>
    </xf>
    <xf borderId="6" fillId="0" fontId="1" numFmtId="164" xfId="0" applyAlignment="1" applyBorder="1" applyFont="1" applyNumberFormat="1">
      <alignment horizontal="right" readingOrder="0" vertical="center"/>
    </xf>
    <xf borderId="6" fillId="0" fontId="1" numFmtId="165" xfId="0" applyAlignment="1" applyBorder="1" applyFont="1" applyNumberFormat="1">
      <alignment readingOrder="0" vertical="center"/>
    </xf>
    <xf borderId="6" fillId="8" fontId="1" numFmtId="9" xfId="0" applyAlignment="1" applyBorder="1" applyFont="1" applyNumberFormat="1">
      <alignment horizontal="right" readingOrder="0" vertical="center"/>
    </xf>
    <xf borderId="6" fillId="0" fontId="1" numFmtId="3" xfId="0" applyAlignment="1" applyBorder="1" applyFont="1" applyNumberFormat="1">
      <alignment vertical="center"/>
    </xf>
    <xf borderId="6" fillId="4" fontId="1" numFmtId="3" xfId="0" applyAlignment="1" applyBorder="1" applyFont="1" applyNumberFormat="1">
      <alignment vertical="center"/>
    </xf>
    <xf borderId="6" fillId="2" fontId="1" numFmtId="3" xfId="0" applyAlignment="1" applyBorder="1" applyFont="1" applyNumberFormat="1">
      <alignment vertical="center"/>
    </xf>
    <xf borderId="4" fillId="0" fontId="1" numFmtId="0" xfId="0" applyAlignment="1" applyBorder="1" applyFont="1">
      <alignment readingOrder="0" vertical="center"/>
    </xf>
    <xf borderId="3" fillId="0" fontId="1" numFmtId="166" xfId="0" applyAlignment="1" applyBorder="1" applyFont="1" applyNumberFormat="1">
      <alignment horizontal="right" vertical="center"/>
    </xf>
    <xf borderId="3" fillId="0" fontId="1" numFmtId="4" xfId="0" applyAlignment="1" applyBorder="1" applyFont="1" applyNumberFormat="1">
      <alignment readingOrder="0" vertical="center"/>
    </xf>
    <xf borderId="3" fillId="0" fontId="1" numFmtId="166" xfId="0" applyAlignment="1" applyBorder="1" applyFont="1" applyNumberFormat="1">
      <alignment horizontal="right" readingOrder="0" vertical="center"/>
    </xf>
    <xf borderId="7" fillId="4" fontId="1" numFmtId="0" xfId="0" applyAlignment="1" applyBorder="1" applyFont="1">
      <alignment readingOrder="0" vertical="center"/>
    </xf>
    <xf borderId="8" fillId="0" fontId="1" numFmtId="166" xfId="0" applyAlignment="1" applyBorder="1" applyFont="1" applyNumberFormat="1">
      <alignment horizontal="right" vertical="center"/>
    </xf>
    <xf borderId="8" fillId="0" fontId="1" numFmtId="164" xfId="0" applyAlignment="1" applyBorder="1" applyFont="1" applyNumberFormat="1">
      <alignment vertical="center"/>
    </xf>
    <xf borderId="0" fillId="0" fontId="13" numFmtId="0" xfId="0" applyAlignment="1" applyFont="1">
      <alignment readingOrder="0" vertical="center"/>
    </xf>
    <xf borderId="0" fillId="0" fontId="1" numFmtId="0" xfId="0" applyFont="1"/>
    <xf borderId="0" fillId="3" fontId="3" numFmtId="0" xfId="0" applyAlignment="1" applyFont="1">
      <alignment readingOrder="0"/>
    </xf>
    <xf borderId="0" fillId="0" fontId="1" numFmtId="0" xfId="0" applyAlignment="1" applyFont="1">
      <alignment readingOrder="0"/>
    </xf>
    <xf borderId="0" fillId="0" fontId="9"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16" numFmtId="0" xfId="0" applyFont="1"/>
    <xf borderId="0" fillId="0" fontId="16" numFmtId="9" xfId="0" applyAlignment="1" applyFont="1" applyNumberFormat="1">
      <alignment readingOrder="0"/>
    </xf>
    <xf borderId="0" fillId="0" fontId="16" numFmtId="0" xfId="0" applyAlignment="1" applyFont="1">
      <alignment readingOrder="0"/>
    </xf>
    <xf borderId="0" fillId="9" fontId="17" numFmtId="0" xfId="0" applyAlignment="1" applyFill="1" applyFont="1">
      <alignment readingOrder="0"/>
    </xf>
    <xf borderId="0" fillId="0" fontId="11" numFmtId="0" xfId="0" applyAlignment="1" applyFont="1">
      <alignment readingOrder="0"/>
    </xf>
    <xf borderId="0" fillId="0" fontId="18" numFmtId="0" xfId="0" applyAlignment="1" applyFont="1">
      <alignment readingOrder="0"/>
    </xf>
    <xf borderId="0" fillId="0" fontId="1" numFmtId="9" xfId="0" applyAlignment="1" applyFont="1" applyNumberFormat="1">
      <alignment readingOrder="0"/>
    </xf>
    <xf borderId="5" fillId="3" fontId="1" numFmtId="164" xfId="0" applyAlignment="1" applyBorder="1" applyFont="1" applyNumberFormat="1">
      <alignment readingOrder="0"/>
    </xf>
    <xf borderId="9" fillId="3" fontId="1" numFmtId="164" xfId="0" applyBorder="1" applyFont="1" applyNumberFormat="1"/>
    <xf borderId="6" fillId="3" fontId="1" numFmtId="164" xfId="0" applyBorder="1" applyFont="1" applyNumberFormat="1"/>
    <xf borderId="4" fillId="0" fontId="1" numFmtId="0" xfId="0" applyBorder="1" applyFont="1"/>
    <xf borderId="0" fillId="3" fontId="1" numFmtId="164" xfId="0" applyFont="1" applyNumberFormat="1"/>
    <xf borderId="3" fillId="3" fontId="1" numFmtId="164" xfId="0" applyBorder="1" applyFont="1" applyNumberFormat="1"/>
    <xf borderId="4" fillId="3" fontId="1" numFmtId="164" xfId="0" applyAlignment="1" applyBorder="1" applyFont="1" applyNumberFormat="1">
      <alignment readingOrder="0"/>
    </xf>
    <xf borderId="7" fillId="3" fontId="1" numFmtId="164" xfId="0" applyAlignment="1" applyBorder="1" applyFont="1" applyNumberFormat="1">
      <alignment readingOrder="0"/>
    </xf>
    <xf borderId="10" fillId="3" fontId="1" numFmtId="0" xfId="0" applyBorder="1" applyFont="1"/>
    <xf borderId="8" fillId="3" fontId="1" numFmtId="0" xfId="0" applyBorder="1" applyFont="1"/>
    <xf borderId="0" fillId="0" fontId="1" numFmtId="9" xfId="0" applyAlignment="1" applyFont="1" applyNumberFormat="1">
      <alignment readingOrder="0"/>
    </xf>
    <xf borderId="1" fillId="0" fontId="1" numFmtId="0" xfId="0" applyBorder="1" applyFont="1"/>
    <xf borderId="11" fillId="0" fontId="1" numFmtId="0" xfId="0" applyBorder="1" applyFont="1"/>
    <xf borderId="11" fillId="3" fontId="1" numFmtId="164" xfId="0" applyBorder="1" applyFont="1" applyNumberFormat="1"/>
    <xf borderId="2" fillId="3" fontId="1" numFmtId="164" xfId="0" applyBorder="1" applyFont="1" applyNumberFormat="1"/>
    <xf borderId="0" fillId="0" fontId="1" numFmtId="0" xfId="0" applyAlignment="1" applyFont="1">
      <alignment readingOrder="0"/>
    </xf>
    <xf borderId="5" fillId="0" fontId="1" numFmtId="0" xfId="0" applyBorder="1" applyFont="1"/>
    <xf borderId="9" fillId="0" fontId="1" numFmtId="0" xfId="0" applyBorder="1" applyFont="1"/>
    <xf borderId="9" fillId="0" fontId="1" numFmtId="164" xfId="0" applyBorder="1" applyFont="1" applyNumberFormat="1"/>
    <xf borderId="7" fillId="0" fontId="1" numFmtId="164" xfId="0" applyBorder="1" applyFont="1" applyNumberFormat="1"/>
    <xf borderId="10" fillId="0" fontId="1" numFmtId="164" xfId="0" applyBorder="1" applyFont="1" applyNumberFormat="1"/>
    <xf borderId="10" fillId="3" fontId="1" numFmtId="164" xfId="0" applyBorder="1" applyFont="1" applyNumberFormat="1"/>
    <xf borderId="8" fillId="3" fontId="1" numFmtId="164" xfId="0" applyBorder="1" applyFont="1" applyNumberFormat="1"/>
    <xf borderId="0" fillId="0" fontId="9" numFmtId="0" xfId="0" applyAlignment="1" applyFont="1">
      <alignment horizontal="right"/>
    </xf>
    <xf borderId="0" fillId="0" fontId="9" numFmtId="164" xfId="0" applyFont="1" applyNumberFormat="1"/>
    <xf borderId="0" fillId="0" fontId="1" numFmtId="164" xfId="0" applyFont="1" applyNumberFormat="1"/>
    <xf borderId="0" fillId="3" fontId="1" numFmtId="0" xfId="0" applyFont="1"/>
    <xf borderId="3" fillId="3" fontId="1" numFmtId="0" xfId="0" applyBorder="1" applyFont="1"/>
    <xf borderId="0" fillId="0" fontId="1" numFmtId="0" xfId="0" applyFont="1"/>
    <xf borderId="0" fillId="3" fontId="9" numFmtId="0" xfId="0" applyAlignment="1" applyFont="1">
      <alignment readingOrder="0"/>
    </xf>
    <xf borderId="0" fillId="3" fontId="1" numFmtId="0" xfId="0" applyFont="1"/>
    <xf borderId="0" fillId="0" fontId="9" numFmtId="0" xfId="0" applyFont="1"/>
    <xf borderId="0" fillId="9" fontId="19" numFmtId="0" xfId="0" applyAlignment="1" applyFont="1">
      <alignment horizontal="center" readingOrder="0"/>
    </xf>
    <xf borderId="0" fillId="9" fontId="20" numFmtId="0" xfId="0" applyAlignment="1" applyFont="1">
      <alignment horizontal="center" readingOrder="0"/>
    </xf>
    <xf borderId="5" fillId="0" fontId="9" numFmtId="0" xfId="0" applyAlignment="1" applyBorder="1" applyFont="1">
      <alignment readingOrder="0"/>
    </xf>
    <xf borderId="9" fillId="0" fontId="1" numFmtId="0" xfId="0" applyAlignment="1" applyBorder="1" applyFont="1">
      <alignment readingOrder="0"/>
    </xf>
    <xf borderId="9" fillId="0" fontId="1" numFmtId="0" xfId="0" applyBorder="1" applyFont="1"/>
    <xf borderId="6" fillId="0" fontId="1" numFmtId="0" xfId="0" applyAlignment="1" applyBorder="1" applyFont="1">
      <alignment readingOrder="0"/>
    </xf>
    <xf borderId="4" fillId="0" fontId="9" numFmtId="0" xfId="0" applyAlignment="1" applyBorder="1" applyFont="1">
      <alignment readingOrder="0"/>
    </xf>
    <xf borderId="0" fillId="0" fontId="1" numFmtId="0" xfId="0" applyAlignment="1" applyFont="1">
      <alignment horizontal="right" readingOrder="0"/>
    </xf>
    <xf borderId="0" fillId="0" fontId="1" numFmtId="0" xfId="0" applyAlignment="1" applyFont="1">
      <alignment horizontal="right"/>
    </xf>
    <xf borderId="10" fillId="0" fontId="1" numFmtId="0" xfId="0" applyAlignment="1" applyBorder="1" applyFont="1">
      <alignment horizontal="right" readingOrder="0"/>
    </xf>
    <xf borderId="3" fillId="0" fontId="1" numFmtId="0" xfId="0" applyAlignment="1" applyBorder="1" applyFont="1">
      <alignment horizontal="right" readingOrder="0"/>
    </xf>
    <xf borderId="3" fillId="0" fontId="1" numFmtId="0" xfId="0" applyAlignment="1" applyBorder="1" applyFont="1">
      <alignment readingOrder="0"/>
    </xf>
    <xf borderId="11" fillId="0" fontId="9" numFmtId="0" xfId="0" applyAlignment="1" applyBorder="1" applyFont="1">
      <alignment readingOrder="0"/>
    </xf>
    <xf borderId="11" fillId="0" fontId="1" numFmtId="0" xfId="0" applyAlignment="1" applyBorder="1" applyFont="1">
      <alignment readingOrder="0"/>
    </xf>
    <xf borderId="11" fillId="0" fontId="1" numFmtId="0" xfId="0" applyAlignment="1" applyBorder="1" applyFont="1">
      <alignment horizontal="right" readingOrder="0"/>
    </xf>
    <xf borderId="4" fillId="0" fontId="1" numFmtId="0" xfId="0" applyBorder="1" applyFont="1"/>
    <xf borderId="0" fillId="3" fontId="1" numFmtId="0" xfId="0" applyAlignment="1" applyFont="1">
      <alignment readingOrder="0"/>
    </xf>
    <xf borderId="0" fillId="0" fontId="1" numFmtId="49" xfId="0" applyAlignment="1" applyFont="1" applyNumberFormat="1">
      <alignment horizontal="right" readingOrder="0"/>
    </xf>
    <xf borderId="0" fillId="0" fontId="1" numFmtId="9" xfId="0" applyFont="1" applyNumberFormat="1"/>
    <xf borderId="0" fillId="0" fontId="1" numFmtId="3" xfId="0" applyFont="1" applyNumberFormat="1"/>
    <xf borderId="0" fillId="0" fontId="9" numFmtId="3" xfId="0" applyFont="1" applyNumberFormat="1"/>
    <xf borderId="12" fillId="0" fontId="1" numFmtId="3" xfId="0" applyAlignment="1" applyBorder="1" applyFont="1" applyNumberFormat="1">
      <alignment readingOrder="0"/>
    </xf>
    <xf borderId="12" fillId="0" fontId="1" numFmtId="3" xfId="0" applyBorder="1" applyFont="1" applyNumberFormat="1"/>
    <xf borderId="0" fillId="0" fontId="9" numFmtId="3" xfId="0" applyAlignment="1" applyFont="1" applyNumberFormat="1">
      <alignment readingOrder="0"/>
    </xf>
    <xf borderId="0" fillId="0" fontId="1" numFmtId="0" xfId="0" applyAlignment="1" applyFont="1">
      <alignment horizontal="center" vertical="center"/>
    </xf>
    <xf borderId="0" fillId="0" fontId="1" numFmtId="0" xfId="0" applyAlignment="1" applyFont="1">
      <alignment vertical="center"/>
    </xf>
    <xf borderId="0" fillId="0" fontId="21" numFmtId="0" xfId="0" applyAlignment="1" applyFont="1">
      <alignment vertical="center"/>
    </xf>
    <xf borderId="13" fillId="3" fontId="9" numFmtId="0" xfId="0" applyAlignment="1" applyBorder="1" applyFont="1">
      <alignment vertical="center"/>
    </xf>
    <xf borderId="13" fillId="3" fontId="9" numFmtId="0" xfId="0" applyAlignment="1" applyBorder="1" applyFont="1">
      <alignment horizontal="center" vertical="center"/>
    </xf>
    <xf borderId="0" fillId="0" fontId="1" numFmtId="164" xfId="0" applyAlignment="1" applyFont="1" applyNumberFormat="1">
      <alignment vertical="center"/>
    </xf>
    <xf borderId="0" fillId="0" fontId="1" numFmtId="0" xfId="0" applyAlignment="1" applyFont="1">
      <alignment horizontal="center" readingOrder="0" vertical="center"/>
    </xf>
    <xf borderId="0" fillId="0" fontId="1" numFmtId="0" xfId="0" applyAlignment="1" applyFont="1">
      <alignment horizontal="right" vertical="center"/>
    </xf>
    <xf borderId="0" fillId="0" fontId="9" numFmtId="167" xfId="0" applyAlignment="1" applyFont="1" applyNumberFormat="1">
      <alignment vertical="center"/>
    </xf>
    <xf borderId="5" fillId="0" fontId="22" numFmtId="0" xfId="0" applyAlignment="1" applyBorder="1" applyFont="1">
      <alignment vertical="center"/>
    </xf>
    <xf borderId="9" fillId="0" fontId="1" numFmtId="3" xfId="0" applyAlignment="1" applyBorder="1" applyFont="1" applyNumberFormat="1">
      <alignment vertical="center"/>
    </xf>
    <xf borderId="9" fillId="0" fontId="1" numFmtId="3" xfId="0" applyAlignment="1" applyBorder="1" applyFont="1" applyNumberFormat="1">
      <alignment horizontal="right" readingOrder="0" vertical="center"/>
    </xf>
    <xf borderId="6" fillId="0" fontId="1" numFmtId="3" xfId="0" applyAlignment="1" applyBorder="1" applyFont="1" applyNumberFormat="1">
      <alignment horizontal="right" readingOrder="0" vertical="center"/>
    </xf>
    <xf borderId="0" fillId="10" fontId="23" numFmtId="0" xfId="0" applyAlignment="1" applyFill="1" applyFont="1">
      <alignment horizontal="left" readingOrder="0" vertical="center"/>
    </xf>
    <xf borderId="0" fillId="0" fontId="24" numFmtId="0" xfId="0" applyAlignment="1" applyFont="1">
      <alignment horizontal="left" shrinkToFit="0" vertical="center" wrapText="1"/>
    </xf>
    <xf borderId="4" fillId="0" fontId="25" numFmtId="0" xfId="0" applyAlignment="1" applyBorder="1" applyFont="1">
      <alignment readingOrder="0" vertical="center"/>
    </xf>
    <xf borderId="0" fillId="0" fontId="1" numFmtId="3" xfId="0" applyAlignment="1" applyFont="1" applyNumberFormat="1">
      <alignment vertical="center"/>
    </xf>
    <xf borderId="3" fillId="3" fontId="1" numFmtId="3" xfId="0" applyAlignment="1" applyBorder="1" applyFont="1" applyNumberFormat="1">
      <alignment vertical="center"/>
    </xf>
    <xf borderId="3" fillId="0" fontId="1" numFmtId="3" xfId="0" applyAlignment="1" applyBorder="1" applyFont="1" applyNumberFormat="1">
      <alignment horizontal="right" readingOrder="0" vertical="center"/>
    </xf>
    <xf borderId="0" fillId="0" fontId="24" numFmtId="0" xfId="0" applyAlignment="1" applyFont="1">
      <alignment horizontal="left" readingOrder="0" shrinkToFit="0" vertical="center" wrapText="1"/>
    </xf>
    <xf borderId="14" fillId="11" fontId="1" numFmtId="3" xfId="0" applyAlignment="1" applyBorder="1" applyFill="1" applyFont="1" applyNumberFormat="1">
      <alignment vertical="center"/>
    </xf>
    <xf borderId="3" fillId="0" fontId="1" numFmtId="3" xfId="0" applyAlignment="1" applyBorder="1" applyFont="1" applyNumberFormat="1">
      <alignment vertical="center"/>
    </xf>
    <xf borderId="15" fillId="11" fontId="1" numFmtId="3" xfId="0" applyAlignment="1" applyBorder="1" applyFont="1" applyNumberFormat="1">
      <alignment vertical="center"/>
    </xf>
    <xf borderId="0" fillId="3" fontId="9" numFmtId="0" xfId="0" applyAlignment="1" applyFont="1">
      <alignment readingOrder="0" vertical="center"/>
    </xf>
    <xf borderId="0" fillId="3" fontId="9" numFmtId="167" xfId="0" applyAlignment="1" applyFont="1" applyNumberFormat="1">
      <alignment vertical="center"/>
    </xf>
    <xf borderId="0" fillId="0" fontId="9" numFmtId="0" xfId="0" applyAlignment="1" applyFont="1">
      <alignment vertical="center"/>
    </xf>
    <xf borderId="0" fillId="4" fontId="1" numFmtId="3" xfId="0" applyAlignment="1" applyFont="1" applyNumberFormat="1">
      <alignment vertical="center"/>
    </xf>
    <xf borderId="0" fillId="4" fontId="1" numFmtId="3" xfId="0" applyAlignment="1" applyFont="1" applyNumberFormat="1">
      <alignment readingOrder="0" vertical="center"/>
    </xf>
    <xf borderId="4" fillId="0" fontId="1" numFmtId="0" xfId="0" applyAlignment="1" applyBorder="1" applyFont="1">
      <alignment vertical="center"/>
    </xf>
    <xf borderId="0" fillId="0" fontId="26" numFmtId="0" xfId="0" applyAlignment="1" applyFont="1">
      <alignment readingOrder="0" vertical="center"/>
    </xf>
    <xf borderId="8" fillId="3" fontId="1" numFmtId="3" xfId="0" applyAlignment="1" applyBorder="1" applyFont="1" applyNumberFormat="1">
      <alignment vertical="center"/>
    </xf>
    <xf borderId="12" fillId="0" fontId="26" numFmtId="0" xfId="0" applyAlignment="1" applyBorder="1" applyFont="1">
      <alignment readingOrder="0" vertical="center"/>
    </xf>
    <xf borderId="12" fillId="0" fontId="9" numFmtId="0" xfId="0" applyAlignment="1" applyBorder="1" applyFont="1">
      <alignment readingOrder="0" vertical="center"/>
    </xf>
    <xf borderId="0" fillId="12" fontId="1" numFmtId="0" xfId="0" applyAlignment="1" applyFill="1" applyFont="1">
      <alignment vertical="center"/>
    </xf>
    <xf borderId="4" fillId="12" fontId="1" numFmtId="0" xfId="0" applyAlignment="1" applyBorder="1" applyFont="1">
      <alignment readingOrder="0" vertical="center"/>
    </xf>
    <xf borderId="0" fillId="12" fontId="1" numFmtId="3" xfId="0" applyAlignment="1" applyFont="1" applyNumberFormat="1">
      <alignment vertical="center"/>
    </xf>
    <xf borderId="16" fillId="12" fontId="1" numFmtId="3" xfId="0" applyAlignment="1" applyBorder="1" applyFont="1" applyNumberFormat="1">
      <alignment vertical="center"/>
    </xf>
    <xf borderId="12" fillId="12" fontId="1" numFmtId="0" xfId="0" applyAlignment="1" applyBorder="1" applyFont="1">
      <alignment vertical="center"/>
    </xf>
    <xf borderId="12" fillId="12" fontId="9" numFmtId="0" xfId="0" applyAlignment="1" applyBorder="1" applyFont="1">
      <alignment readingOrder="0" vertical="center"/>
    </xf>
    <xf borderId="0" fillId="0" fontId="27" numFmtId="0" xfId="0" applyAlignment="1" applyFont="1">
      <alignment readingOrder="0" vertical="center"/>
    </xf>
    <xf borderId="12" fillId="0" fontId="28" numFmtId="0" xfId="0" applyAlignment="1" applyBorder="1" applyFont="1">
      <alignment readingOrder="0" vertical="center"/>
    </xf>
    <xf borderId="0" fillId="0" fontId="9" numFmtId="3" xfId="0" applyAlignment="1" applyFont="1" applyNumberFormat="1">
      <alignment readingOrder="0" vertical="center"/>
    </xf>
    <xf borderId="0" fillId="0" fontId="29" numFmtId="0" xfId="0" applyAlignment="1" applyFont="1">
      <alignment horizontal="left" shrinkToFit="0" vertical="center" wrapText="1"/>
    </xf>
    <xf borderId="0" fillId="0" fontId="9" numFmtId="0" xfId="0" applyAlignment="1" applyFont="1">
      <alignment vertical="center"/>
    </xf>
    <xf borderId="14" fillId="4" fontId="1" numFmtId="3" xfId="0" applyAlignment="1" applyBorder="1" applyFont="1" applyNumberFormat="1">
      <alignment readingOrder="0" vertical="center"/>
    </xf>
    <xf borderId="15" fillId="4" fontId="1" numFmtId="3" xfId="0" applyAlignment="1" applyBorder="1" applyFont="1" applyNumberFormat="1">
      <alignment vertical="center"/>
    </xf>
    <xf borderId="7" fillId="0" fontId="1" numFmtId="0" xfId="0" applyAlignment="1" applyBorder="1" applyFont="1">
      <alignment readingOrder="0" vertical="center"/>
    </xf>
    <xf borderId="10" fillId="0" fontId="1" numFmtId="3" xfId="0" applyAlignment="1" applyBorder="1" applyFont="1" applyNumberFormat="1">
      <alignment vertical="center"/>
    </xf>
    <xf borderId="17" fillId="4" fontId="1" numFmtId="3" xfId="0" applyAlignment="1" applyBorder="1" applyFont="1" applyNumberFormat="1">
      <alignment vertical="center"/>
    </xf>
    <xf borderId="0" fillId="0" fontId="9" numFmtId="0" xfId="0" applyAlignment="1" applyFont="1">
      <alignment horizontal="left" readingOrder="0" shrinkToFit="0" vertical="center" wrapText="1"/>
    </xf>
    <xf borderId="0" fillId="0" fontId="27" numFmtId="0" xfId="0" applyAlignment="1" applyFont="1">
      <alignment horizontal="left" shrinkToFit="0" vertical="center" wrapText="1"/>
    </xf>
    <xf borderId="0" fillId="0" fontId="30" numFmtId="0" xfId="0" applyAlignment="1" applyFont="1">
      <alignment readingOrder="0" vertical="center"/>
    </xf>
    <xf borderId="0" fillId="0" fontId="16" numFmtId="0" xfId="0" applyAlignment="1" applyFont="1">
      <alignment readingOrder="0" vertical="center"/>
    </xf>
    <xf borderId="0" fillId="0" fontId="1" numFmtId="0" xfId="0" applyAlignment="1" applyFont="1">
      <alignment readingOrder="0" vertical="center"/>
    </xf>
    <xf borderId="0" fillId="2" fontId="1" numFmtId="3" xfId="0" applyAlignment="1" applyFont="1" applyNumberFormat="1">
      <alignment vertical="center"/>
    </xf>
    <xf borderId="0" fillId="11" fontId="1" numFmtId="3" xfId="0" applyAlignment="1" applyFont="1" applyNumberFormat="1">
      <alignment vertical="center"/>
    </xf>
    <xf borderId="0" fillId="3" fontId="1" numFmtId="0" xfId="0" applyAlignment="1" applyFont="1">
      <alignment readingOrder="0" vertical="center"/>
    </xf>
    <xf borderId="3" fillId="3" fontId="1" numFmtId="3" xfId="0" applyAlignment="1" applyBorder="1" applyFont="1" applyNumberFormat="1">
      <alignment readingOrder="0" vertical="center"/>
    </xf>
    <xf borderId="3" fillId="9" fontId="1" numFmtId="3" xfId="0" applyAlignment="1" applyBorder="1" applyFont="1" applyNumberFormat="1">
      <alignment readingOrder="0" vertical="center"/>
    </xf>
    <xf borderId="8" fillId="9" fontId="1" numFmtId="3" xfId="0" applyAlignment="1" applyBorder="1" applyFont="1" applyNumberFormat="1">
      <alignment readingOrder="0" vertical="center"/>
    </xf>
    <xf borderId="4" fillId="0" fontId="31" numFmtId="0" xfId="0" applyAlignment="1" applyBorder="1" applyFont="1">
      <alignment vertical="center"/>
    </xf>
    <xf borderId="18" fillId="4" fontId="1" numFmtId="3" xfId="0" applyAlignment="1" applyBorder="1" applyFont="1" applyNumberFormat="1">
      <alignment vertical="center"/>
    </xf>
    <xf borderId="7" fillId="0" fontId="31" numFmtId="0" xfId="0" applyAlignment="1" applyBorder="1" applyFont="1">
      <alignment vertical="center"/>
    </xf>
    <xf borderId="0" fillId="0" fontId="29" numFmtId="0" xfId="0" applyAlignment="1" applyFont="1">
      <alignment horizontal="left" readingOrder="0" shrinkToFit="0" vertical="center" wrapText="1"/>
    </xf>
    <xf borderId="13" fillId="3" fontId="9" numFmtId="0" xfId="0" applyAlignment="1" applyBorder="1" applyFont="1">
      <alignment horizontal="center" readingOrder="0" vertical="center"/>
    </xf>
    <xf borderId="14" fillId="3" fontId="9" numFmtId="0" xfId="0" applyAlignment="1" applyBorder="1" applyFont="1">
      <alignment vertical="center"/>
    </xf>
    <xf borderId="0" fillId="0" fontId="1" numFmtId="3" xfId="0" applyAlignment="1" applyFont="1" applyNumberFormat="1">
      <alignment horizontal="right" readingOrder="0" vertical="center"/>
    </xf>
    <xf borderId="0" fillId="3" fontId="9" numFmtId="0" xfId="0" applyAlignment="1" applyFont="1">
      <alignment vertical="center"/>
    </xf>
    <xf borderId="0" fillId="3" fontId="1" numFmtId="0" xfId="0" applyAlignment="1" applyFont="1">
      <alignment horizontal="center" readingOrder="0" vertical="center"/>
    </xf>
    <xf borderId="9" fillId="0" fontId="1" numFmtId="0" xfId="0" applyAlignment="1" applyBorder="1" applyFont="1">
      <alignment readingOrder="0" vertical="center"/>
    </xf>
    <xf borderId="19" fillId="0" fontId="1" numFmtId="0" xfId="0" applyAlignment="1" applyBorder="1" applyFont="1">
      <alignment readingOrder="0" vertical="center"/>
    </xf>
    <xf borderId="19" fillId="0" fontId="1" numFmtId="3" xfId="0" applyAlignment="1" applyBorder="1" applyFont="1" applyNumberFormat="1">
      <alignment vertical="center"/>
    </xf>
    <xf borderId="0" fillId="13" fontId="19" numFmtId="0" xfId="0" applyAlignment="1" applyFill="1" applyFont="1">
      <alignment readingOrder="0" vertical="center"/>
    </xf>
    <xf borderId="0" fillId="13" fontId="19" numFmtId="0" xfId="0" applyAlignment="1" applyFont="1">
      <alignment vertical="center"/>
    </xf>
    <xf borderId="0" fillId="0" fontId="1" numFmtId="10" xfId="0" applyAlignment="1" applyFont="1" applyNumberFormat="1">
      <alignment readingOrder="0" vertical="center"/>
    </xf>
    <xf borderId="10" fillId="0" fontId="1" numFmtId="0" xfId="0" applyAlignment="1" applyBorder="1" applyFont="1">
      <alignment readingOrder="0" vertical="center"/>
    </xf>
    <xf borderId="10" fillId="0" fontId="1" numFmtId="0" xfId="0" applyAlignment="1" applyBorder="1" applyFont="1">
      <alignment vertical="center"/>
    </xf>
    <xf borderId="9" fillId="0" fontId="1" numFmtId="0" xfId="0" applyAlignment="1" applyBorder="1" applyFont="1">
      <alignment vertical="center"/>
    </xf>
    <xf borderId="0" fillId="0" fontId="32" numFmtId="0" xfId="0" applyAlignment="1" applyFont="1">
      <alignment readingOrder="0" vertical="center"/>
    </xf>
    <xf borderId="0" fillId="14" fontId="1" numFmtId="0" xfId="0" applyAlignment="1" applyFill="1" applyFont="1">
      <alignment readingOrder="0" vertical="center"/>
    </xf>
    <xf borderId="9" fillId="14" fontId="1" numFmtId="0" xfId="0" applyAlignment="1" applyBorder="1" applyFont="1">
      <alignment readingOrder="0" vertical="center"/>
    </xf>
    <xf borderId="19" fillId="0" fontId="1" numFmtId="0" xfId="0" applyAlignment="1" applyBorder="1" applyFont="1">
      <alignment vertical="center"/>
    </xf>
    <xf borderId="0" fillId="15" fontId="33" numFmtId="0" xfId="0" applyAlignment="1" applyFill="1" applyFont="1">
      <alignment horizontal="center" vertical="center"/>
    </xf>
    <xf borderId="0" fillId="15" fontId="34" numFmtId="4" xfId="0" applyAlignment="1" applyFont="1" applyNumberFormat="1">
      <alignment horizontal="center" readingOrder="0" vertical="center"/>
    </xf>
    <xf borderId="0" fillId="15" fontId="34" numFmtId="0" xfId="0" applyAlignment="1" applyFont="1">
      <alignment horizontal="center" readingOrder="0" shrinkToFit="0" vertical="center" wrapText="1"/>
    </xf>
    <xf borderId="0" fillId="0" fontId="35" numFmtId="0" xfId="0" applyAlignment="1" applyFont="1">
      <alignment vertical="center"/>
    </xf>
    <xf borderId="0" fillId="0" fontId="35" numFmtId="4" xfId="0" applyAlignment="1" applyFont="1" applyNumberFormat="1">
      <alignment vertical="center"/>
    </xf>
    <xf borderId="0" fillId="0" fontId="35" numFmtId="0" xfId="0" applyAlignment="1" applyFont="1">
      <alignment horizontal="center" shrinkToFit="0" vertical="center" wrapText="1"/>
    </xf>
    <xf borderId="0" fillId="3" fontId="36" numFmtId="0" xfId="0" applyAlignment="1" applyFont="1">
      <alignment readingOrder="0" vertical="center"/>
    </xf>
    <xf borderId="0" fillId="9" fontId="36" numFmtId="0" xfId="0" applyAlignment="1" applyFont="1">
      <alignment readingOrder="0" vertical="center"/>
    </xf>
    <xf borderId="0" fillId="9" fontId="36" numFmtId="0" xfId="0" applyAlignment="1" applyFont="1">
      <alignment readingOrder="0" shrinkToFit="0" vertical="center" wrapText="1"/>
    </xf>
    <xf borderId="0" fillId="0" fontId="35" numFmtId="0" xfId="0" applyAlignment="1" applyFont="1">
      <alignment readingOrder="0" vertical="center"/>
    </xf>
    <xf borderId="0" fillId="0" fontId="35" numFmtId="4" xfId="0" applyAlignment="1" applyFont="1" applyNumberFormat="1">
      <alignment readingOrder="0" vertical="center"/>
    </xf>
    <xf borderId="0" fillId="0" fontId="35" numFmtId="0" xfId="0" applyAlignment="1" applyFont="1">
      <alignment horizontal="center" readingOrder="0" shrinkToFit="0" vertical="center" wrapText="1"/>
    </xf>
    <xf borderId="12" fillId="0" fontId="35" numFmtId="0" xfId="0" applyAlignment="1" applyBorder="1" applyFont="1">
      <alignment readingOrder="0" vertical="center"/>
    </xf>
    <xf borderId="12" fillId="0" fontId="35" numFmtId="168" xfId="0" applyAlignment="1" applyBorder="1" applyFont="1" applyNumberFormat="1">
      <alignment readingOrder="0" vertical="center"/>
    </xf>
    <xf borderId="12" fillId="0" fontId="35" numFmtId="0" xfId="0" applyAlignment="1" applyBorder="1" applyFont="1">
      <alignment horizontal="center" shrinkToFit="0" vertical="center" wrapText="1"/>
    </xf>
    <xf borderId="0" fillId="0" fontId="37" numFmtId="0" xfId="0" applyAlignment="1" applyFont="1">
      <alignment readingOrder="0" vertical="center"/>
    </xf>
    <xf borderId="12" fillId="0" fontId="35" numFmtId="4" xfId="0" applyAlignment="1" applyBorder="1" applyFont="1" applyNumberFormat="1">
      <alignment readingOrder="0" vertical="center"/>
    </xf>
    <xf borderId="12" fillId="0" fontId="35" numFmtId="0" xfId="0" applyAlignment="1" applyBorder="1" applyFont="1">
      <alignment horizontal="center" readingOrder="0" shrinkToFit="0" vertical="center" wrapText="1"/>
    </xf>
    <xf borderId="0" fillId="0" fontId="38" numFmtId="0" xfId="0" applyAlignment="1" applyFont="1">
      <alignment readingOrder="0" vertical="center"/>
    </xf>
    <xf borderId="0" fillId="0" fontId="36" numFmtId="4" xfId="0" applyAlignment="1" applyFont="1" applyNumberFormat="1">
      <alignment readingOrder="0" vertical="center"/>
    </xf>
    <xf borderId="0" fillId="0" fontId="39" numFmtId="0" xfId="0" applyAlignment="1" applyFont="1">
      <alignment readingOrder="0" vertical="center"/>
    </xf>
    <xf borderId="0" fillId="0" fontId="40" numFmtId="4" xfId="0" applyAlignment="1" applyFont="1" applyNumberFormat="1">
      <alignment vertical="center"/>
    </xf>
    <xf borderId="0" fillId="0" fontId="36" numFmtId="0" xfId="0" applyAlignment="1" applyFont="1">
      <alignment readingOrder="0" vertical="center"/>
    </xf>
    <xf borderId="0" fillId="0" fontId="35" numFmtId="168" xfId="0" applyAlignment="1" applyFont="1" applyNumberFormat="1">
      <alignment readingOrder="0" vertical="center"/>
    </xf>
    <xf borderId="12" fillId="0" fontId="35" numFmtId="4" xfId="0" applyAlignment="1" applyBorder="1" applyFont="1" applyNumberFormat="1">
      <alignment vertical="center"/>
    </xf>
    <xf borderId="12" fillId="0" fontId="36" numFmtId="0" xfId="0" applyAlignment="1" applyBorder="1" applyFont="1">
      <alignment horizontal="center" readingOrder="0" shrinkToFit="0" vertical="center" wrapText="1"/>
    </xf>
    <xf borderId="13" fillId="3" fontId="9" numFmtId="0" xfId="0" applyBorder="1" applyFont="1"/>
    <xf borderId="13" fillId="3" fontId="9" numFmtId="0" xfId="0" applyAlignment="1" applyBorder="1" applyFont="1">
      <alignment horizontal="center" readingOrder="0"/>
    </xf>
    <xf borderId="0" fillId="3" fontId="35" numFmtId="0" xfId="0" applyAlignment="1" applyFont="1">
      <alignment vertical="center"/>
    </xf>
    <xf borderId="0" fillId="0" fontId="41" numFmtId="0" xfId="0" applyAlignment="1" applyFont="1">
      <alignment readingOrder="0" vertical="center"/>
    </xf>
    <xf borderId="0" fillId="16" fontId="34" numFmtId="0" xfId="0" applyAlignment="1" applyFill="1" applyFont="1">
      <alignment readingOrder="0" vertical="center"/>
    </xf>
    <xf borderId="0" fillId="16" fontId="20" numFmtId="0" xfId="0" applyAlignment="1" applyFont="1">
      <alignment readingOrder="0"/>
    </xf>
    <xf borderId="0" fillId="16" fontId="19" numFmtId="0" xfId="0" applyAlignment="1" applyFont="1">
      <alignment readingOrder="0"/>
    </xf>
    <xf borderId="0" fillId="16" fontId="40" numFmtId="0" xfId="0" applyAlignment="1" applyFont="1">
      <alignment vertical="center"/>
    </xf>
    <xf borderId="0" fillId="0" fontId="42" numFmtId="0" xfId="0" applyAlignment="1" applyFont="1">
      <alignment readingOrder="0" vertical="center"/>
    </xf>
    <xf borderId="0" fillId="0" fontId="40" numFmtId="0" xfId="0" applyAlignment="1" applyFont="1">
      <alignment readingOrder="0" vertical="center"/>
    </xf>
    <xf borderId="0" fillId="0" fontId="43" numFmtId="0" xfId="0" applyAlignment="1" applyFont="1">
      <alignment readingOrder="0"/>
    </xf>
    <xf borderId="0" fillId="0" fontId="43" numFmtId="0" xfId="0" applyFont="1"/>
    <xf borderId="0" fillId="0" fontId="44" numFmtId="0" xfId="0" applyAlignment="1" applyFont="1">
      <alignment shrinkToFit="0" wrapText="0"/>
    </xf>
    <xf borderId="0" fillId="0" fontId="44" numFmtId="0" xfId="0" applyAlignment="1" applyFont="1">
      <alignment shrinkToFit="0" wrapText="1"/>
    </xf>
    <xf borderId="0" fillId="0" fontId="44" numFmtId="0" xfId="0" applyFont="1"/>
    <xf borderId="0" fillId="0" fontId="44" numFmtId="0" xfId="0" applyAlignment="1" applyFont="1">
      <alignment readingOrder="0"/>
    </xf>
    <xf borderId="0" fillId="16" fontId="45" numFmtId="0" xfId="0" applyAlignment="1" applyFont="1">
      <alignment horizontal="center" readingOrder="0"/>
    </xf>
    <xf borderId="0" fillId="16" fontId="46" numFmtId="0" xfId="0" applyAlignment="1" applyFont="1">
      <alignment horizontal="center" readingOrder="0"/>
    </xf>
    <xf borderId="0" fillId="16" fontId="45" numFmtId="0" xfId="0" applyAlignment="1" applyFont="1">
      <alignment horizontal="center" readingOrder="0" shrinkToFit="0" wrapText="0"/>
    </xf>
    <xf borderId="0" fillId="16" fontId="45" numFmtId="0" xfId="0" applyAlignment="1" applyFont="1">
      <alignment horizontal="center" readingOrder="0" shrinkToFit="0" wrapText="1"/>
    </xf>
    <xf borderId="0" fillId="16" fontId="45" numFmtId="0" xfId="0" applyAlignment="1" applyFont="1">
      <alignment horizontal="center"/>
    </xf>
    <xf borderId="0" fillId="17" fontId="46" numFmtId="0" xfId="0" applyAlignment="1" applyFill="1" applyFont="1">
      <alignment horizontal="center" readingOrder="0"/>
    </xf>
    <xf borderId="0" fillId="17" fontId="45" numFmtId="0" xfId="0" applyAlignment="1" applyFont="1">
      <alignment horizontal="center" readingOrder="0" shrinkToFit="0" wrapText="0"/>
    </xf>
    <xf borderId="0" fillId="17" fontId="45" numFmtId="0" xfId="0" applyAlignment="1" applyFont="1">
      <alignment horizontal="center" readingOrder="0" shrinkToFit="0" wrapText="1"/>
    </xf>
    <xf borderId="0" fillId="17" fontId="45" numFmtId="0" xfId="0" applyAlignment="1" applyFont="1">
      <alignment horizontal="center" readingOrder="0"/>
    </xf>
    <xf borderId="0" fillId="17" fontId="45" numFmtId="0" xfId="0" applyAlignment="1" applyFont="1">
      <alignment horizontal="center"/>
    </xf>
    <xf borderId="0" fillId="0" fontId="44" numFmtId="0" xfId="0" applyAlignment="1" applyFont="1">
      <alignment readingOrder="0"/>
    </xf>
    <xf borderId="0" fillId="0" fontId="47" numFmtId="0" xfId="0" applyAlignment="1" applyFont="1">
      <alignment readingOrder="0" shrinkToFit="0" wrapText="0"/>
    </xf>
    <xf borderId="0" fillId="0" fontId="44" numFmtId="0" xfId="0" applyAlignment="1" applyFont="1">
      <alignment readingOrder="0" shrinkToFit="0" wrapText="1"/>
    </xf>
    <xf borderId="0" fillId="0" fontId="44" numFmtId="169"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dPt>
            <c:idx val="6"/>
            <c:marker>
              <c:symbol val="none"/>
            </c:marker>
          </c:dPt>
          <c:xVal>
            <c:numRef>
              <c:f>Scale!$D$65:$J$65</c:f>
            </c:numRef>
          </c:xVal>
          <c:yVal>
            <c:numRef>
              <c:f>Scale!$D$65:$J$65</c:f>
              <c:numCache/>
            </c:numRef>
          </c:yVal>
        </c:ser>
        <c:dLbls>
          <c:showLegendKey val="0"/>
          <c:showVal val="0"/>
          <c:showCatName val="0"/>
          <c:showSerName val="0"/>
          <c:showPercent val="0"/>
          <c:showBubbleSize val="0"/>
        </c:dLbls>
        <c:axId val="1475240598"/>
        <c:axId val="223938280"/>
      </c:scatterChart>
      <c:valAx>
        <c:axId val="147524059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23938280"/>
      </c:valAx>
      <c:valAx>
        <c:axId val="223938280"/>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1475240598"/>
      </c:valAx>
    </c:plotArea>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ser>
          <c:idx val="0"/>
          <c:order val="0"/>
          <c:spPr>
            <a:ln>
              <a:noFill/>
            </a:ln>
          </c:spPr>
          <c:marker>
            <c:symbol val="circle"/>
            <c:size val="7"/>
            <c:spPr>
              <a:solidFill>
                <a:schemeClr val="accent1"/>
              </a:solidFill>
              <a:ln cmpd="sng">
                <a:solidFill>
                  <a:schemeClr val="accent1"/>
                </a:solidFill>
              </a:ln>
            </c:spPr>
          </c:marker>
          <c:dPt>
            <c:idx val="6"/>
            <c:marker>
              <c:symbol val="none"/>
            </c:marker>
          </c:dPt>
          <c:xVal>
            <c:numRef>
              <c:f>Scale!$D$38:$J$38</c:f>
            </c:numRef>
          </c:xVal>
          <c:yVal>
            <c:numRef>
              <c:f>Scale!$D$65:$J$65</c:f>
              <c:numCache/>
            </c:numRef>
          </c:yVal>
        </c:ser>
        <c:ser>
          <c:idx val="1"/>
          <c:order val="1"/>
          <c:spPr>
            <a:ln>
              <a:noFill/>
            </a:ln>
          </c:spPr>
          <c:marker>
            <c:symbol val="circle"/>
            <c:size val="7"/>
            <c:spPr>
              <a:solidFill>
                <a:schemeClr val="accent2"/>
              </a:solidFill>
              <a:ln cmpd="sng">
                <a:solidFill>
                  <a:schemeClr val="accent2"/>
                </a:solidFill>
              </a:ln>
            </c:spPr>
          </c:marker>
          <c:xVal>
            <c:numRef>
              <c:f>Scale!$D$38:$J$38</c:f>
            </c:numRef>
          </c:xVal>
          <c:yVal>
            <c:numRef>
              <c:f>Scale!$D$49:$J$49</c:f>
              <c:numCache/>
            </c:numRef>
          </c:yVal>
        </c:ser>
        <c:dLbls>
          <c:showLegendKey val="0"/>
          <c:showVal val="0"/>
          <c:showCatName val="0"/>
          <c:showSerName val="0"/>
          <c:showPercent val="0"/>
          <c:showBubbleSize val="0"/>
        </c:dLbls>
        <c:axId val="116645432"/>
        <c:axId val="1317526426"/>
      </c:scatterChart>
      <c:valAx>
        <c:axId val="11664543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1317526426"/>
      </c:valAx>
      <c:valAx>
        <c:axId val="1317526426"/>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116645432"/>
      </c:valAx>
    </c:plotArea>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scatterChart>
        <c:scatterStyle val="lineMarker"/>
        <c:varyColors val="0"/>
        <c:ser>
          <c:idx val="0"/>
          <c:order val="0"/>
          <c:spPr>
            <a:ln>
              <a:noFill/>
            </a:ln>
          </c:spPr>
          <c:marker>
            <c:symbol val="circle"/>
            <c:size val="7"/>
            <c:spPr>
              <a:solidFill>
                <a:schemeClr val="accent1"/>
              </a:solidFill>
              <a:ln cmpd="sng">
                <a:solidFill>
                  <a:schemeClr val="accent1"/>
                </a:solidFill>
              </a:ln>
            </c:spPr>
          </c:marker>
          <c:dPt>
            <c:idx val="6"/>
            <c:marker>
              <c:symbol val="none"/>
            </c:marker>
          </c:dPt>
          <c:xVal>
            <c:numRef>
              <c:f>Scale!$D$38:$J$38</c:f>
            </c:numRef>
          </c:xVal>
          <c:yVal>
            <c:numRef>
              <c:f>Scale!$D$49:$J$49</c:f>
              <c:numCache/>
            </c:numRef>
          </c:yVal>
        </c:ser>
        <c:dLbls>
          <c:showLegendKey val="0"/>
          <c:showVal val="0"/>
          <c:showCatName val="0"/>
          <c:showSerName val="0"/>
          <c:showPercent val="0"/>
          <c:showBubbleSize val="0"/>
        </c:dLbls>
        <c:axId val="438104129"/>
        <c:axId val="2102162774"/>
      </c:scatterChart>
      <c:valAx>
        <c:axId val="43810412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out"/>
        <c:minorTickMark val="none"/>
        <c:tickLblPos val="nextTo"/>
        <c:spPr>
          <a:ln/>
        </c:spPr>
        <c:txPr>
          <a:bodyPr/>
          <a:lstStyle/>
          <a:p>
            <a:pPr lvl="0">
              <a:defRPr b="0">
                <a:solidFill>
                  <a:srgbClr val="000000"/>
                </a:solidFill>
                <a:latin typeface="+mn-lt"/>
              </a:defRPr>
            </a:pPr>
          </a:p>
        </c:txPr>
        <c:crossAx val="2102162774"/>
      </c:valAx>
      <c:valAx>
        <c:axId val="2102162774"/>
        <c:scaling>
          <c:orientation val="minMax"/>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0" sourceLinked="0"/>
        <c:majorTickMark val="out"/>
        <c:minorTickMark val="none"/>
        <c:tickLblPos val="nextTo"/>
        <c:spPr>
          <a:ln/>
        </c:spPr>
        <c:txPr>
          <a:bodyPr/>
          <a:lstStyle/>
          <a:p>
            <a:pPr lvl="0">
              <a:defRPr b="0">
                <a:solidFill>
                  <a:srgbClr val="000000"/>
                </a:solidFill>
                <a:latin typeface="+mn-lt"/>
              </a:defRPr>
            </a:pPr>
          </a:p>
        </c:txPr>
        <c:crossAx val="438104129"/>
      </c:valAx>
    </c:plotArea>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11</xdr:col>
      <xdr:colOff>800100</xdr:colOff>
      <xdr:row>53</xdr:row>
      <xdr:rowOff>0</xdr:rowOff>
    </xdr:from>
    <xdr:ext cx="7781925" cy="43529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800100</xdr:colOff>
      <xdr:row>15</xdr:row>
      <xdr:rowOff>0</xdr:rowOff>
    </xdr:from>
    <xdr:ext cx="7781925" cy="43529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1</xdr:col>
      <xdr:colOff>800100</xdr:colOff>
      <xdr:row>5</xdr:row>
      <xdr:rowOff>0</xdr:rowOff>
    </xdr:from>
    <xdr:ext cx="7781925" cy="43529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www.epa.gov/greenvehicles/greenhouse-gas-emissions-typical-passenger-vehicle" TargetMode="External"/><Relationship Id="rId3" Type="http://schemas.openxmlformats.org/officeDocument/2006/relationships/hyperlink" Target="https://electrek.co/2022/05/31/this-is-where-electric-vehicle-adoption-is-headed-between-now-and-2025/" TargetMode="External"/><Relationship Id="rId4" Type="http://schemas.openxmlformats.org/officeDocument/2006/relationships/hyperlink" Target="https://www.transportenvironment.org/discover/how-clean-are-electric-cars/" TargetMode="External"/><Relationship Id="rId9" Type="http://schemas.openxmlformats.org/officeDocument/2006/relationships/vmlDrawing" Target="../drawings/vmlDrawing1.vml"/><Relationship Id="rId5" Type="http://schemas.openxmlformats.org/officeDocument/2006/relationships/hyperlink" Target="https://autocrypt.io/trends-in-e-mobility-industry-2022/" TargetMode="External"/><Relationship Id="rId6" Type="http://schemas.openxmlformats.org/officeDocument/2006/relationships/hyperlink" Target="https://www.cnbc.com/2021/07/26/lifetime-emissions-of-evs-are-lower-than-gasoline-cars-experts-say.html" TargetMode="External"/><Relationship Id="rId7" Type="http://schemas.openxmlformats.org/officeDocument/2006/relationships/hyperlink" Target="https://worldpopulationreview.com/country-rankings/co2-emissions-by-country"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hatfix.com/blog/cost-of-training-employees/" TargetMode="External"/><Relationship Id="rId3" Type="http://schemas.openxmlformats.org/officeDocument/2006/relationships/hyperlink" Target="https://www.wsj.com/market-data/quotes/QUBT/financials" TargetMode="External"/><Relationship Id="rId4" Type="http://schemas.openxmlformats.org/officeDocument/2006/relationships/hyperlink" Target="https://www.wsj.com/market-data/quotes/QUBT/financials" TargetMode="External"/><Relationship Id="rId5" Type="http://schemas.openxmlformats.org/officeDocument/2006/relationships/drawing" Target="../drawings/drawing4.xml"/><Relationship Id="rId6"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protocol.com/d-wave-advantage-quantum-computer" TargetMode="External"/><Relationship Id="rId3" Type="http://schemas.openxmlformats.org/officeDocument/2006/relationships/hyperlink" Target="https://cloud.ibm.com/estimator/review" TargetMode="External"/><Relationship Id="rId4" Type="http://schemas.openxmlformats.org/officeDocument/2006/relationships/drawing" Target="../drawings/drawing5.xml"/><Relationship Id="rId5"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1" Type="http://schemas.openxmlformats.org/officeDocument/2006/relationships/hyperlink" Target="https://news.bloomberglaw.com/ip-law/how-to-protect-quantum-computing-innovations-with-ip-rights-5" TargetMode="External"/><Relationship Id="rId2" Type="http://schemas.openxmlformats.org/officeDocument/2006/relationships/hyperlink" Target="https://static1.squarespace.com/static/5b7877457c9327fa97fef427/t/624736d2fee26b64e8ea8507/1648834258920/Mauritz+Kop_Quantum+Computing+and+Intellectual+Property+Law_BTLJ.pdf" TargetMode="External"/><Relationship Id="rId3" Type="http://schemas.openxmlformats.org/officeDocument/2006/relationships/hyperlink" Target="https://patents.google.com/?q=quantum+algorithm&amp;oq=quantum+algorithm" TargetMode="External"/><Relationship Id="rId4" Type="http://schemas.openxmlformats.org/officeDocument/2006/relationships/hyperlink" Target="https://www.epo.org/" TargetMode="External"/><Relationship Id="rId5" Type="http://schemas.openxmlformats.org/officeDocument/2006/relationships/hyperlink" Target="https://www.boip.int/en/entrepreneurs/ideas" TargetMode="External"/><Relationship Id="rId6"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linkedin.com/in/dr-lisa-elisabeth-koep-30322463/" TargetMode="External"/><Relationship Id="rId3" Type="http://schemas.openxmlformats.org/officeDocument/2006/relationships/hyperlink" Target="https://www.linkedin.com/in/allison-bates-/" TargetMode="External"/><Relationship Id="rId4" Type="http://schemas.openxmlformats.org/officeDocument/2006/relationships/drawing" Target="../drawings/drawing7.xml"/><Relationship Id="rId5"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topLeftCell="D1" activePane="topRight" state="frozen"/>
      <selection activeCell="E2" sqref="E2" pane="topRight"/>
    </sheetView>
  </sheetViews>
  <sheetFormatPr customHeight="1" defaultColWidth="12.63" defaultRowHeight="15.75"/>
  <cols>
    <col customWidth="1" min="1" max="1" width="2.25"/>
    <col customWidth="1" min="3" max="3" width="17.5"/>
    <col customWidth="1" min="4" max="6" width="24.63"/>
    <col customWidth="1" min="7" max="7" width="27.38"/>
    <col customWidth="1" hidden="1" min="8" max="8" width="26.88"/>
    <col customWidth="1" min="9" max="10" width="24.63"/>
    <col customWidth="1" min="11" max="11" width="9.38"/>
    <col customWidth="1" min="12" max="12" width="23.75"/>
  </cols>
  <sheetData>
    <row r="1">
      <c r="A1" s="1"/>
      <c r="B1" s="1"/>
      <c r="C1" s="2"/>
      <c r="D1" s="1"/>
      <c r="E1" s="1"/>
      <c r="F1" s="1"/>
      <c r="G1" s="1"/>
      <c r="H1" s="1"/>
      <c r="I1" s="1"/>
      <c r="J1" s="1"/>
      <c r="K1" s="1"/>
      <c r="L1" s="1"/>
      <c r="M1" s="1"/>
      <c r="N1" s="1"/>
      <c r="O1" s="1"/>
      <c r="P1" s="1"/>
      <c r="Q1" s="1"/>
      <c r="R1" s="1"/>
      <c r="S1" s="1"/>
      <c r="T1" s="1"/>
      <c r="U1" s="1"/>
      <c r="V1" s="1"/>
      <c r="W1" s="1"/>
      <c r="X1" s="1"/>
      <c r="Y1" s="1"/>
      <c r="Z1" s="1"/>
    </row>
    <row r="2">
      <c r="A2" s="1"/>
      <c r="B2" s="1"/>
      <c r="C2" s="1"/>
      <c r="D2" s="1"/>
      <c r="E2" s="1"/>
      <c r="F2" s="2"/>
      <c r="G2" s="1"/>
      <c r="H2" s="1"/>
      <c r="I2" s="1"/>
      <c r="J2" s="1"/>
      <c r="K2" s="1"/>
      <c r="L2" s="1"/>
      <c r="M2" s="1"/>
      <c r="N2" s="1"/>
      <c r="O2" s="1"/>
      <c r="P2" s="1"/>
      <c r="Q2" s="1"/>
      <c r="R2" s="1"/>
      <c r="S2" s="1"/>
      <c r="T2" s="1"/>
      <c r="U2" s="1"/>
      <c r="V2" s="1"/>
      <c r="W2" s="1"/>
      <c r="X2" s="1"/>
      <c r="Y2" s="1"/>
      <c r="Z2" s="1"/>
    </row>
    <row r="3">
      <c r="A3" s="1"/>
      <c r="B3" s="1"/>
      <c r="C3" s="1"/>
      <c r="D3" s="1"/>
      <c r="E3" s="3">
        <v>4.6</v>
      </c>
      <c r="F3" s="1"/>
      <c r="G3" s="1"/>
      <c r="H3" s="1"/>
      <c r="I3" s="4">
        <v>1.339E11</v>
      </c>
      <c r="J3" s="1"/>
      <c r="K3" s="1"/>
      <c r="L3" s="1"/>
      <c r="M3" s="1"/>
      <c r="N3" s="1"/>
      <c r="O3" s="1"/>
      <c r="P3" s="1"/>
      <c r="Q3" s="1"/>
      <c r="R3" s="1"/>
      <c r="S3" s="1"/>
      <c r="T3" s="1"/>
      <c r="U3" s="1"/>
      <c r="V3" s="1"/>
      <c r="W3" s="1"/>
      <c r="X3" s="1"/>
      <c r="Y3" s="1"/>
      <c r="Z3" s="1"/>
    </row>
    <row r="4">
      <c r="A4" s="1"/>
      <c r="B4" s="1"/>
      <c r="C4" s="5" t="s">
        <v>0</v>
      </c>
      <c r="D4" s="5" t="s">
        <v>1</v>
      </c>
      <c r="E4" s="6" t="s">
        <v>2</v>
      </c>
      <c r="F4" s="7"/>
      <c r="G4" s="8" t="s">
        <v>3</v>
      </c>
      <c r="H4" s="9" t="s">
        <v>4</v>
      </c>
      <c r="I4" s="2" t="s">
        <v>5</v>
      </c>
      <c r="J4" s="1"/>
      <c r="K4" s="1"/>
      <c r="L4" s="1"/>
      <c r="M4" s="1"/>
      <c r="N4" s="1"/>
      <c r="O4" s="1"/>
      <c r="P4" s="1"/>
      <c r="Q4" s="1"/>
      <c r="R4" s="1"/>
      <c r="S4" s="1"/>
      <c r="T4" s="1"/>
      <c r="U4" s="1"/>
      <c r="V4" s="1"/>
      <c r="W4" s="1"/>
      <c r="X4" s="1"/>
      <c r="Y4" s="1"/>
      <c r="Z4" s="1"/>
    </row>
    <row r="5">
      <c r="A5" s="1"/>
      <c r="B5" s="1"/>
      <c r="C5" s="10" t="s">
        <v>6</v>
      </c>
      <c r="D5" s="1"/>
      <c r="E5" s="11" t="s">
        <v>7</v>
      </c>
      <c r="F5" s="12" t="s">
        <v>8</v>
      </c>
      <c r="G5" s="13" t="s">
        <v>9</v>
      </c>
      <c r="H5" s="14" t="s">
        <v>10</v>
      </c>
      <c r="I5" s="15">
        <v>0.016</v>
      </c>
      <c r="J5" s="16" t="s">
        <v>11</v>
      </c>
      <c r="K5" s="1"/>
      <c r="L5" s="1"/>
      <c r="M5" s="1"/>
      <c r="N5" s="1"/>
      <c r="O5" s="1"/>
      <c r="P5" s="1"/>
      <c r="Q5" s="1"/>
      <c r="R5" s="1"/>
      <c r="S5" s="1"/>
      <c r="T5" s="1"/>
      <c r="U5" s="1"/>
      <c r="V5" s="1"/>
      <c r="W5" s="1"/>
      <c r="X5" s="1"/>
      <c r="Y5" s="1"/>
      <c r="Z5" s="1"/>
    </row>
    <row r="6">
      <c r="A6" s="1"/>
      <c r="B6" s="1"/>
      <c r="C6" s="1"/>
      <c r="D6" s="17" t="s">
        <v>12</v>
      </c>
      <c r="E6" s="17" t="s">
        <v>13</v>
      </c>
      <c r="F6" s="17" t="s">
        <v>14</v>
      </c>
      <c r="G6" s="17" t="s">
        <v>15</v>
      </c>
      <c r="H6" s="17"/>
      <c r="I6" s="18" t="s">
        <v>16</v>
      </c>
      <c r="J6" s="19" t="s">
        <v>17</v>
      </c>
      <c r="K6" s="20"/>
      <c r="L6" s="1"/>
      <c r="M6" s="1"/>
      <c r="N6" s="1"/>
      <c r="O6" s="1"/>
      <c r="P6" s="1"/>
      <c r="Q6" s="1"/>
      <c r="R6" s="1"/>
      <c r="S6" s="1"/>
      <c r="T6" s="1"/>
      <c r="U6" s="1"/>
      <c r="V6" s="1"/>
      <c r="W6" s="1"/>
      <c r="X6" s="1"/>
      <c r="Y6" s="1"/>
      <c r="Z6" s="1"/>
    </row>
    <row r="7">
      <c r="A7" s="1"/>
      <c r="B7" s="21"/>
      <c r="C7" s="10" t="s">
        <v>18</v>
      </c>
      <c r="D7" s="22">
        <v>418900.0</v>
      </c>
      <c r="E7" s="23">
        <f>$E$3*'Impact, Scale BREAKDOWN'!C$17</f>
        <v>220800000</v>
      </c>
      <c r="F7" s="24">
        <v>0.146</v>
      </c>
      <c r="G7" s="25">
        <v>0.54</v>
      </c>
      <c r="H7" s="26"/>
      <c r="I7" s="26">
        <f>I3*I5</f>
        <v>2142400000</v>
      </c>
      <c r="J7" s="23"/>
      <c r="K7" s="27"/>
      <c r="L7" s="1"/>
      <c r="M7" s="1"/>
      <c r="N7" s="1"/>
      <c r="O7" s="1"/>
      <c r="P7" s="1"/>
      <c r="Q7" s="1"/>
      <c r="R7" s="1"/>
      <c r="S7" s="1"/>
      <c r="T7" s="1"/>
      <c r="U7" s="1"/>
      <c r="V7" s="1"/>
      <c r="W7" s="1"/>
      <c r="X7" s="1"/>
      <c r="Y7" s="1"/>
      <c r="Z7" s="1"/>
    </row>
    <row r="8">
      <c r="A8" s="1"/>
      <c r="B8" s="1"/>
      <c r="C8" s="28" t="s">
        <v>19</v>
      </c>
      <c r="D8" s="29">
        <v>636.8</v>
      </c>
      <c r="E8" s="23">
        <f>$E$3*'Impact, Scale BREAKDOWN'!C18</f>
        <v>163392000</v>
      </c>
      <c r="F8" s="24">
        <v>0.26</v>
      </c>
      <c r="G8" s="30" t="s">
        <v>20</v>
      </c>
      <c r="H8" s="31"/>
      <c r="I8" s="32"/>
      <c r="J8" s="33"/>
      <c r="K8" s="34"/>
      <c r="L8" s="1"/>
      <c r="M8" s="1"/>
      <c r="N8" s="1"/>
      <c r="O8" s="1"/>
      <c r="P8" s="1"/>
      <c r="Q8" s="1"/>
      <c r="R8" s="1"/>
      <c r="S8" s="1"/>
      <c r="T8" s="1"/>
      <c r="U8" s="1"/>
      <c r="V8" s="1"/>
      <c r="W8" s="1"/>
      <c r="X8" s="1"/>
      <c r="Y8" s="1"/>
      <c r="Z8" s="1"/>
    </row>
    <row r="9">
      <c r="A9" s="1"/>
      <c r="B9" s="1"/>
      <c r="C9" s="28" t="s">
        <v>21</v>
      </c>
      <c r="D9" s="29">
        <v>39.0</v>
      </c>
      <c r="E9" s="23">
        <f>E3*'Impact, Scale BREAKDOWN'!D18</f>
        <v>21735000</v>
      </c>
      <c r="F9" s="24">
        <v>0.25</v>
      </c>
      <c r="G9" s="35">
        <v>0.5</v>
      </c>
      <c r="H9" s="31"/>
      <c r="I9" s="32"/>
      <c r="J9" s="33"/>
      <c r="K9" s="27"/>
      <c r="L9" s="1"/>
      <c r="M9" s="1"/>
      <c r="N9" s="1"/>
      <c r="O9" s="1"/>
      <c r="P9" s="1"/>
      <c r="Q9" s="1"/>
      <c r="R9" s="1"/>
      <c r="S9" s="1"/>
      <c r="T9" s="1"/>
      <c r="U9" s="1"/>
      <c r="V9" s="1"/>
      <c r="W9" s="1"/>
      <c r="X9" s="1"/>
      <c r="Y9" s="1"/>
      <c r="Z9" s="1"/>
    </row>
    <row r="10">
      <c r="A10" s="1"/>
      <c r="B10" s="1"/>
      <c r="C10" s="28" t="s">
        <v>22</v>
      </c>
      <c r="D10" s="29">
        <v>156.0</v>
      </c>
      <c r="E10" s="23">
        <f>E3*'Impact, Scale BREAKDOWN'!E18</f>
        <v>26128000</v>
      </c>
      <c r="F10" s="24">
        <v>0.29</v>
      </c>
      <c r="G10" s="30" t="s">
        <v>23</v>
      </c>
      <c r="H10" s="31"/>
      <c r="I10" s="32"/>
      <c r="J10" s="33"/>
      <c r="K10" s="27"/>
      <c r="L10" s="1"/>
      <c r="M10" s="1"/>
      <c r="N10" s="1"/>
      <c r="O10" s="1"/>
      <c r="P10" s="1"/>
      <c r="Q10" s="1"/>
      <c r="R10" s="1"/>
      <c r="S10" s="1"/>
      <c r="T10" s="1"/>
      <c r="U10" s="1"/>
      <c r="V10" s="1"/>
      <c r="W10" s="1"/>
      <c r="X10" s="1"/>
      <c r="Y10" s="1"/>
      <c r="Z10" s="1"/>
    </row>
    <row r="11">
      <c r="A11" s="1"/>
      <c r="B11" s="1"/>
      <c r="C11" s="28" t="s">
        <v>24</v>
      </c>
      <c r="D11" s="29">
        <v>314.7</v>
      </c>
      <c r="E11" s="23">
        <f>E3*'Impact, Scale BREAKDOWN'!F18</f>
        <v>47221760</v>
      </c>
      <c r="F11" s="24">
        <v>0.198</v>
      </c>
      <c r="G11" s="30" t="s">
        <v>20</v>
      </c>
      <c r="H11" s="31"/>
      <c r="I11" s="32"/>
      <c r="J11" s="33"/>
      <c r="K11" s="27"/>
      <c r="L11" s="1"/>
      <c r="M11" s="1"/>
      <c r="N11" s="1"/>
      <c r="O11" s="1"/>
      <c r="P11" s="1"/>
      <c r="Q11" s="1"/>
      <c r="R11" s="1"/>
      <c r="S11" s="1"/>
      <c r="T11" s="1"/>
      <c r="U11" s="1"/>
      <c r="V11" s="1"/>
      <c r="W11" s="1"/>
      <c r="X11" s="1"/>
      <c r="Y11" s="1"/>
      <c r="Z11" s="1"/>
    </row>
    <row r="12">
      <c r="A12" s="1"/>
      <c r="B12" s="2" t="s">
        <v>25</v>
      </c>
      <c r="C12" s="28" t="s">
        <v>26</v>
      </c>
      <c r="D12" s="29">
        <v>1029.0</v>
      </c>
      <c r="E12" s="23">
        <f>E3*'Impact, Scale BREAKDOWN'!G18</f>
        <v>920000000</v>
      </c>
      <c r="F12" s="24">
        <v>0.2</v>
      </c>
      <c r="G12" s="36"/>
      <c r="H12" s="31"/>
      <c r="I12" s="32"/>
      <c r="J12" s="33"/>
      <c r="K12" s="27"/>
      <c r="L12" s="1"/>
      <c r="M12" s="1"/>
      <c r="N12" s="1"/>
      <c r="O12" s="1"/>
      <c r="P12" s="1"/>
      <c r="Q12" s="1"/>
      <c r="R12" s="1"/>
      <c r="S12" s="1"/>
      <c r="T12" s="1"/>
      <c r="U12" s="1"/>
      <c r="V12" s="1"/>
      <c r="W12" s="1"/>
      <c r="X12" s="1"/>
      <c r="Y12" s="1"/>
      <c r="Z12" s="1"/>
    </row>
    <row r="13">
      <c r="A13" s="1"/>
      <c r="B13" s="1">
        <f>D12*0.45</f>
        <v>463.05</v>
      </c>
      <c r="C13" s="28" t="s">
        <v>27</v>
      </c>
      <c r="D13" s="29">
        <v>313.7</v>
      </c>
      <c r="E13" s="23">
        <f>E3*'Impact, Scale BREAKDOWN'!J18</f>
        <v>349875.126</v>
      </c>
      <c r="F13" s="24">
        <v>0.19</v>
      </c>
      <c r="G13" s="30" t="s">
        <v>20</v>
      </c>
      <c r="H13" s="31"/>
      <c r="I13" s="32"/>
      <c r="J13" s="33"/>
      <c r="K13" s="27"/>
      <c r="L13" s="1"/>
      <c r="M13" s="1"/>
      <c r="N13" s="1"/>
      <c r="O13" s="1"/>
      <c r="P13" s="1"/>
      <c r="Q13" s="1"/>
      <c r="R13" s="1"/>
      <c r="S13" s="1"/>
      <c r="T13" s="1"/>
      <c r="U13" s="1"/>
      <c r="V13" s="1"/>
      <c r="W13" s="1"/>
      <c r="X13" s="1"/>
      <c r="Y13" s="1"/>
      <c r="Z13" s="1"/>
    </row>
    <row r="14">
      <c r="A14" s="1"/>
      <c r="B14" s="1"/>
      <c r="C14" s="28" t="s">
        <v>28</v>
      </c>
      <c r="D14" s="29">
        <v>4535.0</v>
      </c>
      <c r="E14" s="23">
        <f>E3*'Impact, Scale BREAKDOWN'!K18</f>
        <v>1.94499E+16</v>
      </c>
      <c r="F14" s="24">
        <v>0.05</v>
      </c>
      <c r="G14" s="37"/>
      <c r="H14" s="31"/>
      <c r="I14" s="32"/>
      <c r="J14" s="33"/>
      <c r="K14" s="27"/>
      <c r="L14" s="1"/>
      <c r="M14" s="1"/>
      <c r="N14" s="1"/>
      <c r="O14" s="1"/>
      <c r="P14" s="1"/>
      <c r="Q14" s="1"/>
      <c r="R14" s="1"/>
      <c r="S14" s="1"/>
      <c r="T14" s="1"/>
      <c r="U14" s="1"/>
      <c r="V14" s="1"/>
      <c r="W14" s="1"/>
      <c r="X14" s="1"/>
      <c r="Y14" s="1"/>
      <c r="Z14" s="1"/>
    </row>
    <row r="15">
      <c r="A15" s="1"/>
      <c r="B15" s="1"/>
      <c r="C15" s="38" t="s">
        <v>29</v>
      </c>
      <c r="D15" s="39">
        <v>11680.0</v>
      </c>
      <c r="E15" s="23">
        <f>E3*'Impact, Scale BREAKDOWN'!L18</f>
        <v>9462200</v>
      </c>
      <c r="F15" s="40">
        <v>0.15</v>
      </c>
      <c r="G15" s="41">
        <v>0.39</v>
      </c>
      <c r="H15" s="42"/>
      <c r="I15" s="43"/>
      <c r="J15" s="44"/>
      <c r="K15" s="27"/>
      <c r="L15" s="1"/>
      <c r="M15" s="1"/>
      <c r="N15" s="1"/>
      <c r="O15" s="1"/>
      <c r="P15" s="1"/>
      <c r="Q15" s="1"/>
      <c r="R15" s="1"/>
      <c r="S15" s="1"/>
      <c r="T15" s="1"/>
      <c r="U15" s="1"/>
      <c r="V15" s="1"/>
      <c r="W15" s="1"/>
      <c r="X15" s="1"/>
      <c r="Y15" s="1"/>
      <c r="Z15" s="1"/>
    </row>
    <row r="16" hidden="1">
      <c r="A16" s="1"/>
      <c r="B16" s="1"/>
      <c r="C16" s="45"/>
      <c r="D16" s="46"/>
      <c r="E16" s="26"/>
      <c r="F16" s="47"/>
      <c r="G16" s="31"/>
      <c r="H16" s="31"/>
      <c r="I16" s="31"/>
      <c r="J16" s="31"/>
      <c r="K16" s="27"/>
      <c r="L16" s="1"/>
      <c r="M16" s="1"/>
      <c r="N16" s="1"/>
      <c r="O16" s="1"/>
      <c r="P16" s="1"/>
      <c r="Q16" s="1"/>
      <c r="R16" s="1"/>
      <c r="S16" s="1"/>
      <c r="T16" s="1"/>
      <c r="U16" s="1"/>
      <c r="V16" s="1"/>
      <c r="W16" s="1"/>
      <c r="X16" s="1"/>
      <c r="Y16" s="1"/>
      <c r="Z16" s="1"/>
    </row>
    <row r="17" hidden="1">
      <c r="A17" s="1"/>
      <c r="B17" s="1"/>
      <c r="C17" s="28" t="s">
        <v>30</v>
      </c>
      <c r="D17" s="48">
        <v>1061.7</v>
      </c>
      <c r="E17" s="23">
        <f>$E$3*'Impact, Scale BREAKDOWN'!C$17</f>
        <v>220800000</v>
      </c>
      <c r="F17" s="47">
        <v>0.03</v>
      </c>
      <c r="G17" s="31"/>
      <c r="H17" s="31"/>
      <c r="I17" s="32"/>
      <c r="J17" s="31"/>
      <c r="K17" s="27"/>
      <c r="L17" s="1"/>
      <c r="M17" s="1"/>
      <c r="N17" s="1"/>
      <c r="O17" s="1"/>
      <c r="P17" s="1"/>
      <c r="Q17" s="1"/>
      <c r="R17" s="1"/>
      <c r="S17" s="1"/>
      <c r="T17" s="1"/>
      <c r="U17" s="1"/>
      <c r="V17" s="1"/>
      <c r="W17" s="1"/>
      <c r="X17" s="1"/>
      <c r="Y17" s="1"/>
      <c r="Z17" s="1"/>
    </row>
    <row r="18" hidden="1">
      <c r="A18" s="1"/>
      <c r="B18" s="1"/>
      <c r="C18" s="49" t="s">
        <v>31</v>
      </c>
      <c r="D18" s="50"/>
      <c r="E18" s="23">
        <f>$E$3*'Impact, Scale BREAKDOWN'!C$17</f>
        <v>220800000</v>
      </c>
      <c r="F18" s="51"/>
      <c r="G18" s="51"/>
      <c r="H18" s="51"/>
      <c r="I18" s="51">
        <v>2.92118E7</v>
      </c>
      <c r="J18" s="51">
        <v>2.92118E7</v>
      </c>
      <c r="K18" s="27"/>
      <c r="L18" s="1"/>
      <c r="M18" s="1"/>
      <c r="N18" s="1"/>
      <c r="O18" s="1"/>
      <c r="P18" s="1"/>
      <c r="Q18" s="1"/>
      <c r="R18" s="1"/>
      <c r="S18" s="1"/>
      <c r="T18" s="1"/>
      <c r="U18" s="1"/>
      <c r="V18" s="1"/>
      <c r="W18" s="1"/>
      <c r="X18" s="1"/>
      <c r="Y18" s="1"/>
      <c r="Z18" s="1"/>
    </row>
    <row r="19">
      <c r="A19" s="1"/>
      <c r="B19" s="1"/>
      <c r="C19" s="1"/>
      <c r="D19" s="12" t="s">
        <v>32</v>
      </c>
      <c r="E19" s="1"/>
      <c r="F19" s="52"/>
      <c r="G19" s="1"/>
      <c r="H19" s="1"/>
      <c r="I19" s="1"/>
      <c r="J19" s="4">
        <v>7.007E7</v>
      </c>
      <c r="K19" s="1"/>
      <c r="L19" s="1"/>
      <c r="M19" s="1"/>
      <c r="N19" s="1"/>
      <c r="O19" s="1"/>
      <c r="P19" s="1"/>
      <c r="Q19" s="1"/>
      <c r="R19" s="1"/>
      <c r="S19" s="1"/>
      <c r="T19" s="1"/>
      <c r="U19" s="1"/>
      <c r="V19" s="1"/>
      <c r="W19" s="1"/>
      <c r="X19" s="1"/>
      <c r="Y19" s="1"/>
      <c r="Z19" s="1"/>
    </row>
    <row r="20">
      <c r="A20" s="1"/>
      <c r="B20" s="1"/>
      <c r="C20" s="2"/>
      <c r="D20" s="2"/>
      <c r="E20" s="1"/>
      <c r="F20" s="1"/>
      <c r="G20" s="1"/>
      <c r="H20" s="1"/>
      <c r="I20" s="1"/>
      <c r="J20" s="1"/>
      <c r="K20" s="1"/>
      <c r="L20" s="1"/>
      <c r="M20" s="1"/>
      <c r="N20" s="1"/>
      <c r="O20" s="1"/>
      <c r="P20" s="1"/>
      <c r="Q20" s="1"/>
      <c r="R20" s="1"/>
      <c r="S20" s="1"/>
      <c r="T20" s="1"/>
      <c r="U20" s="1"/>
      <c r="V20" s="1"/>
      <c r="W20" s="1"/>
      <c r="X20" s="1"/>
      <c r="Y20" s="1"/>
      <c r="Z20" s="1"/>
    </row>
    <row r="21">
      <c r="A21" s="1"/>
      <c r="B21" s="1"/>
      <c r="C21" s="2"/>
      <c r="D21" s="1"/>
      <c r="E21" s="1"/>
      <c r="F21" s="1"/>
      <c r="G21" s="1"/>
      <c r="H21" s="1"/>
      <c r="I21" s="1"/>
      <c r="J21" s="1"/>
      <c r="K21" s="1"/>
      <c r="L21" s="1"/>
      <c r="M21" s="1"/>
      <c r="N21" s="1"/>
      <c r="O21" s="1"/>
      <c r="P21" s="1"/>
      <c r="Q21" s="1"/>
      <c r="R21" s="1"/>
      <c r="S21" s="1"/>
      <c r="T21" s="1"/>
      <c r="U21" s="1"/>
      <c r="V21" s="1"/>
      <c r="W21" s="1"/>
      <c r="X21" s="1"/>
      <c r="Y21" s="1"/>
      <c r="Z21" s="1"/>
    </row>
    <row r="22">
      <c r="A22" s="1"/>
      <c r="B22" s="1"/>
      <c r="C22" s="2"/>
      <c r="D22" s="1"/>
      <c r="E22" s="1"/>
      <c r="F22" s="1"/>
      <c r="G22" s="1"/>
      <c r="H22" s="1"/>
      <c r="I22" s="1"/>
      <c r="J22" s="1"/>
      <c r="K22" s="1"/>
      <c r="L22" s="1"/>
      <c r="M22" s="1"/>
      <c r="N22" s="1"/>
      <c r="O22" s="1"/>
      <c r="P22" s="1"/>
      <c r="Q22" s="1"/>
      <c r="R22" s="1"/>
      <c r="S22" s="1"/>
      <c r="T22" s="1"/>
      <c r="U22" s="1"/>
      <c r="V22" s="1"/>
      <c r="W22" s="1"/>
      <c r="X22" s="1"/>
      <c r="Y22" s="1"/>
      <c r="Z22" s="1"/>
    </row>
    <row r="23">
      <c r="A23" s="1"/>
      <c r="B23" s="1"/>
      <c r="C23" s="2"/>
      <c r="D23" s="1"/>
      <c r="E23" s="1"/>
      <c r="F23" s="1"/>
      <c r="G23" s="1"/>
      <c r="H23" s="1"/>
      <c r="I23" s="1"/>
      <c r="J23" s="1"/>
      <c r="K23" s="1"/>
      <c r="L23" s="1"/>
      <c r="M23" s="1"/>
      <c r="N23" s="1"/>
      <c r="O23" s="1"/>
      <c r="P23" s="1"/>
      <c r="Q23" s="1"/>
      <c r="R23" s="1"/>
      <c r="S23" s="1"/>
      <c r="T23" s="1"/>
      <c r="U23" s="1"/>
      <c r="V23" s="1"/>
      <c r="W23" s="1"/>
      <c r="X23" s="1"/>
      <c r="Y23" s="1"/>
      <c r="Z23" s="1"/>
    </row>
    <row r="24">
      <c r="A24" s="1"/>
      <c r="B24" s="1"/>
      <c r="C24" s="1"/>
      <c r="D24" s="1"/>
      <c r="E24" s="1"/>
      <c r="F24" s="1"/>
      <c r="G24" s="1"/>
      <c r="H24" s="1"/>
      <c r="I24" s="1"/>
      <c r="J24" s="1"/>
      <c r="K24" s="1"/>
      <c r="L24" s="1"/>
      <c r="M24" s="1"/>
      <c r="N24" s="1"/>
      <c r="O24" s="1"/>
      <c r="P24" s="1"/>
      <c r="Q24" s="1"/>
      <c r="R24" s="1"/>
      <c r="S24" s="1"/>
      <c r="T24" s="1"/>
      <c r="U24" s="1"/>
      <c r="V24" s="1"/>
      <c r="W24" s="1"/>
      <c r="X24" s="1"/>
      <c r="Y24" s="1"/>
      <c r="Z24" s="1"/>
    </row>
    <row r="25">
      <c r="A25" s="1"/>
      <c r="B25" s="1"/>
      <c r="C25" s="1"/>
      <c r="D25" s="1"/>
      <c r="E25" s="1"/>
      <c r="F25" s="1"/>
      <c r="G25" s="1"/>
      <c r="H25" s="1"/>
      <c r="I25" s="1"/>
      <c r="J25" s="1"/>
      <c r="K25" s="1"/>
      <c r="L25" s="1"/>
      <c r="M25" s="1"/>
      <c r="N25" s="1"/>
      <c r="O25" s="1"/>
      <c r="P25" s="1"/>
      <c r="Q25" s="1"/>
      <c r="R25" s="1"/>
      <c r="S25" s="1"/>
      <c r="T25" s="1"/>
      <c r="U25" s="1"/>
      <c r="V25" s="1"/>
      <c r="W25" s="1"/>
      <c r="X25" s="1"/>
      <c r="Y25" s="1"/>
      <c r="Z25" s="1"/>
    </row>
    <row r="26">
      <c r="A26" s="1"/>
      <c r="B26" s="1"/>
      <c r="C26" s="1"/>
      <c r="D26" s="1"/>
      <c r="E26" s="1"/>
      <c r="F26" s="1"/>
      <c r="G26" s="1"/>
      <c r="H26" s="1"/>
      <c r="I26" s="1"/>
      <c r="J26" s="1"/>
      <c r="K26" s="1"/>
      <c r="L26" s="1"/>
      <c r="M26" s="1"/>
      <c r="N26" s="1"/>
      <c r="O26" s="1"/>
      <c r="P26" s="1"/>
      <c r="Q26" s="1"/>
      <c r="R26" s="1"/>
      <c r="S26" s="1"/>
      <c r="T26" s="1"/>
      <c r="U26" s="1"/>
      <c r="V26" s="1"/>
      <c r="W26" s="1"/>
      <c r="X26" s="1"/>
      <c r="Y26" s="1"/>
      <c r="Z26" s="1"/>
    </row>
    <row r="27">
      <c r="A27" s="1"/>
      <c r="B27" s="1"/>
      <c r="C27" s="1"/>
      <c r="D27" s="1"/>
      <c r="E27" s="1"/>
      <c r="F27" s="1"/>
      <c r="G27" s="1"/>
      <c r="H27" s="1"/>
      <c r="I27" s="1"/>
      <c r="J27" s="1"/>
      <c r="K27" s="1"/>
      <c r="L27" s="1"/>
      <c r="M27" s="1"/>
      <c r="N27" s="1"/>
      <c r="O27" s="1"/>
      <c r="P27" s="1"/>
      <c r="Q27" s="1"/>
      <c r="R27" s="1"/>
      <c r="S27" s="1"/>
      <c r="T27" s="1"/>
      <c r="U27" s="1"/>
      <c r="V27" s="1"/>
      <c r="W27" s="1"/>
      <c r="X27" s="1"/>
      <c r="Y27" s="1"/>
      <c r="Z27" s="1"/>
    </row>
    <row r="28">
      <c r="A28" s="1"/>
      <c r="B28" s="1"/>
      <c r="C28" s="1"/>
      <c r="D28" s="1"/>
      <c r="E28" s="1"/>
      <c r="F28" s="1"/>
      <c r="G28" s="1"/>
      <c r="H28" s="1"/>
      <c r="I28" s="1"/>
      <c r="J28" s="1"/>
      <c r="K28" s="1"/>
      <c r="L28" s="1"/>
      <c r="M28" s="1"/>
      <c r="N28" s="1"/>
      <c r="O28" s="1"/>
      <c r="P28" s="1"/>
      <c r="Q28" s="1"/>
      <c r="R28" s="1"/>
      <c r="S28" s="1"/>
      <c r="T28" s="1"/>
      <c r="U28" s="1"/>
      <c r="V28" s="1"/>
      <c r="W28" s="1"/>
      <c r="X28" s="1"/>
      <c r="Y28" s="1"/>
      <c r="Z28" s="1"/>
    </row>
    <row r="29">
      <c r="A29" s="1"/>
      <c r="B29" s="1"/>
      <c r="C29" s="1"/>
      <c r="D29" s="1"/>
      <c r="E29" s="1"/>
      <c r="F29" s="1"/>
      <c r="G29" s="1"/>
      <c r="H29" s="1"/>
      <c r="I29" s="1"/>
      <c r="J29" s="1"/>
      <c r="K29" s="1"/>
      <c r="L29" s="1"/>
      <c r="M29" s="1"/>
      <c r="N29" s="1"/>
      <c r="O29" s="1"/>
      <c r="P29" s="1"/>
      <c r="Q29" s="1"/>
      <c r="R29" s="1"/>
      <c r="S29" s="1"/>
      <c r="T29" s="1"/>
      <c r="U29" s="1"/>
      <c r="V29" s="1"/>
      <c r="W29" s="1"/>
      <c r="X29" s="1"/>
      <c r="Y29" s="1"/>
      <c r="Z29" s="1"/>
    </row>
    <row r="30">
      <c r="A30" s="1"/>
      <c r="B30" s="1"/>
      <c r="C30" s="1"/>
      <c r="D30" s="1"/>
      <c r="E30" s="1"/>
      <c r="F30" s="1"/>
      <c r="G30" s="1"/>
      <c r="H30" s="1"/>
      <c r="I30" s="1"/>
      <c r="J30" s="1"/>
      <c r="K30" s="1"/>
      <c r="L30" s="1"/>
      <c r="M30" s="1"/>
      <c r="N30" s="1"/>
      <c r="O30" s="1"/>
      <c r="P30" s="1"/>
      <c r="Q30" s="1"/>
      <c r="R30" s="1"/>
      <c r="S30" s="1"/>
      <c r="T30" s="1"/>
      <c r="U30" s="1"/>
      <c r="V30" s="1"/>
      <c r="W30" s="1"/>
      <c r="X30" s="1"/>
      <c r="Y30" s="1"/>
      <c r="Z30" s="1"/>
    </row>
    <row r="31">
      <c r="A31" s="1"/>
      <c r="B31" s="1"/>
      <c r="C31" s="1"/>
      <c r="D31" s="1"/>
      <c r="E31" s="1"/>
      <c r="F31" s="1"/>
      <c r="G31" s="1"/>
      <c r="H31" s="1"/>
      <c r="I31" s="1"/>
      <c r="J31" s="1"/>
      <c r="K31" s="1"/>
      <c r="L31" s="1"/>
      <c r="M31" s="1"/>
      <c r="N31" s="1"/>
      <c r="O31" s="1"/>
      <c r="P31" s="1"/>
      <c r="Q31" s="1"/>
      <c r="R31" s="1"/>
      <c r="S31" s="1"/>
      <c r="T31" s="1"/>
      <c r="U31" s="1"/>
      <c r="V31" s="1"/>
      <c r="W31" s="1"/>
      <c r="X31" s="1"/>
      <c r="Y31" s="1"/>
      <c r="Z31" s="1"/>
    </row>
    <row r="32">
      <c r="A32" s="1"/>
      <c r="B32" s="1"/>
      <c r="C32" s="1"/>
      <c r="D32" s="1"/>
      <c r="E32" s="1"/>
      <c r="F32" s="1"/>
      <c r="G32" s="1"/>
      <c r="H32" s="1"/>
      <c r="I32" s="1"/>
      <c r="J32" s="1"/>
      <c r="K32" s="1"/>
      <c r="L32" s="1"/>
      <c r="M32" s="1"/>
      <c r="N32" s="1"/>
      <c r="O32" s="1"/>
      <c r="P32" s="1"/>
      <c r="Q32" s="1"/>
      <c r="R32" s="1"/>
      <c r="S32" s="1"/>
      <c r="T32" s="1"/>
      <c r="U32" s="1"/>
      <c r="V32" s="1"/>
      <c r="W32" s="1"/>
      <c r="X32" s="1"/>
      <c r="Y32" s="1"/>
      <c r="Z32" s="1"/>
    </row>
    <row r="33">
      <c r="A33" s="1"/>
      <c r="B33" s="1"/>
      <c r="C33" s="1"/>
      <c r="D33" s="1"/>
      <c r="E33" s="1"/>
      <c r="F33" s="1"/>
      <c r="G33" s="1"/>
      <c r="H33" s="1"/>
      <c r="I33" s="1"/>
      <c r="J33" s="1"/>
      <c r="K33" s="1"/>
      <c r="L33" s="1"/>
      <c r="M33" s="1"/>
      <c r="N33" s="1"/>
      <c r="O33" s="1"/>
      <c r="P33" s="1"/>
      <c r="Q33" s="1"/>
      <c r="R33" s="1"/>
      <c r="S33" s="1"/>
      <c r="T33" s="1"/>
      <c r="U33" s="1"/>
      <c r="V33" s="1"/>
      <c r="W33" s="1"/>
      <c r="X33" s="1"/>
      <c r="Y33" s="1"/>
      <c r="Z33" s="1"/>
    </row>
    <row r="34">
      <c r="A34" s="1"/>
      <c r="B34" s="1"/>
      <c r="C34" s="1"/>
      <c r="D34" s="1"/>
      <c r="E34" s="1"/>
      <c r="F34" s="1"/>
      <c r="G34" s="1"/>
      <c r="H34" s="1"/>
      <c r="I34" s="1"/>
      <c r="J34" s="1"/>
      <c r="K34" s="1"/>
      <c r="L34" s="1"/>
      <c r="M34" s="1"/>
      <c r="N34" s="1"/>
      <c r="O34" s="1"/>
      <c r="P34" s="1"/>
      <c r="Q34" s="1"/>
      <c r="R34" s="1"/>
      <c r="S34" s="1"/>
      <c r="T34" s="1"/>
      <c r="U34" s="1"/>
      <c r="V34" s="1"/>
      <c r="W34" s="1"/>
      <c r="X34" s="1"/>
      <c r="Y34" s="1"/>
      <c r="Z34" s="1"/>
    </row>
    <row r="35">
      <c r="A35" s="1"/>
      <c r="B35" s="1"/>
      <c r="C35" s="1"/>
      <c r="D35" s="1"/>
      <c r="E35" s="1"/>
      <c r="F35" s="1"/>
      <c r="G35" s="1"/>
      <c r="H35" s="1"/>
      <c r="I35" s="1"/>
      <c r="J35" s="1"/>
      <c r="K35" s="1"/>
      <c r="L35" s="1"/>
      <c r="M35" s="1"/>
      <c r="N35" s="1"/>
      <c r="O35" s="1"/>
      <c r="P35" s="1"/>
      <c r="Q35" s="1"/>
      <c r="R35" s="1"/>
      <c r="S35" s="1"/>
      <c r="T35" s="1"/>
      <c r="U35" s="1"/>
      <c r="V35" s="1"/>
      <c r="W35" s="1"/>
      <c r="X35" s="1"/>
      <c r="Y35" s="1"/>
      <c r="Z35" s="1"/>
    </row>
    <row r="36">
      <c r="A36" s="1"/>
      <c r="B36" s="1"/>
      <c r="C36" s="1"/>
      <c r="D36" s="1"/>
      <c r="E36" s="1"/>
      <c r="F36" s="1"/>
      <c r="G36" s="1"/>
      <c r="H36" s="1"/>
      <c r="I36" s="1"/>
      <c r="J36" s="1"/>
      <c r="K36" s="1"/>
      <c r="L36" s="1"/>
      <c r="M36" s="1"/>
      <c r="N36" s="1"/>
      <c r="O36" s="1"/>
      <c r="P36" s="1"/>
      <c r="Q36" s="1"/>
      <c r="R36" s="1"/>
      <c r="S36" s="1"/>
      <c r="T36" s="1"/>
      <c r="U36" s="1"/>
      <c r="V36" s="1"/>
      <c r="W36" s="1"/>
      <c r="X36" s="1"/>
      <c r="Y36" s="1"/>
      <c r="Z36" s="1"/>
    </row>
    <row r="37">
      <c r="A37" s="1"/>
      <c r="B37" s="1"/>
      <c r="C37" s="1"/>
      <c r="D37" s="1"/>
      <c r="E37" s="1"/>
      <c r="F37" s="1"/>
      <c r="G37" s="1"/>
      <c r="H37" s="1"/>
      <c r="I37" s="1"/>
      <c r="J37" s="1"/>
      <c r="K37" s="1"/>
      <c r="L37" s="1"/>
      <c r="M37" s="1"/>
      <c r="N37" s="1"/>
      <c r="O37" s="1"/>
      <c r="P37" s="1"/>
      <c r="Q37" s="1"/>
      <c r="R37" s="1"/>
      <c r="S37" s="1"/>
      <c r="T37" s="1"/>
      <c r="U37" s="1"/>
      <c r="V37" s="1"/>
      <c r="W37" s="1"/>
      <c r="X37" s="1"/>
      <c r="Y37" s="1"/>
      <c r="Z37" s="1"/>
    </row>
    <row r="38">
      <c r="A38" s="1"/>
      <c r="B38" s="1"/>
      <c r="C38" s="1"/>
      <c r="D38" s="1"/>
      <c r="E38" s="1"/>
      <c r="F38" s="1"/>
      <c r="G38" s="1"/>
      <c r="H38" s="1"/>
      <c r="I38" s="1"/>
      <c r="J38" s="1"/>
      <c r="K38" s="1"/>
      <c r="L38" s="1"/>
      <c r="M38" s="1"/>
      <c r="N38" s="1"/>
      <c r="O38" s="1"/>
      <c r="P38" s="1"/>
      <c r="Q38" s="1"/>
      <c r="R38" s="1"/>
      <c r="S38" s="1"/>
      <c r="T38" s="1"/>
      <c r="U38" s="1"/>
      <c r="V38" s="1"/>
      <c r="W38" s="1"/>
      <c r="X38" s="1"/>
      <c r="Y38" s="1"/>
      <c r="Z38" s="1"/>
    </row>
    <row r="39">
      <c r="A39" s="1"/>
      <c r="B39" s="1"/>
      <c r="C39" s="1"/>
      <c r="D39" s="1"/>
      <c r="E39" s="1"/>
      <c r="F39" s="1"/>
      <c r="G39" s="1"/>
      <c r="H39" s="1"/>
      <c r="I39" s="1"/>
      <c r="J39" s="1"/>
      <c r="K39" s="1"/>
      <c r="L39" s="1"/>
      <c r="M39" s="1"/>
      <c r="N39" s="1"/>
      <c r="O39" s="1"/>
      <c r="P39" s="1"/>
      <c r="Q39" s="1"/>
      <c r="R39" s="1"/>
      <c r="S39" s="1"/>
      <c r="T39" s="1"/>
      <c r="U39" s="1"/>
      <c r="V39" s="1"/>
      <c r="W39" s="1"/>
      <c r="X39" s="1"/>
      <c r="Y39" s="1"/>
      <c r="Z39" s="1"/>
    </row>
    <row r="40">
      <c r="A40" s="1"/>
      <c r="B40" s="1"/>
      <c r="C40" s="1"/>
      <c r="D40" s="1"/>
      <c r="E40" s="1"/>
      <c r="F40" s="1"/>
      <c r="G40" s="1"/>
      <c r="H40" s="1"/>
      <c r="I40" s="1"/>
      <c r="J40" s="1"/>
      <c r="K40" s="1"/>
      <c r="L40" s="1"/>
      <c r="M40" s="1"/>
      <c r="N40" s="1"/>
      <c r="O40" s="1"/>
      <c r="P40" s="1"/>
      <c r="Q40" s="1"/>
      <c r="R40" s="1"/>
      <c r="S40" s="1"/>
      <c r="T40" s="1"/>
      <c r="U40" s="1"/>
      <c r="V40" s="1"/>
      <c r="W40" s="1"/>
      <c r="X40" s="1"/>
      <c r="Y40" s="1"/>
      <c r="Z40" s="1"/>
    </row>
    <row r="41">
      <c r="A41" s="1"/>
      <c r="B41" s="1"/>
      <c r="C41" s="1"/>
      <c r="D41" s="1"/>
      <c r="E41" s="1"/>
      <c r="F41" s="1"/>
      <c r="G41" s="1"/>
      <c r="H41" s="1"/>
      <c r="I41" s="1"/>
      <c r="J41" s="1"/>
      <c r="K41" s="1"/>
      <c r="L41" s="1"/>
      <c r="M41" s="1"/>
      <c r="N41" s="1"/>
      <c r="O41" s="1"/>
      <c r="P41" s="1"/>
      <c r="Q41" s="1"/>
      <c r="R41" s="1"/>
      <c r="S41" s="1"/>
      <c r="T41" s="1"/>
      <c r="U41" s="1"/>
      <c r="V41" s="1"/>
      <c r="W41" s="1"/>
      <c r="X41" s="1"/>
      <c r="Y41" s="1"/>
      <c r="Z41" s="1"/>
    </row>
    <row r="42">
      <c r="A42" s="1"/>
      <c r="B42" s="1"/>
      <c r="C42" s="1"/>
      <c r="D42" s="1"/>
      <c r="E42" s="1"/>
      <c r="F42" s="1"/>
      <c r="G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sheetData>
  <hyperlinks>
    <hyperlink r:id="rId2" location=":~:text=typical%20passenger%20vehicle%3F-,A%20typical%20passenger%20vehicle%20emits%20about%204.6%20metric%20tons%20of,8%2C887%20grams%20of%20CO2." ref="E4"/>
    <hyperlink r:id="rId3" ref="G4"/>
    <hyperlink r:id="rId4" ref="H4"/>
    <hyperlink r:id="rId5" location=":~:text=2022%3A%20The%20Tipping%20Point%20of%20EV%20Adoption&amp;text=At%20this%20point%2C%20about%2023,%2C%20and%20China%20at%2015%25." ref="F5"/>
    <hyperlink r:id="rId6" ref="H5"/>
    <hyperlink r:id="rId7" ref="D19"/>
  </hyperlinks>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13"/>
    <col customWidth="1" min="3" max="8" width="24.63"/>
    <col customWidth="1" min="10" max="10" width="9.38"/>
    <col customWidth="1" min="11" max="11" width="23.75"/>
  </cols>
  <sheetData>
    <row r="1">
      <c r="A1" s="53"/>
      <c r="B1" s="53"/>
      <c r="C1" s="53"/>
      <c r="D1" s="53"/>
      <c r="E1" s="53"/>
      <c r="F1" s="53"/>
      <c r="G1" s="53"/>
      <c r="H1" s="53"/>
      <c r="I1" s="53"/>
      <c r="J1" s="53"/>
      <c r="K1" s="53"/>
      <c r="L1" s="53"/>
      <c r="M1" s="53"/>
      <c r="N1" s="53"/>
      <c r="O1" s="53"/>
      <c r="P1" s="53"/>
      <c r="Q1" s="53"/>
      <c r="R1" s="53"/>
      <c r="S1" s="53"/>
      <c r="T1" s="53"/>
      <c r="U1" s="53"/>
      <c r="V1" s="53"/>
      <c r="W1" s="53"/>
      <c r="X1" s="53"/>
      <c r="Y1" s="53"/>
    </row>
    <row r="2">
      <c r="A2" s="53"/>
      <c r="B2" s="53"/>
      <c r="C2" s="53"/>
      <c r="D2" s="53"/>
      <c r="E2" s="53"/>
      <c r="F2" s="53"/>
      <c r="G2" s="53"/>
      <c r="H2" s="53"/>
      <c r="I2" s="53"/>
      <c r="J2" s="53"/>
      <c r="K2" s="53"/>
      <c r="L2" s="53"/>
      <c r="M2" s="53"/>
      <c r="N2" s="53"/>
      <c r="O2" s="53"/>
      <c r="P2" s="53"/>
      <c r="Q2" s="53"/>
      <c r="R2" s="53"/>
      <c r="S2" s="53"/>
      <c r="T2" s="53"/>
      <c r="U2" s="53"/>
      <c r="V2" s="53"/>
      <c r="W2" s="53"/>
      <c r="X2" s="53"/>
      <c r="Y2" s="53"/>
    </row>
    <row r="3">
      <c r="A3" s="53"/>
      <c r="B3" s="53"/>
      <c r="C3" s="53"/>
      <c r="D3" s="53"/>
      <c r="E3" s="53"/>
      <c r="F3" s="53"/>
      <c r="G3" s="53"/>
      <c r="H3" s="53"/>
      <c r="I3" s="53"/>
      <c r="J3" s="53"/>
      <c r="K3" s="53"/>
      <c r="L3" s="53"/>
      <c r="M3" s="53"/>
      <c r="N3" s="53"/>
      <c r="O3" s="53"/>
      <c r="P3" s="53"/>
      <c r="Q3" s="53"/>
      <c r="R3" s="53"/>
      <c r="S3" s="53"/>
      <c r="T3" s="53"/>
      <c r="U3" s="53"/>
      <c r="V3" s="53"/>
      <c r="W3" s="53"/>
      <c r="X3" s="53"/>
      <c r="Y3" s="53"/>
    </row>
    <row r="4">
      <c r="A4" s="53"/>
      <c r="B4" s="53"/>
      <c r="C4" s="53"/>
      <c r="D4" s="53"/>
      <c r="E4" s="53"/>
      <c r="F4" s="53"/>
      <c r="G4" s="53"/>
      <c r="H4" s="53"/>
      <c r="I4" s="53"/>
      <c r="J4" s="53"/>
      <c r="K4" s="53"/>
      <c r="L4" s="53"/>
      <c r="M4" s="53"/>
      <c r="N4" s="53"/>
      <c r="O4" s="53"/>
      <c r="P4" s="53"/>
      <c r="Q4" s="53"/>
      <c r="R4" s="53"/>
      <c r="S4" s="53"/>
      <c r="T4" s="53"/>
      <c r="U4" s="53"/>
      <c r="V4" s="53"/>
      <c r="W4" s="53"/>
      <c r="X4" s="53"/>
      <c r="Y4" s="53"/>
    </row>
    <row r="5">
      <c r="A5" s="53"/>
      <c r="B5" s="53"/>
      <c r="C5" s="53"/>
      <c r="D5" s="53"/>
      <c r="E5" s="53"/>
      <c r="F5" s="53"/>
      <c r="G5" s="53"/>
      <c r="H5" s="53"/>
      <c r="I5" s="53"/>
      <c r="J5" s="53"/>
      <c r="K5" s="53"/>
      <c r="L5" s="53"/>
      <c r="M5" s="53"/>
      <c r="N5" s="53"/>
      <c r="O5" s="53"/>
      <c r="P5" s="53"/>
      <c r="Q5" s="53"/>
      <c r="R5" s="53"/>
      <c r="S5" s="53"/>
      <c r="T5" s="53"/>
      <c r="U5" s="53"/>
      <c r="V5" s="53"/>
      <c r="W5" s="53"/>
      <c r="X5" s="53"/>
      <c r="Y5" s="53"/>
    </row>
    <row r="6">
      <c r="A6" s="53"/>
      <c r="B6" s="53"/>
      <c r="C6" s="53"/>
      <c r="D6" s="53"/>
      <c r="E6" s="53"/>
      <c r="F6" s="53"/>
      <c r="G6" s="53"/>
      <c r="H6" s="53"/>
      <c r="I6" s="53"/>
      <c r="J6" s="53"/>
      <c r="K6" s="53"/>
      <c r="L6" s="53"/>
      <c r="M6" s="53"/>
      <c r="N6" s="53"/>
      <c r="O6" s="53"/>
      <c r="P6" s="53"/>
      <c r="Q6" s="53"/>
      <c r="R6" s="53"/>
      <c r="S6" s="53"/>
      <c r="T6" s="53"/>
      <c r="U6" s="53"/>
      <c r="V6" s="53"/>
      <c r="W6" s="53"/>
      <c r="X6" s="53"/>
      <c r="Y6" s="53"/>
    </row>
    <row r="7">
      <c r="A7" s="53"/>
      <c r="B7" s="53"/>
      <c r="C7" s="53"/>
      <c r="D7" s="53"/>
      <c r="E7" s="53"/>
      <c r="F7" s="53"/>
      <c r="G7" s="53"/>
      <c r="H7" s="53"/>
      <c r="I7" s="53"/>
      <c r="J7" s="53"/>
      <c r="K7" s="53"/>
      <c r="L7" s="53"/>
      <c r="M7" s="53"/>
      <c r="N7" s="53"/>
      <c r="O7" s="53"/>
      <c r="P7" s="53"/>
      <c r="Q7" s="53"/>
      <c r="R7" s="53"/>
      <c r="S7" s="53"/>
      <c r="T7" s="53"/>
      <c r="U7" s="53"/>
      <c r="V7" s="53"/>
      <c r="W7" s="53"/>
      <c r="X7" s="53"/>
      <c r="Y7" s="53"/>
    </row>
    <row r="8">
      <c r="A8" s="53"/>
      <c r="B8" s="53"/>
      <c r="C8" s="53"/>
      <c r="D8" s="53"/>
      <c r="E8" s="53"/>
      <c r="F8" s="53"/>
      <c r="G8" s="53"/>
      <c r="H8" s="53"/>
      <c r="I8" s="53"/>
      <c r="J8" s="53"/>
      <c r="K8" s="53"/>
      <c r="L8" s="53"/>
      <c r="M8" s="53"/>
      <c r="N8" s="53"/>
      <c r="O8" s="53"/>
      <c r="P8" s="53"/>
      <c r="Q8" s="53"/>
      <c r="R8" s="53"/>
      <c r="S8" s="53"/>
      <c r="T8" s="53"/>
      <c r="U8" s="53"/>
      <c r="V8" s="53"/>
      <c r="W8" s="53"/>
      <c r="X8" s="53"/>
      <c r="Y8" s="53"/>
    </row>
    <row r="9">
      <c r="A9" s="53"/>
      <c r="B9" s="53"/>
      <c r="C9" s="53"/>
      <c r="D9" s="53"/>
      <c r="E9" s="53"/>
      <c r="F9" s="53"/>
      <c r="G9" s="53"/>
      <c r="H9" s="53"/>
      <c r="I9" s="53"/>
      <c r="J9" s="53"/>
      <c r="K9" s="53"/>
      <c r="L9" s="53"/>
      <c r="M9" s="53"/>
      <c r="N9" s="53"/>
      <c r="O9" s="53"/>
      <c r="P9" s="53"/>
      <c r="Q9" s="53"/>
      <c r="R9" s="53"/>
      <c r="S9" s="53"/>
      <c r="T9" s="53"/>
      <c r="U9" s="53"/>
      <c r="V9" s="53"/>
      <c r="W9" s="53"/>
      <c r="X9" s="53"/>
      <c r="Y9" s="53"/>
    </row>
    <row r="10">
      <c r="A10" s="53"/>
      <c r="B10" s="53"/>
      <c r="C10" s="53"/>
      <c r="D10" s="53"/>
      <c r="E10" s="53"/>
      <c r="F10" s="53"/>
      <c r="G10" s="53"/>
      <c r="H10" s="53"/>
      <c r="I10" s="53"/>
      <c r="J10" s="53"/>
      <c r="K10" s="53"/>
      <c r="L10" s="53"/>
      <c r="M10" s="53"/>
      <c r="N10" s="53"/>
      <c r="O10" s="53"/>
      <c r="P10" s="53"/>
      <c r="Q10" s="53"/>
      <c r="R10" s="53"/>
      <c r="S10" s="53"/>
      <c r="T10" s="53"/>
      <c r="U10" s="53"/>
      <c r="V10" s="53"/>
      <c r="W10" s="53"/>
      <c r="X10" s="53"/>
      <c r="Y10" s="53"/>
    </row>
    <row r="11">
      <c r="A11" s="53"/>
      <c r="B11" s="53"/>
      <c r="C11" s="53"/>
      <c r="D11" s="53"/>
      <c r="E11" s="53"/>
      <c r="F11" s="53"/>
      <c r="G11" s="53"/>
      <c r="H11" s="53"/>
      <c r="I11" s="53"/>
      <c r="J11" s="53"/>
      <c r="K11" s="53"/>
      <c r="L11" s="53"/>
      <c r="M11" s="53"/>
      <c r="N11" s="53"/>
      <c r="O11" s="53"/>
      <c r="P11" s="53"/>
      <c r="Q11" s="53"/>
      <c r="R11" s="53"/>
      <c r="S11" s="53"/>
      <c r="T11" s="53"/>
      <c r="U11" s="53"/>
      <c r="V11" s="53"/>
      <c r="W11" s="53"/>
      <c r="X11" s="53"/>
      <c r="Y11" s="53"/>
    </row>
    <row r="12">
      <c r="A12" s="53"/>
      <c r="B12" s="53"/>
      <c r="C12" s="53"/>
      <c r="D12" s="53"/>
      <c r="E12" s="53"/>
      <c r="F12" s="53"/>
      <c r="G12" s="53"/>
      <c r="H12" s="53"/>
      <c r="I12" s="53"/>
      <c r="J12" s="53"/>
      <c r="K12" s="53"/>
      <c r="L12" s="53"/>
      <c r="M12" s="53"/>
      <c r="N12" s="53"/>
      <c r="O12" s="53"/>
      <c r="P12" s="53"/>
      <c r="Q12" s="53"/>
      <c r="R12" s="53"/>
      <c r="S12" s="53"/>
      <c r="T12" s="53"/>
      <c r="U12" s="53"/>
      <c r="V12" s="53"/>
      <c r="W12" s="53"/>
      <c r="X12" s="53"/>
      <c r="Y12" s="53"/>
    </row>
    <row r="13">
      <c r="A13" s="53"/>
      <c r="B13" s="53"/>
      <c r="C13" s="53"/>
      <c r="D13" s="53"/>
      <c r="E13" s="53"/>
      <c r="F13" s="53"/>
      <c r="G13" s="53"/>
      <c r="H13" s="53"/>
      <c r="I13" s="53"/>
      <c r="J13" s="53"/>
      <c r="K13" s="53"/>
      <c r="L13" s="53"/>
      <c r="M13" s="53"/>
      <c r="N13" s="53"/>
      <c r="O13" s="53"/>
      <c r="P13" s="53"/>
      <c r="Q13" s="53"/>
      <c r="R13" s="53"/>
      <c r="S13" s="53"/>
      <c r="T13" s="53"/>
      <c r="U13" s="53"/>
      <c r="V13" s="53"/>
      <c r="W13" s="53"/>
      <c r="X13" s="53"/>
      <c r="Y13" s="53"/>
    </row>
    <row r="14">
      <c r="A14" s="53"/>
      <c r="B14" s="53"/>
      <c r="C14" s="53"/>
      <c r="D14" s="53"/>
      <c r="E14" s="53"/>
      <c r="F14" s="53"/>
      <c r="G14" s="53"/>
      <c r="H14" s="53"/>
      <c r="I14" s="53"/>
      <c r="J14" s="53"/>
      <c r="K14" s="53"/>
      <c r="L14" s="53"/>
      <c r="M14" s="53"/>
      <c r="N14" s="53"/>
      <c r="O14" s="53"/>
      <c r="P14" s="53"/>
      <c r="Q14" s="53"/>
      <c r="R14" s="53"/>
      <c r="S14" s="53"/>
      <c r="T14" s="53"/>
      <c r="U14" s="53"/>
      <c r="V14" s="53"/>
      <c r="W14" s="53"/>
      <c r="X14" s="53"/>
      <c r="Y14" s="53"/>
    </row>
    <row r="15">
      <c r="A15" s="53"/>
      <c r="B15" s="53"/>
      <c r="C15" s="53"/>
      <c r="D15" s="53"/>
      <c r="E15" s="53"/>
      <c r="F15" s="53"/>
      <c r="G15" s="53"/>
      <c r="H15" s="53"/>
      <c r="I15" s="53"/>
      <c r="J15" s="53"/>
      <c r="K15" s="53"/>
      <c r="L15" s="53"/>
      <c r="M15" s="53"/>
      <c r="N15" s="53"/>
      <c r="O15" s="53"/>
      <c r="P15" s="53"/>
      <c r="Q15" s="53"/>
      <c r="R15" s="53"/>
      <c r="S15" s="53"/>
      <c r="T15" s="53"/>
      <c r="U15" s="53"/>
      <c r="V15" s="53"/>
      <c r="W15" s="53"/>
      <c r="X15" s="53"/>
      <c r="Y15" s="53"/>
    </row>
    <row r="16">
      <c r="A16" s="53"/>
      <c r="B16" s="53"/>
      <c r="C16" s="53"/>
      <c r="D16" s="53"/>
      <c r="E16" s="53"/>
      <c r="F16" s="53"/>
      <c r="G16" s="53"/>
      <c r="H16" s="53"/>
      <c r="I16" s="53"/>
      <c r="J16" s="53"/>
      <c r="K16" s="53"/>
      <c r="L16" s="53"/>
      <c r="M16" s="53"/>
      <c r="N16" s="53"/>
      <c r="O16" s="53"/>
      <c r="P16" s="53"/>
      <c r="Q16" s="53"/>
      <c r="R16" s="53"/>
      <c r="S16" s="53"/>
      <c r="T16" s="53"/>
      <c r="U16" s="53"/>
      <c r="V16" s="53"/>
      <c r="W16" s="53"/>
      <c r="X16" s="53"/>
      <c r="Y16" s="53"/>
    </row>
    <row r="17">
      <c r="A17" s="53"/>
      <c r="B17" s="53"/>
      <c r="C17" s="53"/>
      <c r="D17" s="53"/>
      <c r="E17" s="53"/>
      <c r="F17" s="53"/>
      <c r="G17" s="53"/>
      <c r="H17" s="53"/>
      <c r="I17" s="53"/>
      <c r="J17" s="53"/>
      <c r="K17" s="53"/>
      <c r="L17" s="53"/>
      <c r="M17" s="53"/>
      <c r="N17" s="53"/>
      <c r="O17" s="53"/>
      <c r="P17" s="53"/>
      <c r="Q17" s="53"/>
      <c r="R17" s="53"/>
      <c r="S17" s="53"/>
      <c r="T17" s="53"/>
      <c r="U17" s="53"/>
      <c r="V17" s="53"/>
      <c r="W17" s="53"/>
      <c r="X17" s="53"/>
      <c r="Y17" s="53"/>
    </row>
    <row r="18">
      <c r="A18" s="53"/>
      <c r="B18" s="53"/>
      <c r="C18" s="53"/>
      <c r="D18" s="53"/>
      <c r="E18" s="53"/>
      <c r="F18" s="53"/>
      <c r="G18" s="53"/>
      <c r="H18" s="53"/>
      <c r="I18" s="53"/>
      <c r="J18" s="53"/>
      <c r="K18" s="53"/>
      <c r="L18" s="53"/>
      <c r="M18" s="53"/>
      <c r="N18" s="53"/>
      <c r="O18" s="53"/>
      <c r="P18" s="53"/>
      <c r="Q18" s="53"/>
      <c r="R18" s="53"/>
      <c r="S18" s="53"/>
      <c r="T18" s="53"/>
      <c r="U18" s="53"/>
      <c r="V18" s="53"/>
      <c r="W18" s="53"/>
      <c r="X18" s="53"/>
      <c r="Y18" s="53"/>
    </row>
    <row r="19">
      <c r="A19" s="53"/>
      <c r="B19" s="53"/>
      <c r="C19" s="53"/>
      <c r="D19" s="53"/>
      <c r="E19" s="53"/>
      <c r="F19" s="53"/>
      <c r="G19" s="53"/>
      <c r="H19" s="53"/>
      <c r="I19" s="53"/>
      <c r="J19" s="53"/>
      <c r="K19" s="53"/>
      <c r="L19" s="53"/>
      <c r="M19" s="53"/>
      <c r="N19" s="53"/>
      <c r="O19" s="53"/>
      <c r="P19" s="53"/>
      <c r="Q19" s="53"/>
      <c r="R19" s="53"/>
      <c r="S19" s="53"/>
      <c r="T19" s="53"/>
      <c r="U19" s="53"/>
      <c r="V19" s="53"/>
      <c r="W19" s="53"/>
      <c r="X19" s="53"/>
      <c r="Y19" s="53"/>
    </row>
    <row r="20">
      <c r="A20" s="53"/>
      <c r="B20" s="53"/>
      <c r="C20" s="53"/>
      <c r="D20" s="53"/>
      <c r="E20" s="53"/>
      <c r="F20" s="53"/>
      <c r="G20" s="53"/>
      <c r="H20" s="53"/>
      <c r="I20" s="53"/>
      <c r="J20" s="53"/>
      <c r="K20" s="53"/>
      <c r="L20" s="53"/>
      <c r="M20" s="53"/>
      <c r="N20" s="53"/>
      <c r="O20" s="53"/>
      <c r="P20" s="53"/>
      <c r="Q20" s="53"/>
      <c r="R20" s="53"/>
      <c r="S20" s="53"/>
      <c r="T20" s="53"/>
      <c r="U20" s="53"/>
      <c r="V20" s="53"/>
      <c r="W20" s="53"/>
      <c r="X20" s="53"/>
      <c r="Y20" s="53"/>
    </row>
    <row r="21">
      <c r="A21" s="53"/>
      <c r="B21" s="53"/>
      <c r="C21" s="53"/>
      <c r="D21" s="53"/>
      <c r="E21" s="53"/>
      <c r="F21" s="53"/>
      <c r="G21" s="53"/>
      <c r="H21" s="53"/>
      <c r="I21" s="53"/>
      <c r="J21" s="53"/>
      <c r="K21" s="53"/>
      <c r="L21" s="53"/>
      <c r="M21" s="53"/>
      <c r="N21" s="53"/>
      <c r="O21" s="53"/>
      <c r="P21" s="53"/>
      <c r="Q21" s="53"/>
      <c r="R21" s="53"/>
      <c r="S21" s="53"/>
      <c r="T21" s="53"/>
      <c r="U21" s="53"/>
      <c r="V21" s="53"/>
      <c r="W21" s="53"/>
      <c r="X21" s="53"/>
      <c r="Y21" s="53"/>
    </row>
    <row r="22">
      <c r="A22" s="53"/>
      <c r="B22" s="53"/>
      <c r="C22" s="53"/>
      <c r="D22" s="53"/>
      <c r="E22" s="53"/>
      <c r="F22" s="53"/>
      <c r="G22" s="53"/>
      <c r="H22" s="53"/>
      <c r="I22" s="53"/>
      <c r="J22" s="53"/>
      <c r="K22" s="53"/>
      <c r="L22" s="53"/>
      <c r="M22" s="53"/>
      <c r="N22" s="53"/>
      <c r="O22" s="53"/>
      <c r="P22" s="53"/>
      <c r="Q22" s="53"/>
      <c r="R22" s="53"/>
      <c r="S22" s="53"/>
      <c r="T22" s="53"/>
      <c r="U22" s="53"/>
      <c r="V22" s="53"/>
      <c r="W22" s="53"/>
      <c r="X22" s="53"/>
      <c r="Y22" s="53"/>
    </row>
    <row r="23">
      <c r="A23" s="53"/>
      <c r="B23" s="53"/>
      <c r="C23" s="53"/>
      <c r="D23" s="53"/>
      <c r="E23" s="53"/>
      <c r="F23" s="53"/>
      <c r="G23" s="53"/>
      <c r="H23" s="53"/>
      <c r="I23" s="53"/>
      <c r="J23" s="53"/>
      <c r="K23" s="53"/>
      <c r="L23" s="53"/>
      <c r="M23" s="53"/>
      <c r="N23" s="53"/>
      <c r="O23" s="53"/>
      <c r="P23" s="53"/>
      <c r="Q23" s="53"/>
      <c r="R23" s="53"/>
      <c r="S23" s="53"/>
      <c r="T23" s="53"/>
      <c r="U23" s="53"/>
      <c r="V23" s="53"/>
      <c r="W23" s="53"/>
      <c r="X23" s="53"/>
      <c r="Y23" s="53"/>
    </row>
    <row r="24">
      <c r="A24" s="53"/>
      <c r="B24" s="53"/>
      <c r="C24" s="53"/>
      <c r="D24" s="53"/>
      <c r="E24" s="53"/>
      <c r="F24" s="53"/>
      <c r="G24" s="53"/>
      <c r="H24" s="53"/>
      <c r="I24" s="53"/>
      <c r="J24" s="53"/>
      <c r="K24" s="53"/>
      <c r="L24" s="53"/>
      <c r="M24" s="53"/>
      <c r="N24" s="53"/>
      <c r="O24" s="53"/>
      <c r="P24" s="53"/>
      <c r="Q24" s="53"/>
      <c r="R24" s="53"/>
      <c r="S24" s="53"/>
      <c r="T24" s="53"/>
      <c r="U24" s="53"/>
      <c r="V24" s="53"/>
      <c r="W24" s="53"/>
      <c r="X24" s="53"/>
      <c r="Y24" s="53"/>
    </row>
    <row r="25">
      <c r="A25" s="53"/>
      <c r="B25" s="53"/>
      <c r="C25" s="53"/>
      <c r="D25" s="53"/>
      <c r="E25" s="53"/>
      <c r="F25" s="53"/>
      <c r="G25" s="53"/>
      <c r="H25" s="53"/>
      <c r="I25" s="53"/>
      <c r="J25" s="53"/>
      <c r="K25" s="53"/>
      <c r="L25" s="53"/>
      <c r="M25" s="53"/>
      <c r="N25" s="53"/>
      <c r="O25" s="53"/>
      <c r="P25" s="53"/>
      <c r="Q25" s="53"/>
      <c r="R25" s="53"/>
      <c r="S25" s="53"/>
      <c r="T25" s="53"/>
      <c r="U25" s="53"/>
      <c r="V25" s="53"/>
      <c r="W25" s="53"/>
      <c r="X25" s="53"/>
      <c r="Y25" s="53"/>
    </row>
    <row r="26">
      <c r="A26" s="53"/>
      <c r="B26" s="53"/>
      <c r="C26" s="53"/>
      <c r="D26" s="53"/>
      <c r="E26" s="53"/>
      <c r="F26" s="53"/>
      <c r="G26" s="53"/>
      <c r="H26" s="53"/>
      <c r="I26" s="53"/>
      <c r="J26" s="53"/>
      <c r="K26" s="53"/>
      <c r="L26" s="53"/>
      <c r="M26" s="53"/>
      <c r="N26" s="53"/>
      <c r="O26" s="53"/>
      <c r="P26" s="53"/>
      <c r="Q26" s="53"/>
      <c r="R26" s="53"/>
      <c r="S26" s="53"/>
      <c r="T26" s="53"/>
      <c r="U26" s="53"/>
      <c r="V26" s="53"/>
      <c r="W26" s="53"/>
      <c r="X26" s="53"/>
      <c r="Y26" s="53"/>
    </row>
    <row r="27">
      <c r="A27" s="53"/>
      <c r="B27" s="53"/>
      <c r="C27" s="53"/>
      <c r="D27" s="53"/>
      <c r="E27" s="53"/>
      <c r="F27" s="53"/>
      <c r="G27" s="53"/>
      <c r="H27" s="53"/>
      <c r="I27" s="53"/>
      <c r="J27" s="53"/>
      <c r="K27" s="53"/>
      <c r="L27" s="53"/>
      <c r="M27" s="53"/>
      <c r="N27" s="53"/>
      <c r="O27" s="53"/>
      <c r="P27" s="53"/>
      <c r="Q27" s="53"/>
      <c r="R27" s="53"/>
      <c r="S27" s="53"/>
      <c r="T27" s="53"/>
      <c r="U27" s="53"/>
      <c r="V27" s="53"/>
      <c r="W27" s="53"/>
      <c r="X27" s="53"/>
      <c r="Y27" s="53"/>
    </row>
    <row r="28">
      <c r="A28" s="53"/>
      <c r="B28" s="53"/>
      <c r="C28" s="53"/>
      <c r="D28" s="53"/>
      <c r="E28" s="53"/>
      <c r="F28" s="53"/>
      <c r="G28" s="53"/>
      <c r="H28" s="53"/>
      <c r="I28" s="53"/>
      <c r="J28" s="53"/>
      <c r="K28" s="53"/>
      <c r="L28" s="53"/>
      <c r="M28" s="53"/>
      <c r="N28" s="53"/>
      <c r="O28" s="53"/>
      <c r="P28" s="53"/>
      <c r="Q28" s="53"/>
      <c r="R28" s="53"/>
      <c r="S28" s="53"/>
      <c r="T28" s="53"/>
      <c r="U28" s="53"/>
      <c r="V28" s="53"/>
      <c r="W28" s="53"/>
      <c r="X28" s="53"/>
      <c r="Y28" s="53"/>
    </row>
    <row r="29">
      <c r="A29" s="53"/>
      <c r="B29" s="53"/>
      <c r="C29" s="53"/>
      <c r="D29" s="53"/>
      <c r="E29" s="53"/>
      <c r="F29" s="53"/>
      <c r="G29" s="53"/>
      <c r="H29" s="53"/>
      <c r="I29" s="53"/>
      <c r="J29" s="53"/>
      <c r="K29" s="53"/>
      <c r="L29" s="53"/>
      <c r="M29" s="53"/>
      <c r="N29" s="53"/>
      <c r="O29" s="53"/>
      <c r="P29" s="53"/>
      <c r="Q29" s="53"/>
      <c r="R29" s="53"/>
      <c r="S29" s="53"/>
      <c r="T29" s="53"/>
      <c r="U29" s="53"/>
      <c r="V29" s="53"/>
      <c r="W29" s="53"/>
      <c r="X29" s="53"/>
      <c r="Y29" s="53"/>
    </row>
    <row r="30">
      <c r="A30" s="53"/>
      <c r="B30" s="53"/>
      <c r="C30" s="53"/>
      <c r="D30" s="53"/>
      <c r="E30" s="53"/>
      <c r="F30" s="53"/>
      <c r="G30" s="53"/>
      <c r="H30" s="53"/>
      <c r="I30" s="53"/>
      <c r="J30" s="53"/>
      <c r="K30" s="53"/>
      <c r="L30" s="53"/>
      <c r="M30" s="53"/>
      <c r="N30" s="53"/>
      <c r="O30" s="53"/>
      <c r="P30" s="53"/>
      <c r="Q30" s="53"/>
      <c r="R30" s="53"/>
      <c r="S30" s="53"/>
      <c r="T30" s="53"/>
      <c r="U30" s="53"/>
      <c r="V30" s="53"/>
      <c r="W30" s="53"/>
      <c r="X30" s="53"/>
      <c r="Y30" s="53"/>
    </row>
    <row r="31">
      <c r="A31" s="53"/>
      <c r="B31" s="54" t="s">
        <v>33</v>
      </c>
      <c r="C31" s="54"/>
      <c r="D31" s="53"/>
      <c r="E31" s="53"/>
      <c r="F31" s="53"/>
      <c r="G31" s="53"/>
      <c r="H31" s="53"/>
      <c r="I31" s="53"/>
      <c r="J31" s="53"/>
      <c r="K31" s="53"/>
      <c r="L31" s="53"/>
      <c r="M31" s="53"/>
      <c r="N31" s="53"/>
      <c r="O31" s="53"/>
      <c r="P31" s="53"/>
      <c r="Q31" s="53"/>
      <c r="R31" s="53"/>
      <c r="S31" s="53"/>
      <c r="T31" s="53"/>
      <c r="U31" s="53"/>
      <c r="V31" s="53"/>
      <c r="W31" s="53"/>
      <c r="X31" s="53"/>
      <c r="Y31" s="53"/>
    </row>
    <row r="32">
      <c r="A32" s="53"/>
      <c r="B32" s="53"/>
      <c r="C32" s="53"/>
      <c r="D32" s="55"/>
      <c r="E32" s="53"/>
      <c r="F32" s="53"/>
      <c r="G32" s="53"/>
      <c r="H32" s="53"/>
      <c r="I32" s="53"/>
      <c r="J32" s="53"/>
      <c r="K32" s="53"/>
      <c r="L32" s="53"/>
      <c r="M32" s="56"/>
      <c r="N32" s="53"/>
      <c r="O32" s="53"/>
      <c r="P32" s="53"/>
      <c r="Q32" s="53"/>
      <c r="R32" s="53"/>
      <c r="S32" s="53"/>
      <c r="T32" s="53"/>
      <c r="U32" s="53"/>
      <c r="V32" s="53"/>
      <c r="W32" s="53"/>
      <c r="X32" s="53"/>
      <c r="Y32" s="53"/>
    </row>
    <row r="33">
      <c r="A33" s="53"/>
      <c r="B33" s="56"/>
      <c r="C33" s="53"/>
      <c r="D33" s="55"/>
      <c r="E33" s="53"/>
      <c r="F33" s="53"/>
      <c r="G33" s="53"/>
      <c r="H33" s="53"/>
      <c r="I33" s="53"/>
      <c r="J33" s="53"/>
      <c r="K33" s="53"/>
      <c r="L33" s="53"/>
      <c r="M33" s="56"/>
      <c r="N33" s="53"/>
      <c r="O33" s="53"/>
      <c r="P33" s="53"/>
      <c r="Q33" s="53"/>
      <c r="R33" s="53"/>
      <c r="S33" s="53"/>
      <c r="T33" s="53"/>
      <c r="U33" s="53"/>
      <c r="V33" s="53"/>
      <c r="W33" s="53"/>
      <c r="X33" s="53"/>
      <c r="Y33" s="53"/>
    </row>
    <row r="34">
      <c r="A34" s="53"/>
      <c r="B34" s="57" t="s">
        <v>34</v>
      </c>
      <c r="C34" s="58" t="s">
        <v>35</v>
      </c>
      <c r="D34" s="55"/>
      <c r="E34" s="53"/>
      <c r="F34" s="53"/>
      <c r="G34" s="53"/>
      <c r="H34" s="53"/>
      <c r="I34" s="53"/>
      <c r="J34" s="53"/>
      <c r="K34" s="53"/>
      <c r="L34" s="53"/>
      <c r="M34" s="56"/>
      <c r="N34" s="53"/>
      <c r="O34" s="53"/>
      <c r="P34" s="53"/>
      <c r="Q34" s="53"/>
      <c r="R34" s="53"/>
      <c r="S34" s="53"/>
      <c r="T34" s="53"/>
      <c r="U34" s="53"/>
      <c r="V34" s="53"/>
      <c r="W34" s="53"/>
      <c r="X34" s="53"/>
      <c r="Y34" s="53"/>
    </row>
    <row r="35">
      <c r="A35" s="53"/>
      <c r="B35" s="57" t="s">
        <v>36</v>
      </c>
      <c r="C35" s="58" t="s">
        <v>37</v>
      </c>
      <c r="D35" s="55"/>
      <c r="E35" s="53"/>
      <c r="F35" s="53"/>
      <c r="G35" s="53"/>
      <c r="H35" s="53"/>
      <c r="I35" s="53"/>
      <c r="J35" s="53"/>
      <c r="K35" s="53"/>
      <c r="L35" s="53"/>
      <c r="M35" s="56"/>
      <c r="N35" s="53"/>
      <c r="O35" s="53"/>
      <c r="P35" s="53"/>
      <c r="Q35" s="53"/>
      <c r="R35" s="53"/>
      <c r="S35" s="53"/>
      <c r="T35" s="53"/>
      <c r="U35" s="53"/>
      <c r="V35" s="53"/>
      <c r="W35" s="53"/>
      <c r="X35" s="53"/>
      <c r="Y35" s="53"/>
    </row>
    <row r="36">
      <c r="A36" s="53"/>
      <c r="B36" s="57" t="s">
        <v>38</v>
      </c>
      <c r="C36" s="58" t="s">
        <v>39</v>
      </c>
      <c r="D36" s="55"/>
      <c r="E36" s="53"/>
      <c r="F36" s="53"/>
      <c r="G36" s="53"/>
      <c r="H36" s="53"/>
      <c r="I36" s="53"/>
      <c r="J36" s="53"/>
      <c r="K36" s="53"/>
      <c r="L36" s="53"/>
      <c r="M36" s="56"/>
      <c r="N36" s="53"/>
      <c r="O36" s="53"/>
      <c r="P36" s="53"/>
      <c r="Q36" s="53"/>
      <c r="R36" s="53"/>
      <c r="S36" s="53"/>
      <c r="T36" s="53"/>
      <c r="U36" s="53"/>
      <c r="V36" s="53"/>
      <c r="W36" s="53"/>
      <c r="X36" s="53"/>
      <c r="Y36" s="53"/>
    </row>
    <row r="37">
      <c r="A37" s="59"/>
      <c r="B37" s="59"/>
      <c r="C37" s="59"/>
      <c r="D37" s="60">
        <v>0.01</v>
      </c>
      <c r="E37" s="60">
        <v>0.05</v>
      </c>
      <c r="F37" s="60">
        <v>0.1</v>
      </c>
      <c r="G37" s="60">
        <v>0.2</v>
      </c>
      <c r="H37" s="60">
        <v>0.2</v>
      </c>
      <c r="I37" s="60">
        <v>0.2</v>
      </c>
      <c r="J37" s="60">
        <v>0.35</v>
      </c>
      <c r="K37" s="59"/>
      <c r="L37" s="59"/>
      <c r="M37" s="61"/>
      <c r="N37" s="59"/>
      <c r="O37" s="59"/>
      <c r="P37" s="59"/>
      <c r="Q37" s="59"/>
      <c r="R37" s="59"/>
      <c r="S37" s="59"/>
      <c r="T37" s="59"/>
      <c r="U37" s="59"/>
      <c r="V37" s="59"/>
      <c r="W37" s="59"/>
      <c r="X37" s="59"/>
      <c r="Y37" s="59"/>
    </row>
    <row r="38">
      <c r="A38" s="53"/>
      <c r="C38" s="56" t="s">
        <v>40</v>
      </c>
      <c r="D38" s="62">
        <v>2023.0</v>
      </c>
      <c r="E38" s="62">
        <v>2024.0</v>
      </c>
      <c r="F38" s="62">
        <v>2025.0</v>
      </c>
      <c r="G38" s="62">
        <v>2026.0</v>
      </c>
      <c r="H38" s="62">
        <v>2027.0</v>
      </c>
      <c r="I38" s="62">
        <v>2028.0</v>
      </c>
      <c r="J38" s="62">
        <v>2029.0</v>
      </c>
      <c r="K38" s="53"/>
      <c r="L38" s="53"/>
      <c r="M38" s="53"/>
      <c r="N38" s="56"/>
      <c r="O38" s="56"/>
      <c r="P38" s="56"/>
      <c r="Q38" s="56"/>
      <c r="R38" s="56"/>
      <c r="S38" s="56"/>
      <c r="T38" s="56"/>
      <c r="U38" s="56"/>
      <c r="V38" s="56"/>
      <c r="W38" s="53"/>
      <c r="X38" s="53"/>
      <c r="Y38" s="53"/>
    </row>
    <row r="39">
      <c r="A39" s="53"/>
      <c r="B39" s="63"/>
      <c r="C39" s="64" t="s">
        <v>41</v>
      </c>
      <c r="D39" s="65">
        <v>0.01</v>
      </c>
      <c r="E39" s="65">
        <v>0.05</v>
      </c>
      <c r="F39" s="65">
        <v>0.1</v>
      </c>
      <c r="G39" s="65">
        <v>0.2</v>
      </c>
      <c r="H39" s="65">
        <v>0.2</v>
      </c>
      <c r="I39" s="65">
        <v>0.2</v>
      </c>
      <c r="J39" s="65">
        <v>0.35</v>
      </c>
      <c r="K39" s="53"/>
      <c r="L39" s="53"/>
      <c r="M39" s="55"/>
      <c r="N39" s="55"/>
      <c r="O39" s="53"/>
      <c r="P39" s="53"/>
      <c r="Q39" s="53"/>
      <c r="R39" s="53"/>
      <c r="S39" s="53"/>
      <c r="T39" s="53"/>
      <c r="U39" s="53"/>
      <c r="V39" s="53"/>
      <c r="W39" s="53"/>
      <c r="X39" s="53"/>
      <c r="Y39" s="53"/>
    </row>
    <row r="40">
      <c r="A40" s="53"/>
      <c r="B40" s="63" t="s">
        <v>42</v>
      </c>
      <c r="C40" s="63" t="s">
        <v>19</v>
      </c>
      <c r="D40" s="66">
        <v>10.0</v>
      </c>
      <c r="E40" s="67">
        <f>E37*'Impact, Scale BREAKDOWN'!$C$7</f>
        <v>414.8</v>
      </c>
      <c r="F40" s="67">
        <f>F37*'Impact, Scale BREAKDOWN'!$C$7</f>
        <v>829.6</v>
      </c>
      <c r="G40" s="67">
        <f>G37*'Impact, Scale BREAKDOWN'!$C$7</f>
        <v>1659.2</v>
      </c>
      <c r="H40" s="67">
        <f>H37*'Impact, Scale BREAKDOWN'!$C$7</f>
        <v>1659.2</v>
      </c>
      <c r="I40" s="67">
        <f>I37*'Impact, Scale BREAKDOWN'!$C$7</f>
        <v>1659.2</v>
      </c>
      <c r="J40" s="68">
        <f>J37*'Impact, Scale BREAKDOWN'!$C$7</f>
        <v>2903.6</v>
      </c>
      <c r="K40" s="53"/>
      <c r="L40" s="53"/>
      <c r="M40" s="55"/>
      <c r="N40" s="55"/>
      <c r="O40" s="53"/>
      <c r="P40" s="53"/>
      <c r="Q40" s="53"/>
      <c r="R40" s="53"/>
      <c r="S40" s="53"/>
      <c r="T40" s="53"/>
      <c r="U40" s="53"/>
      <c r="V40" s="53"/>
      <c r="W40" s="53"/>
      <c r="X40" s="53"/>
      <c r="Y40" s="53"/>
    </row>
    <row r="41">
      <c r="A41" s="53"/>
      <c r="B41" s="63" t="s">
        <v>42</v>
      </c>
      <c r="C41" s="63" t="s">
        <v>21</v>
      </c>
      <c r="D41" s="69"/>
      <c r="E41" s="70">
        <f>E37*'Impact, Scale BREAKDOWN'!$D$7</f>
        <v>16.85</v>
      </c>
      <c r="F41" s="70">
        <f>F37*'Impact, Scale BREAKDOWN'!$D$7</f>
        <v>33.7</v>
      </c>
      <c r="G41" s="70">
        <f>G37*'Impact, Scale BREAKDOWN'!$D$7</f>
        <v>67.4</v>
      </c>
      <c r="H41" s="70">
        <f>H37*'Impact, Scale BREAKDOWN'!$D$7</f>
        <v>67.4</v>
      </c>
      <c r="I41" s="70">
        <f>I37*'Impact, Scale BREAKDOWN'!$D$7</f>
        <v>67.4</v>
      </c>
      <c r="J41" s="71">
        <f>J37*'Impact, Scale BREAKDOWN'!$D$7</f>
        <v>117.95</v>
      </c>
      <c r="K41" s="53"/>
      <c r="L41" s="53"/>
      <c r="M41" s="53"/>
      <c r="N41" s="53"/>
      <c r="O41" s="53"/>
      <c r="P41" s="53"/>
      <c r="Q41" s="53"/>
      <c r="R41" s="53"/>
      <c r="S41" s="53"/>
      <c r="T41" s="53"/>
      <c r="U41" s="53"/>
      <c r="V41" s="53"/>
      <c r="W41" s="53"/>
      <c r="X41" s="53"/>
      <c r="Y41" s="53"/>
    </row>
    <row r="42">
      <c r="A42" s="53"/>
      <c r="B42" s="63" t="s">
        <v>42</v>
      </c>
      <c r="C42" s="63" t="s">
        <v>22</v>
      </c>
      <c r="D42" s="72">
        <v>10.0</v>
      </c>
      <c r="E42" s="70">
        <f>E37*'Impact, Scale BREAKDOWN'!$E$7</f>
        <v>50</v>
      </c>
      <c r="F42" s="70">
        <f>F37*'Impact, Scale BREAKDOWN'!$E$7</f>
        <v>100</v>
      </c>
      <c r="G42" s="70">
        <f>G37*'Impact, Scale BREAKDOWN'!$E$7</f>
        <v>200</v>
      </c>
      <c r="H42" s="70">
        <f>H37*'Impact, Scale BREAKDOWN'!$E$7</f>
        <v>200</v>
      </c>
      <c r="I42" s="70">
        <f>I37*'Impact, Scale BREAKDOWN'!$E$7</f>
        <v>200</v>
      </c>
      <c r="J42" s="71">
        <f>J37*'Impact, Scale BREAKDOWN'!$E$7</f>
        <v>350</v>
      </c>
      <c r="K42" s="53"/>
      <c r="L42" s="53"/>
      <c r="M42" s="53"/>
      <c r="N42" s="53"/>
      <c r="O42" s="53"/>
      <c r="P42" s="53"/>
      <c r="Q42" s="53"/>
      <c r="R42" s="53"/>
      <c r="S42" s="53"/>
      <c r="T42" s="53"/>
      <c r="U42" s="53"/>
      <c r="V42" s="53"/>
      <c r="W42" s="53"/>
      <c r="X42" s="53"/>
      <c r="Y42" s="53"/>
    </row>
    <row r="43">
      <c r="A43" s="53"/>
      <c r="B43" s="63" t="s">
        <v>42</v>
      </c>
      <c r="C43" s="63" t="s">
        <v>28</v>
      </c>
      <c r="D43" s="73">
        <v>10.0</v>
      </c>
      <c r="E43" s="74">
        <f>E37*'Impact, Scale BREAKDOWN'!$K$7</f>
        <v>120</v>
      </c>
      <c r="F43" s="74">
        <f>F37*'Impact, Scale BREAKDOWN'!$K$7</f>
        <v>240</v>
      </c>
      <c r="G43" s="74">
        <f>G37*'Impact, Scale BREAKDOWN'!$K$7</f>
        <v>480</v>
      </c>
      <c r="H43" s="74">
        <f>H37*'Impact, Scale BREAKDOWN'!$K$7</f>
        <v>480</v>
      </c>
      <c r="I43" s="74">
        <f>I37*'Impact, Scale BREAKDOWN'!$K$7</f>
        <v>480</v>
      </c>
      <c r="J43" s="75">
        <f>J37*'Impact, Scale BREAKDOWN'!$K$7</f>
        <v>840</v>
      </c>
      <c r="K43" s="53"/>
      <c r="L43" s="53"/>
      <c r="M43" s="53"/>
      <c r="N43" s="53"/>
      <c r="O43" s="53"/>
      <c r="P43" s="53"/>
      <c r="Q43" s="53"/>
      <c r="R43" s="53"/>
      <c r="S43" s="53"/>
      <c r="T43" s="53"/>
      <c r="U43" s="53"/>
      <c r="V43" s="53"/>
      <c r="W43" s="53"/>
      <c r="X43" s="53"/>
      <c r="Y43" s="53"/>
    </row>
    <row r="44">
      <c r="A44" s="53"/>
      <c r="B44" s="55"/>
      <c r="C44" s="53"/>
      <c r="D44" s="55"/>
      <c r="E44" s="55"/>
      <c r="F44" s="53"/>
      <c r="G44" s="76">
        <v>0.15</v>
      </c>
      <c r="H44" s="76">
        <v>0.25</v>
      </c>
      <c r="I44" s="76">
        <v>0.3</v>
      </c>
      <c r="J44" s="76">
        <v>0.3</v>
      </c>
      <c r="K44" s="53"/>
      <c r="L44" s="53"/>
      <c r="M44" s="56"/>
      <c r="N44" s="53"/>
      <c r="O44" s="53"/>
      <c r="P44" s="53"/>
      <c r="Q44" s="53"/>
      <c r="R44" s="53"/>
      <c r="S44" s="53"/>
      <c r="T44" s="53"/>
      <c r="U44" s="53"/>
      <c r="V44" s="53"/>
      <c r="W44" s="53"/>
      <c r="X44" s="53"/>
      <c r="Y44" s="53"/>
    </row>
    <row r="45">
      <c r="A45" s="53"/>
      <c r="B45" s="63" t="s">
        <v>42</v>
      </c>
      <c r="C45" s="63" t="s">
        <v>27</v>
      </c>
      <c r="D45" s="77"/>
      <c r="E45" s="78"/>
      <c r="F45" s="78"/>
      <c r="G45" s="79">
        <f>G44*'Impact, Scale BREAKDOWN'!J7</f>
        <v>265.05</v>
      </c>
      <c r="H45" s="79">
        <f>H44*'Impact, Scale BREAKDOWN'!J7</f>
        <v>441.75</v>
      </c>
      <c r="I45" s="79">
        <f>I44*'Impact, Scale BREAKDOWN'!J7</f>
        <v>530.1</v>
      </c>
      <c r="J45" s="80">
        <f>J44*'Impact, Scale BREAKDOWN'!J7</f>
        <v>530.1</v>
      </c>
      <c r="K45" s="53"/>
      <c r="L45" s="53"/>
      <c r="M45" s="53"/>
      <c r="N45" s="53"/>
      <c r="O45" s="53"/>
      <c r="P45" s="53"/>
      <c r="Q45" s="53"/>
      <c r="R45" s="53"/>
      <c r="S45" s="53"/>
      <c r="T45" s="53"/>
      <c r="U45" s="53"/>
      <c r="V45" s="53"/>
      <c r="W45" s="53"/>
      <c r="X45" s="53"/>
      <c r="Y45" s="53"/>
    </row>
    <row r="46">
      <c r="A46" s="53"/>
      <c r="B46" s="53"/>
      <c r="C46" s="53"/>
      <c r="D46" s="65"/>
      <c r="E46" s="65"/>
      <c r="F46" s="65"/>
      <c r="G46" s="65"/>
      <c r="H46" s="65">
        <v>0.3</v>
      </c>
      <c r="I46" s="65">
        <v>0.3</v>
      </c>
      <c r="J46" s="65">
        <v>0.3</v>
      </c>
      <c r="K46" s="53"/>
      <c r="L46" s="53"/>
      <c r="M46" s="81"/>
      <c r="N46" s="53"/>
      <c r="O46" s="53"/>
      <c r="P46" s="53"/>
      <c r="Q46" s="53"/>
      <c r="R46" s="53"/>
      <c r="S46" s="53"/>
      <c r="T46" s="53"/>
      <c r="U46" s="53"/>
      <c r="V46" s="53"/>
      <c r="W46" s="53"/>
      <c r="X46" s="53"/>
      <c r="Y46" s="53"/>
    </row>
    <row r="47">
      <c r="A47" s="53"/>
      <c r="B47" s="63" t="s">
        <v>42</v>
      </c>
      <c r="C47" s="63" t="s">
        <v>43</v>
      </c>
      <c r="D47" s="82"/>
      <c r="E47" s="83"/>
      <c r="F47" s="83"/>
      <c r="G47" s="84"/>
      <c r="H47" s="67">
        <f>H46*'Impact, Scale BREAKDOWN'!I7</f>
        <v>3301.5</v>
      </c>
      <c r="I47" s="67">
        <f t="shared" ref="I47:J47" si="1">H47</f>
        <v>3301.5</v>
      </c>
      <c r="J47" s="68">
        <f t="shared" si="1"/>
        <v>3301.5</v>
      </c>
      <c r="K47" s="53"/>
      <c r="L47" s="53"/>
      <c r="M47" s="53"/>
      <c r="N47" s="53"/>
      <c r="O47" s="53"/>
      <c r="P47" s="53"/>
      <c r="Q47" s="53"/>
      <c r="R47" s="53"/>
      <c r="S47" s="53"/>
      <c r="T47" s="53"/>
      <c r="U47" s="53"/>
      <c r="V47" s="53"/>
      <c r="W47" s="53"/>
      <c r="X47" s="53"/>
      <c r="Y47" s="53"/>
    </row>
    <row r="48">
      <c r="A48" s="53"/>
      <c r="B48" s="63" t="s">
        <v>42</v>
      </c>
      <c r="C48" s="63" t="s">
        <v>29</v>
      </c>
      <c r="D48" s="85" t="str">
        <f t="shared" ref="D48:G48" si="2">N48</f>
        <v/>
      </c>
      <c r="E48" s="86" t="str">
        <f t="shared" si="2"/>
        <v/>
      </c>
      <c r="F48" s="86" t="str">
        <f t="shared" si="2"/>
        <v/>
      </c>
      <c r="G48" s="86" t="str">
        <f t="shared" si="2"/>
        <v/>
      </c>
      <c r="H48" s="87">
        <f>H46*'Impact, Scale BREAKDOWN'!L7</f>
        <v>7.8</v>
      </c>
      <c r="I48" s="87">
        <f t="shared" ref="I48:J48" si="3">H48</f>
        <v>7.8</v>
      </c>
      <c r="J48" s="88">
        <f t="shared" si="3"/>
        <v>7.8</v>
      </c>
      <c r="K48" s="53"/>
      <c r="L48" s="53"/>
      <c r="M48" s="53"/>
      <c r="N48" s="53"/>
      <c r="O48" s="53"/>
      <c r="P48" s="53"/>
      <c r="Q48" s="53"/>
      <c r="R48" s="53"/>
      <c r="S48" s="53"/>
      <c r="T48" s="53"/>
      <c r="U48" s="53"/>
      <c r="V48" s="53"/>
      <c r="W48" s="53"/>
      <c r="X48" s="53"/>
      <c r="Y48" s="53"/>
    </row>
    <row r="49">
      <c r="A49" s="53"/>
      <c r="C49" s="89" t="s">
        <v>44</v>
      </c>
      <c r="D49" s="90">
        <f>SUM(D40:D48)</f>
        <v>30</v>
      </c>
      <c r="E49" s="90">
        <f t="shared" ref="E49:F49" si="4">sum(E40:E43)</f>
        <v>601.65</v>
      </c>
      <c r="F49" s="90">
        <f t="shared" si="4"/>
        <v>1203.3</v>
      </c>
      <c r="G49" s="90">
        <f>sum(G40:G43,G45)</f>
        <v>2671.65</v>
      </c>
      <c r="H49" s="90">
        <f t="shared" ref="H49:J49" si="5">sum(H40:H43,H45,H47,H48)</f>
        <v>6157.65</v>
      </c>
      <c r="I49" s="90">
        <f t="shared" si="5"/>
        <v>6246</v>
      </c>
      <c r="J49" s="90">
        <f t="shared" si="5"/>
        <v>8050.95</v>
      </c>
      <c r="K49" s="91">
        <f>SUM(D49:J49)</f>
        <v>24961.2</v>
      </c>
      <c r="L49" s="53"/>
      <c r="M49" s="56"/>
      <c r="N49" s="53"/>
      <c r="O49" s="53"/>
      <c r="P49" s="53"/>
      <c r="Q49" s="53"/>
      <c r="R49" s="53"/>
      <c r="S49" s="53"/>
      <c r="T49" s="53"/>
      <c r="U49" s="53"/>
      <c r="V49" s="53"/>
      <c r="W49" s="53"/>
      <c r="X49" s="53"/>
      <c r="Y49" s="53"/>
    </row>
    <row r="50">
      <c r="A50" s="53"/>
      <c r="B50" s="53"/>
      <c r="C50" s="53"/>
      <c r="D50" s="53"/>
      <c r="E50" s="53"/>
      <c r="F50" s="53"/>
      <c r="G50" s="53"/>
      <c r="H50" s="53"/>
      <c r="I50" s="53"/>
      <c r="J50" s="53"/>
      <c r="K50" s="53"/>
      <c r="L50" s="53"/>
      <c r="M50" s="53"/>
      <c r="N50" s="53"/>
      <c r="O50" s="53"/>
      <c r="P50" s="53"/>
      <c r="Q50" s="53"/>
      <c r="R50" s="53"/>
      <c r="S50" s="53"/>
      <c r="T50" s="53"/>
      <c r="U50" s="53"/>
      <c r="V50" s="53"/>
      <c r="W50" s="53"/>
      <c r="X50" s="53"/>
      <c r="Y50" s="53"/>
    </row>
    <row r="51">
      <c r="A51" s="53"/>
      <c r="B51" s="53"/>
      <c r="C51" s="53"/>
      <c r="D51" s="53"/>
      <c r="E51" s="53"/>
      <c r="F51" s="53"/>
      <c r="G51" s="53"/>
      <c r="H51" s="53"/>
      <c r="I51" s="53"/>
      <c r="J51" s="53"/>
      <c r="K51" s="53"/>
      <c r="L51" s="53"/>
      <c r="M51" s="53"/>
      <c r="N51" s="53"/>
      <c r="O51" s="53"/>
      <c r="P51" s="53"/>
      <c r="Q51" s="53"/>
      <c r="R51" s="53"/>
      <c r="S51" s="53"/>
      <c r="T51" s="53"/>
      <c r="U51" s="53"/>
      <c r="V51" s="53"/>
      <c r="W51" s="53"/>
      <c r="X51" s="53"/>
      <c r="Y51" s="53"/>
    </row>
    <row r="52">
      <c r="A52" s="53"/>
      <c r="B52" s="53"/>
      <c r="C52" s="53"/>
      <c r="D52" s="53"/>
      <c r="E52" s="53"/>
      <c r="F52" s="53"/>
      <c r="G52" s="53"/>
      <c r="H52" s="53"/>
      <c r="I52" s="53"/>
      <c r="J52" s="53"/>
      <c r="K52" s="53"/>
      <c r="L52" s="53"/>
      <c r="M52" s="53"/>
      <c r="N52" s="53"/>
      <c r="O52" s="53"/>
      <c r="P52" s="53"/>
      <c r="Q52" s="53"/>
      <c r="R52" s="53"/>
      <c r="S52" s="53"/>
      <c r="T52" s="53"/>
      <c r="U52" s="53"/>
      <c r="V52" s="53"/>
      <c r="W52" s="53"/>
      <c r="X52" s="53"/>
      <c r="Y52" s="53"/>
    </row>
    <row r="53">
      <c r="A53" s="53"/>
      <c r="B53" s="53"/>
      <c r="C53" s="53"/>
      <c r="D53" s="55"/>
      <c r="E53" s="55"/>
      <c r="F53" s="53"/>
      <c r="G53" s="76">
        <v>0.15</v>
      </c>
      <c r="H53" s="76">
        <v>0.25</v>
      </c>
      <c r="I53" s="76">
        <v>0.3</v>
      </c>
      <c r="J53" s="76">
        <v>0.3</v>
      </c>
      <c r="K53" s="53"/>
      <c r="L53" s="53"/>
      <c r="M53" s="53"/>
      <c r="N53" s="53"/>
      <c r="O53" s="53"/>
      <c r="P53" s="53"/>
      <c r="Q53" s="53"/>
      <c r="R53" s="53"/>
      <c r="S53" s="53"/>
      <c r="T53" s="53"/>
      <c r="U53" s="53"/>
      <c r="V53" s="53"/>
      <c r="W53" s="53"/>
      <c r="X53" s="53"/>
      <c r="Y53" s="53"/>
    </row>
    <row r="54">
      <c r="A54" s="53"/>
      <c r="B54" s="53"/>
      <c r="C54" s="53"/>
      <c r="D54" s="65"/>
      <c r="E54" s="65"/>
      <c r="F54" s="65"/>
      <c r="G54" s="65"/>
      <c r="H54" s="65">
        <v>0.3</v>
      </c>
      <c r="I54" s="65">
        <v>0.3</v>
      </c>
      <c r="J54" s="65">
        <v>0.3</v>
      </c>
      <c r="K54" s="53"/>
      <c r="L54" s="53"/>
      <c r="M54" s="53"/>
      <c r="N54" s="53"/>
      <c r="O54" s="53"/>
      <c r="P54" s="53"/>
      <c r="Q54" s="53"/>
      <c r="R54" s="53"/>
      <c r="S54" s="53"/>
      <c r="T54" s="53"/>
      <c r="U54" s="53"/>
      <c r="V54" s="53"/>
      <c r="W54" s="53"/>
      <c r="X54" s="53"/>
      <c r="Y54" s="53"/>
    </row>
    <row r="55">
      <c r="A55" s="53"/>
      <c r="B55" s="53"/>
      <c r="C55" s="53"/>
      <c r="D55" s="65">
        <v>0.01</v>
      </c>
      <c r="E55" s="65">
        <v>0.05</v>
      </c>
      <c r="F55" s="65">
        <v>0.1</v>
      </c>
      <c r="G55" s="65">
        <v>0.2</v>
      </c>
      <c r="H55" s="65">
        <v>0.2</v>
      </c>
      <c r="I55" s="65">
        <v>0.2</v>
      </c>
      <c r="J55" s="65">
        <v>0.35</v>
      </c>
      <c r="K55" s="53"/>
      <c r="L55" s="53"/>
      <c r="M55" s="53"/>
      <c r="N55" s="53"/>
      <c r="O55" s="53"/>
      <c r="P55" s="53"/>
      <c r="Q55" s="53"/>
      <c r="R55" s="53"/>
      <c r="S55" s="53"/>
      <c r="T55" s="53"/>
      <c r="U55" s="53"/>
      <c r="V55" s="53"/>
      <c r="W55" s="53"/>
      <c r="X55" s="53"/>
      <c r="Y55" s="53"/>
    </row>
    <row r="56">
      <c r="A56" s="53"/>
      <c r="C56" s="56" t="s">
        <v>45</v>
      </c>
      <c r="D56" s="62">
        <v>2023.0</v>
      </c>
      <c r="E56" s="62">
        <v>2024.0</v>
      </c>
      <c r="F56" s="62">
        <v>2025.0</v>
      </c>
      <c r="G56" s="62">
        <v>2026.0</v>
      </c>
      <c r="H56" s="62">
        <v>2027.0</v>
      </c>
      <c r="I56" s="62">
        <v>2028.0</v>
      </c>
      <c r="J56" s="62">
        <v>2029.0</v>
      </c>
      <c r="K56" s="53"/>
      <c r="L56" s="53"/>
      <c r="M56" s="53"/>
      <c r="N56" s="53"/>
      <c r="O56" s="53"/>
      <c r="P56" s="53"/>
      <c r="Q56" s="53"/>
      <c r="R56" s="53"/>
      <c r="S56" s="53"/>
      <c r="T56" s="53"/>
      <c r="U56" s="53"/>
      <c r="V56" s="53"/>
      <c r="W56" s="53"/>
      <c r="X56" s="53"/>
      <c r="Y56" s="53"/>
    </row>
    <row r="57">
      <c r="A57" s="53"/>
      <c r="B57" s="53"/>
      <c r="C57" s="53"/>
      <c r="D57" s="65">
        <v>0.01</v>
      </c>
      <c r="E57" s="65">
        <v>0.05</v>
      </c>
      <c r="F57" s="65">
        <v>0.1</v>
      </c>
      <c r="G57" s="65">
        <v>0.2</v>
      </c>
      <c r="H57" s="65">
        <v>0.2</v>
      </c>
      <c r="I57" s="65">
        <v>0.2</v>
      </c>
      <c r="J57" s="65">
        <v>0.35</v>
      </c>
      <c r="K57" s="53"/>
      <c r="L57" s="53"/>
      <c r="M57" s="53"/>
      <c r="N57" s="53"/>
      <c r="O57" s="53"/>
      <c r="P57" s="53"/>
      <c r="Q57" s="53"/>
      <c r="R57" s="53"/>
      <c r="S57" s="53"/>
      <c r="T57" s="53"/>
      <c r="U57" s="53"/>
      <c r="V57" s="53"/>
      <c r="W57" s="53"/>
      <c r="X57" s="53"/>
      <c r="Y57" s="53"/>
    </row>
    <row r="58">
      <c r="A58" s="53"/>
      <c r="B58" s="63" t="s">
        <v>46</v>
      </c>
      <c r="C58" s="63" t="s">
        <v>19</v>
      </c>
      <c r="D58" s="66">
        <v>10.0</v>
      </c>
      <c r="E58" s="67">
        <f>E55*'Impact, Scale BREAKDOWN'!$C$4</f>
        <v>220</v>
      </c>
      <c r="F58" s="67">
        <f>F55*'Impact, Scale BREAKDOWN'!$C$4</f>
        <v>440</v>
      </c>
      <c r="G58" s="67">
        <f>G55*'Impact, Scale BREAKDOWN'!$C$4</f>
        <v>880</v>
      </c>
      <c r="H58" s="67">
        <f>H55*'Impact, Scale BREAKDOWN'!$C$4</f>
        <v>880</v>
      </c>
      <c r="I58" s="67">
        <f>I55*'Impact, Scale BREAKDOWN'!$C$4</f>
        <v>880</v>
      </c>
      <c r="J58" s="68">
        <f>J55*'Impact, Scale BREAKDOWN'!$C$4</f>
        <v>1540</v>
      </c>
      <c r="K58" s="53"/>
      <c r="L58" s="53"/>
      <c r="M58" s="53"/>
      <c r="N58" s="53"/>
      <c r="O58" s="53"/>
      <c r="P58" s="53"/>
      <c r="Q58" s="53"/>
      <c r="R58" s="53"/>
      <c r="S58" s="53"/>
      <c r="T58" s="53"/>
      <c r="U58" s="53"/>
      <c r="V58" s="53"/>
      <c r="W58" s="53"/>
      <c r="X58" s="53"/>
      <c r="Y58" s="53"/>
    </row>
    <row r="59">
      <c r="A59" s="53"/>
      <c r="B59" s="63" t="s">
        <v>46</v>
      </c>
      <c r="C59" s="63" t="s">
        <v>22</v>
      </c>
      <c r="D59" s="72">
        <v>10.0</v>
      </c>
      <c r="E59" s="70">
        <f>E55*'Impact, Scale BREAKDOWN'!$E$4</f>
        <v>25</v>
      </c>
      <c r="F59" s="70">
        <f>F55*'Impact, Scale BREAKDOWN'!$E$4</f>
        <v>50</v>
      </c>
      <c r="G59" s="70">
        <f>G55*'Impact, Scale BREAKDOWN'!$E$4</f>
        <v>100</v>
      </c>
      <c r="H59" s="70">
        <f>H55*'Impact, Scale BREAKDOWN'!$E$4</f>
        <v>100</v>
      </c>
      <c r="I59" s="70">
        <f>I55*'Impact, Scale BREAKDOWN'!$E$4</f>
        <v>100</v>
      </c>
      <c r="J59" s="71">
        <f>J55*'Impact, Scale BREAKDOWN'!$E$4</f>
        <v>175</v>
      </c>
      <c r="K59" s="53"/>
      <c r="L59" s="53"/>
      <c r="M59" s="53"/>
      <c r="N59" s="53"/>
      <c r="O59" s="53"/>
      <c r="P59" s="53"/>
      <c r="Q59" s="53"/>
      <c r="R59" s="53"/>
      <c r="S59" s="53"/>
      <c r="T59" s="53"/>
      <c r="U59" s="53"/>
      <c r="V59" s="53"/>
      <c r="W59" s="53"/>
      <c r="X59" s="53"/>
      <c r="Y59" s="53"/>
    </row>
    <row r="60">
      <c r="A60" s="53"/>
      <c r="B60" s="63" t="s">
        <v>46</v>
      </c>
      <c r="C60" s="63" t="s">
        <v>28</v>
      </c>
      <c r="D60" s="72">
        <v>10.0</v>
      </c>
      <c r="E60" s="92">
        <f>E55*'Impact, Scale BREAKDOWN'!$K$4</f>
        <v>105</v>
      </c>
      <c r="F60" s="92">
        <f>F55*'Impact, Scale BREAKDOWN'!$K$4</f>
        <v>210</v>
      </c>
      <c r="G60" s="92">
        <f>G55*'Impact, Scale BREAKDOWN'!$K$4</f>
        <v>420</v>
      </c>
      <c r="H60" s="92">
        <f>H55*'Impact, Scale BREAKDOWN'!$K$4</f>
        <v>420</v>
      </c>
      <c r="I60" s="92">
        <f>I55*'Impact, Scale BREAKDOWN'!$K$4</f>
        <v>420</v>
      </c>
      <c r="J60" s="93">
        <f>J55*'Impact, Scale BREAKDOWN'!$K$4</f>
        <v>735</v>
      </c>
      <c r="K60" s="53"/>
      <c r="L60" s="53"/>
      <c r="M60" s="53"/>
      <c r="N60" s="53"/>
      <c r="O60" s="53"/>
      <c r="P60" s="53"/>
      <c r="Q60" s="53"/>
      <c r="R60" s="53"/>
      <c r="S60" s="53"/>
      <c r="T60" s="53"/>
      <c r="U60" s="53"/>
      <c r="V60" s="53"/>
      <c r="W60" s="53"/>
      <c r="X60" s="53"/>
      <c r="Y60" s="53"/>
    </row>
    <row r="61">
      <c r="A61" s="53"/>
      <c r="B61" s="63" t="s">
        <v>46</v>
      </c>
      <c r="C61" s="63" t="s">
        <v>21</v>
      </c>
      <c r="D61" s="69"/>
      <c r="E61" s="70">
        <f>E55*'Impact, Scale BREAKDOWN'!$D$4</f>
        <v>9</v>
      </c>
      <c r="F61" s="70">
        <f>F55*'Impact, Scale BREAKDOWN'!$D$4</f>
        <v>18</v>
      </c>
      <c r="G61" s="70">
        <f>G55*'Impact, Scale BREAKDOWN'!$D$4</f>
        <v>36</v>
      </c>
      <c r="H61" s="70">
        <f>H55*'Impact, Scale BREAKDOWN'!$D$4</f>
        <v>36</v>
      </c>
      <c r="I61" s="70">
        <f>I55*'Impact, Scale BREAKDOWN'!$D$4</f>
        <v>36</v>
      </c>
      <c r="J61" s="71">
        <f>J55*'Impact, Scale BREAKDOWN'!$D$4</f>
        <v>63</v>
      </c>
      <c r="K61" s="53"/>
      <c r="L61" s="53"/>
      <c r="M61" s="53"/>
      <c r="N61" s="53"/>
      <c r="O61" s="53"/>
      <c r="P61" s="53"/>
      <c r="Q61" s="53"/>
      <c r="R61" s="53"/>
      <c r="S61" s="53"/>
      <c r="T61" s="53"/>
      <c r="U61" s="53"/>
      <c r="V61" s="53"/>
      <c r="W61" s="53"/>
      <c r="X61" s="53"/>
      <c r="Y61" s="53"/>
    </row>
    <row r="62">
      <c r="A62" s="53"/>
      <c r="B62" s="63" t="s">
        <v>46</v>
      </c>
      <c r="C62" s="63" t="s">
        <v>27</v>
      </c>
      <c r="D62" s="69"/>
      <c r="E62" s="94"/>
      <c r="F62" s="94"/>
      <c r="G62" s="70">
        <f>G53*'Impact, Scale BREAKDOWN'!$J$4</f>
        <v>145.05</v>
      </c>
      <c r="H62" s="70">
        <f>H53*'Impact, Scale BREAKDOWN'!$J$4</f>
        <v>241.75</v>
      </c>
      <c r="I62" s="70">
        <f>I53*'Impact, Scale BREAKDOWN'!$J$4</f>
        <v>290.1</v>
      </c>
      <c r="J62" s="71">
        <f>J53*'Impact, Scale BREAKDOWN'!$J$4</f>
        <v>290.1</v>
      </c>
      <c r="K62" s="53"/>
      <c r="L62" s="53"/>
      <c r="M62" s="53"/>
      <c r="N62" s="53"/>
      <c r="O62" s="53"/>
      <c r="P62" s="53"/>
      <c r="Q62" s="53"/>
      <c r="R62" s="53"/>
      <c r="S62" s="53"/>
      <c r="T62" s="53"/>
      <c r="U62" s="53"/>
      <c r="V62" s="53"/>
      <c r="W62" s="53"/>
      <c r="X62" s="53"/>
      <c r="Y62" s="53"/>
    </row>
    <row r="63">
      <c r="A63" s="53"/>
      <c r="B63" s="63" t="s">
        <v>46</v>
      </c>
      <c r="C63" s="63" t="s">
        <v>26</v>
      </c>
      <c r="D63" s="69"/>
      <c r="E63" s="94"/>
      <c r="F63" s="94"/>
      <c r="G63" s="91"/>
      <c r="H63" s="70">
        <f>H54*'Impact, Scale BREAKDOWN'!I4</f>
        <v>939.9</v>
      </c>
      <c r="I63" s="70">
        <f t="shared" ref="I63:J63" si="6">H63</f>
        <v>939.9</v>
      </c>
      <c r="J63" s="71">
        <f t="shared" si="6"/>
        <v>939.9</v>
      </c>
      <c r="K63" s="53"/>
      <c r="L63" s="53"/>
      <c r="M63" s="53"/>
      <c r="N63" s="53"/>
      <c r="O63" s="53"/>
      <c r="P63" s="53"/>
      <c r="Q63" s="53"/>
      <c r="R63" s="53"/>
      <c r="S63" s="53"/>
      <c r="T63" s="53"/>
      <c r="U63" s="53"/>
      <c r="V63" s="53"/>
      <c r="W63" s="53"/>
      <c r="X63" s="53"/>
      <c r="Y63" s="53"/>
    </row>
    <row r="64">
      <c r="A64" s="53"/>
      <c r="B64" s="63" t="s">
        <v>47</v>
      </c>
      <c r="C64" s="63" t="s">
        <v>29</v>
      </c>
      <c r="D64" s="85" t="str">
        <f t="shared" ref="D64:G64" si="7">N64</f>
        <v/>
      </c>
      <c r="E64" s="86" t="str">
        <f t="shared" si="7"/>
        <v/>
      </c>
      <c r="F64" s="86" t="str">
        <f t="shared" si="7"/>
        <v/>
      </c>
      <c r="G64" s="86" t="str">
        <f t="shared" si="7"/>
        <v/>
      </c>
      <c r="H64" s="87">
        <f>H54*'Impact, Scale BREAKDOWN'!L4</f>
        <v>7.8</v>
      </c>
      <c r="I64" s="87">
        <f t="shared" ref="I64:J64" si="8">H64</f>
        <v>7.8</v>
      </c>
      <c r="J64" s="88">
        <f t="shared" si="8"/>
        <v>7.8</v>
      </c>
      <c r="K64" s="53"/>
      <c r="L64" s="53"/>
      <c r="M64" s="53"/>
      <c r="N64" s="53"/>
      <c r="O64" s="53"/>
      <c r="P64" s="53"/>
      <c r="Q64" s="53"/>
      <c r="R64" s="53"/>
      <c r="S64" s="53"/>
      <c r="T64" s="53"/>
      <c r="U64" s="53"/>
      <c r="V64" s="53"/>
      <c r="W64" s="53"/>
      <c r="X64" s="53"/>
      <c r="Y64" s="53"/>
    </row>
    <row r="65">
      <c r="A65" s="53"/>
      <c r="C65" s="89" t="s">
        <v>44</v>
      </c>
      <c r="D65" s="90">
        <f t="shared" ref="D65:J65" si="9">sum(D58:D64)</f>
        <v>30</v>
      </c>
      <c r="E65" s="90">
        <f t="shared" si="9"/>
        <v>359</v>
      </c>
      <c r="F65" s="90">
        <f t="shared" si="9"/>
        <v>718</v>
      </c>
      <c r="G65" s="90">
        <f t="shared" si="9"/>
        <v>1581.05</v>
      </c>
      <c r="H65" s="90">
        <f t="shared" si="9"/>
        <v>2625.45</v>
      </c>
      <c r="I65" s="90">
        <f t="shared" si="9"/>
        <v>2673.8</v>
      </c>
      <c r="J65" s="90">
        <f t="shared" si="9"/>
        <v>3750.8</v>
      </c>
      <c r="K65" s="91">
        <f>sum(D65:J65)</f>
        <v>11738.1</v>
      </c>
      <c r="L65" s="53"/>
      <c r="M65" s="53"/>
      <c r="N65" s="53"/>
      <c r="O65" s="53"/>
      <c r="P65" s="53"/>
      <c r="Q65" s="53"/>
      <c r="R65" s="53"/>
      <c r="S65" s="53"/>
      <c r="T65" s="53"/>
      <c r="U65" s="53"/>
      <c r="V65" s="53"/>
      <c r="W65" s="53"/>
      <c r="X65" s="53"/>
      <c r="Y65" s="53"/>
    </row>
    <row r="66">
      <c r="A66" s="53"/>
      <c r="B66" s="53"/>
      <c r="C66" s="53"/>
      <c r="D66" s="53"/>
      <c r="E66" s="53"/>
      <c r="F66" s="53"/>
      <c r="G66" s="53"/>
      <c r="H66" s="53"/>
      <c r="I66" s="53"/>
      <c r="J66" s="53"/>
      <c r="K66" s="53"/>
      <c r="L66" s="53"/>
      <c r="M66" s="53"/>
      <c r="N66" s="53"/>
      <c r="O66" s="53"/>
      <c r="P66" s="53"/>
      <c r="Q66" s="53"/>
      <c r="R66" s="53"/>
      <c r="S66" s="53"/>
      <c r="T66" s="53"/>
      <c r="U66" s="53"/>
      <c r="V66" s="53"/>
      <c r="W66" s="53"/>
      <c r="X66" s="53"/>
      <c r="Y66" s="53"/>
    </row>
    <row r="67">
      <c r="A67" s="53"/>
      <c r="B67" s="53"/>
      <c r="C67" s="53"/>
      <c r="D67" s="53"/>
      <c r="E67" s="53"/>
      <c r="F67" s="53"/>
      <c r="G67" s="53"/>
      <c r="H67" s="53"/>
      <c r="I67" s="53"/>
      <c r="J67" s="53"/>
      <c r="K67" s="53"/>
      <c r="L67" s="53"/>
      <c r="M67" s="53"/>
      <c r="N67" s="53"/>
      <c r="O67" s="53"/>
      <c r="P67" s="53"/>
      <c r="Q67" s="53"/>
      <c r="R67" s="53"/>
      <c r="S67" s="53"/>
      <c r="T67" s="53"/>
      <c r="U67" s="53"/>
      <c r="V67" s="53"/>
      <c r="W67" s="53"/>
      <c r="X67" s="53"/>
      <c r="Y67" s="53"/>
    </row>
    <row r="68">
      <c r="A68" s="53"/>
      <c r="B68" s="55" t="s">
        <v>48</v>
      </c>
      <c r="C68" s="53"/>
      <c r="D68" s="53"/>
      <c r="E68" s="53"/>
      <c r="F68" s="53"/>
      <c r="G68" s="53"/>
      <c r="H68" s="53"/>
      <c r="I68" s="53"/>
      <c r="J68" s="53"/>
      <c r="K68" s="53"/>
      <c r="L68" s="53"/>
      <c r="M68" s="53"/>
      <c r="N68" s="53"/>
      <c r="O68" s="53"/>
      <c r="P68" s="53"/>
      <c r="Q68" s="53"/>
      <c r="R68" s="53"/>
      <c r="S68" s="53"/>
      <c r="T68" s="53"/>
      <c r="U68" s="53"/>
      <c r="V68" s="53"/>
      <c r="W68" s="53"/>
      <c r="X68" s="53"/>
      <c r="Y68" s="53"/>
    </row>
    <row r="69">
      <c r="A69" s="53"/>
      <c r="B69" s="53"/>
      <c r="C69" s="53"/>
      <c r="D69" s="53"/>
      <c r="E69" s="53"/>
      <c r="F69" s="53"/>
      <c r="G69" s="53"/>
      <c r="H69" s="53"/>
      <c r="I69" s="53"/>
      <c r="J69" s="53"/>
      <c r="K69" s="53"/>
      <c r="L69" s="53"/>
      <c r="M69" s="53"/>
      <c r="N69" s="53"/>
      <c r="O69" s="53"/>
      <c r="P69" s="53"/>
      <c r="Q69" s="53"/>
      <c r="R69" s="53"/>
      <c r="S69" s="53"/>
      <c r="T69" s="53"/>
      <c r="U69" s="53"/>
      <c r="V69" s="53"/>
      <c r="W69" s="53"/>
      <c r="X69" s="53"/>
      <c r="Y69" s="53"/>
    </row>
    <row r="70">
      <c r="A70" s="53"/>
      <c r="B70" s="53"/>
      <c r="C70" s="53"/>
      <c r="D70" s="53"/>
      <c r="E70" s="53"/>
      <c r="F70" s="53"/>
      <c r="G70" s="53"/>
      <c r="H70" s="53"/>
      <c r="I70" s="53"/>
      <c r="J70" s="53"/>
      <c r="K70" s="53"/>
      <c r="L70" s="53"/>
      <c r="M70" s="53"/>
      <c r="N70" s="53"/>
      <c r="O70" s="53"/>
      <c r="P70" s="53"/>
      <c r="Q70" s="53"/>
      <c r="R70" s="53"/>
      <c r="S70" s="53"/>
      <c r="T70" s="53"/>
      <c r="U70" s="53"/>
      <c r="V70" s="53"/>
      <c r="W70" s="53"/>
      <c r="X70" s="53"/>
      <c r="Y70" s="53"/>
    </row>
    <row r="71">
      <c r="A71" s="53"/>
      <c r="B71" s="53"/>
      <c r="C71" s="53"/>
      <c r="D71" s="53"/>
      <c r="E71" s="53"/>
      <c r="F71" s="53"/>
      <c r="G71" s="53"/>
      <c r="H71" s="53"/>
      <c r="I71" s="53"/>
      <c r="J71" s="53"/>
      <c r="K71" s="53"/>
      <c r="L71" s="53"/>
      <c r="M71" s="53"/>
      <c r="N71" s="53"/>
      <c r="O71" s="53"/>
      <c r="P71" s="53"/>
      <c r="Q71" s="53"/>
      <c r="R71" s="53"/>
      <c r="S71" s="53"/>
      <c r="T71" s="53"/>
      <c r="U71" s="53"/>
      <c r="V71" s="53"/>
      <c r="W71" s="53"/>
      <c r="X71" s="53"/>
      <c r="Y71" s="53"/>
    </row>
    <row r="72">
      <c r="A72" s="53"/>
      <c r="B72" s="53"/>
      <c r="C72" s="53"/>
      <c r="D72" s="53"/>
      <c r="E72" s="53"/>
      <c r="F72" s="53"/>
      <c r="G72" s="53"/>
      <c r="H72" s="53"/>
      <c r="I72" s="53"/>
      <c r="J72" s="53"/>
      <c r="K72" s="53"/>
      <c r="L72" s="53"/>
      <c r="M72" s="53"/>
      <c r="N72" s="53"/>
      <c r="O72" s="53"/>
      <c r="P72" s="53"/>
      <c r="Q72" s="53"/>
      <c r="R72" s="53"/>
      <c r="S72" s="53"/>
      <c r="T72" s="53"/>
      <c r="U72" s="53"/>
      <c r="V72" s="53"/>
      <c r="W72" s="53"/>
      <c r="X72" s="53"/>
      <c r="Y72" s="53"/>
    </row>
    <row r="73">
      <c r="A73" s="53"/>
      <c r="B73" s="53"/>
      <c r="C73" s="53"/>
      <c r="D73" s="53"/>
      <c r="E73" s="53"/>
      <c r="F73" s="53"/>
      <c r="G73" s="53"/>
      <c r="H73" s="53"/>
      <c r="I73" s="53"/>
      <c r="J73" s="53"/>
      <c r="K73" s="53"/>
      <c r="L73" s="53"/>
      <c r="M73" s="53"/>
      <c r="N73" s="53"/>
      <c r="O73" s="53"/>
      <c r="P73" s="53"/>
      <c r="Q73" s="53"/>
      <c r="R73" s="53"/>
      <c r="S73" s="53"/>
      <c r="T73" s="53"/>
      <c r="U73" s="53"/>
      <c r="V73" s="53"/>
      <c r="W73" s="53"/>
      <c r="X73" s="53"/>
      <c r="Y73" s="53"/>
    </row>
    <row r="74">
      <c r="A74" s="53"/>
      <c r="B74" s="53"/>
      <c r="C74" s="53"/>
      <c r="D74" s="53"/>
      <c r="E74" s="53"/>
      <c r="F74" s="53"/>
      <c r="G74" s="53"/>
      <c r="H74" s="53"/>
      <c r="I74" s="53"/>
      <c r="J74" s="53"/>
      <c r="K74" s="53"/>
      <c r="L74" s="53"/>
      <c r="M74" s="53"/>
      <c r="N74" s="53"/>
      <c r="O74" s="53"/>
      <c r="P74" s="53"/>
      <c r="Q74" s="53"/>
      <c r="R74" s="53"/>
      <c r="S74" s="53"/>
      <c r="T74" s="53"/>
      <c r="U74" s="53"/>
      <c r="V74" s="53"/>
      <c r="W74" s="53"/>
      <c r="X74" s="53"/>
      <c r="Y74" s="53"/>
    </row>
    <row r="75">
      <c r="A75" s="53"/>
      <c r="B75" s="53"/>
      <c r="C75" s="53"/>
      <c r="D75" s="53"/>
      <c r="E75" s="53"/>
      <c r="F75" s="53"/>
      <c r="G75" s="53"/>
      <c r="H75" s="53"/>
      <c r="I75" s="53"/>
      <c r="J75" s="53"/>
      <c r="K75" s="53"/>
      <c r="L75" s="53"/>
      <c r="M75" s="53"/>
      <c r="N75" s="53"/>
      <c r="O75" s="53"/>
      <c r="P75" s="53"/>
      <c r="Q75" s="53"/>
      <c r="R75" s="53"/>
      <c r="S75" s="53"/>
      <c r="T75" s="53"/>
      <c r="U75" s="53"/>
      <c r="V75" s="53"/>
      <c r="W75" s="53"/>
      <c r="X75" s="53"/>
      <c r="Y75" s="53"/>
    </row>
    <row r="76">
      <c r="A76" s="53"/>
      <c r="B76" s="53"/>
      <c r="C76" s="53"/>
      <c r="D76" s="53"/>
      <c r="E76" s="53"/>
      <c r="F76" s="53"/>
      <c r="G76" s="53"/>
      <c r="H76" s="53"/>
      <c r="I76" s="53"/>
      <c r="J76" s="53"/>
      <c r="K76" s="53"/>
      <c r="L76" s="53"/>
      <c r="M76" s="53"/>
      <c r="N76" s="53"/>
      <c r="O76" s="53"/>
      <c r="P76" s="53"/>
      <c r="Q76" s="53"/>
      <c r="R76" s="53"/>
      <c r="S76" s="53"/>
      <c r="T76" s="53"/>
      <c r="U76" s="53"/>
      <c r="V76" s="53"/>
      <c r="W76" s="53"/>
      <c r="X76" s="53"/>
      <c r="Y76" s="53"/>
    </row>
    <row r="77">
      <c r="A77" s="53"/>
      <c r="B77" s="53"/>
      <c r="C77" s="53"/>
      <c r="D77" s="53"/>
      <c r="E77" s="53"/>
      <c r="F77" s="53"/>
      <c r="G77" s="53"/>
      <c r="H77" s="53"/>
      <c r="I77" s="53"/>
      <c r="J77" s="53"/>
      <c r="K77" s="53"/>
      <c r="L77" s="53"/>
      <c r="M77" s="53"/>
      <c r="N77" s="53"/>
      <c r="O77" s="53"/>
      <c r="P77" s="53"/>
      <c r="Q77" s="53"/>
      <c r="R77" s="53"/>
      <c r="S77" s="53"/>
      <c r="T77" s="53"/>
      <c r="U77" s="53"/>
      <c r="V77" s="53"/>
      <c r="W77" s="53"/>
      <c r="X77" s="53"/>
      <c r="Y77" s="53"/>
    </row>
    <row r="78">
      <c r="A78" s="53"/>
      <c r="B78" s="53"/>
      <c r="C78" s="53"/>
      <c r="D78" s="53"/>
      <c r="E78" s="53"/>
      <c r="F78" s="53"/>
      <c r="G78" s="53"/>
      <c r="H78" s="53"/>
      <c r="I78" s="53"/>
      <c r="J78" s="53"/>
      <c r="K78" s="53"/>
      <c r="L78" s="53"/>
      <c r="M78" s="53"/>
      <c r="N78" s="53"/>
      <c r="O78" s="53"/>
      <c r="P78" s="53"/>
      <c r="Q78" s="53"/>
      <c r="R78" s="53"/>
      <c r="S78" s="53"/>
      <c r="T78" s="53"/>
      <c r="U78" s="53"/>
      <c r="V78" s="53"/>
      <c r="W78" s="53"/>
      <c r="X78" s="53"/>
      <c r="Y78" s="53"/>
    </row>
    <row r="79">
      <c r="A79" s="53"/>
      <c r="B79" s="53"/>
      <c r="C79" s="53"/>
      <c r="D79" s="53"/>
      <c r="E79" s="53"/>
      <c r="F79" s="53"/>
      <c r="G79" s="53"/>
      <c r="H79" s="53"/>
      <c r="I79" s="53"/>
      <c r="J79" s="53"/>
      <c r="K79" s="53"/>
      <c r="L79" s="53"/>
      <c r="M79" s="53"/>
      <c r="N79" s="53"/>
      <c r="O79" s="53"/>
      <c r="P79" s="53"/>
      <c r="Q79" s="53"/>
      <c r="R79" s="53"/>
      <c r="S79" s="53"/>
      <c r="T79" s="53"/>
      <c r="U79" s="53"/>
      <c r="V79" s="53"/>
      <c r="W79" s="53"/>
      <c r="X79" s="53"/>
      <c r="Y79" s="53"/>
    </row>
    <row r="80">
      <c r="A80" s="53"/>
      <c r="B80" s="53"/>
      <c r="C80" s="53"/>
      <c r="D80" s="53"/>
      <c r="E80" s="53"/>
      <c r="F80" s="53"/>
      <c r="G80" s="53"/>
      <c r="H80" s="53"/>
      <c r="I80" s="53"/>
      <c r="J80" s="53"/>
      <c r="K80" s="53"/>
      <c r="L80" s="53"/>
      <c r="M80" s="53"/>
      <c r="N80" s="53"/>
      <c r="O80" s="53"/>
      <c r="P80" s="53"/>
      <c r="Q80" s="53"/>
      <c r="R80" s="53"/>
      <c r="S80" s="53"/>
      <c r="T80" s="53"/>
      <c r="U80" s="53"/>
      <c r="V80" s="53"/>
      <c r="W80" s="53"/>
      <c r="X80" s="53"/>
      <c r="Y80" s="53"/>
    </row>
    <row r="81">
      <c r="A81" s="53"/>
      <c r="B81" s="53"/>
      <c r="C81" s="53"/>
      <c r="D81" s="53"/>
      <c r="E81" s="53"/>
      <c r="F81" s="53"/>
      <c r="G81" s="53"/>
      <c r="H81" s="53"/>
      <c r="I81" s="53"/>
      <c r="J81" s="53"/>
      <c r="K81" s="53"/>
      <c r="L81" s="53"/>
      <c r="M81" s="53"/>
      <c r="N81" s="53"/>
      <c r="O81" s="53"/>
      <c r="P81" s="53"/>
      <c r="Q81" s="53"/>
      <c r="R81" s="53"/>
      <c r="S81" s="53"/>
      <c r="T81" s="53"/>
      <c r="U81" s="53"/>
      <c r="V81" s="53"/>
      <c r="W81" s="53"/>
      <c r="X81" s="53"/>
      <c r="Y81" s="53"/>
    </row>
    <row r="82">
      <c r="A82" s="53"/>
      <c r="B82" s="53"/>
      <c r="C82" s="53"/>
      <c r="D82" s="53"/>
      <c r="E82" s="53"/>
      <c r="F82" s="53"/>
      <c r="G82" s="53"/>
      <c r="H82" s="53"/>
      <c r="I82" s="53"/>
      <c r="J82" s="53"/>
      <c r="K82" s="53"/>
      <c r="L82" s="53"/>
      <c r="M82" s="53"/>
      <c r="N82" s="53"/>
      <c r="O82" s="53"/>
      <c r="P82" s="53"/>
      <c r="Q82" s="53"/>
      <c r="R82" s="53"/>
      <c r="S82" s="53"/>
      <c r="T82" s="53"/>
      <c r="U82" s="53"/>
      <c r="V82" s="53"/>
      <c r="W82" s="53"/>
      <c r="X82" s="53"/>
      <c r="Y82" s="53"/>
    </row>
    <row r="83">
      <c r="A83" s="53"/>
      <c r="B83" s="53"/>
      <c r="C83" s="53"/>
      <c r="D83" s="53"/>
      <c r="E83" s="53"/>
      <c r="F83" s="53"/>
      <c r="G83" s="53"/>
      <c r="H83" s="53"/>
      <c r="I83" s="53"/>
      <c r="J83" s="53"/>
      <c r="K83" s="53"/>
      <c r="L83" s="53"/>
      <c r="M83" s="53"/>
      <c r="N83" s="53"/>
      <c r="O83" s="53"/>
      <c r="P83" s="53"/>
      <c r="Q83" s="53"/>
      <c r="R83" s="53"/>
      <c r="S83" s="53"/>
      <c r="T83" s="53"/>
      <c r="U83" s="53"/>
      <c r="V83" s="53"/>
      <c r="W83" s="53"/>
      <c r="X83" s="53"/>
      <c r="Y83" s="53"/>
    </row>
    <row r="84">
      <c r="A84" s="53"/>
      <c r="B84" s="53"/>
      <c r="C84" s="53"/>
      <c r="D84" s="53"/>
      <c r="E84" s="53"/>
      <c r="F84" s="53"/>
      <c r="G84" s="53"/>
      <c r="H84" s="53"/>
      <c r="I84" s="53"/>
      <c r="J84" s="53"/>
      <c r="K84" s="53"/>
      <c r="L84" s="53"/>
      <c r="M84" s="53"/>
      <c r="N84" s="53"/>
      <c r="O84" s="53"/>
      <c r="P84" s="53"/>
      <c r="Q84" s="53"/>
      <c r="R84" s="53"/>
      <c r="S84" s="53"/>
      <c r="T84" s="53"/>
      <c r="U84" s="53"/>
      <c r="V84" s="53"/>
      <c r="W84" s="53"/>
      <c r="X84" s="53"/>
      <c r="Y84" s="53"/>
    </row>
    <row r="85">
      <c r="A85" s="53"/>
      <c r="B85" s="53"/>
      <c r="C85" s="53"/>
      <c r="D85" s="53"/>
      <c r="E85" s="53"/>
      <c r="F85" s="53"/>
      <c r="G85" s="53"/>
      <c r="H85" s="53"/>
      <c r="I85" s="53"/>
      <c r="J85" s="53"/>
      <c r="K85" s="53"/>
      <c r="L85" s="53"/>
      <c r="M85" s="53"/>
      <c r="N85" s="53"/>
      <c r="O85" s="53"/>
      <c r="P85" s="53"/>
      <c r="Q85" s="53"/>
      <c r="R85" s="53"/>
      <c r="S85" s="53"/>
      <c r="T85" s="53"/>
      <c r="U85" s="53"/>
      <c r="V85" s="53"/>
      <c r="W85" s="53"/>
      <c r="X85" s="53"/>
      <c r="Y85" s="53"/>
    </row>
    <row r="86">
      <c r="A86" s="53"/>
      <c r="B86" s="53"/>
      <c r="C86" s="53"/>
      <c r="D86" s="53"/>
      <c r="E86" s="53"/>
      <c r="F86" s="53"/>
      <c r="G86" s="53"/>
      <c r="H86" s="53"/>
      <c r="I86" s="53"/>
      <c r="J86" s="53"/>
      <c r="K86" s="53"/>
      <c r="L86" s="53"/>
      <c r="M86" s="53"/>
      <c r="N86" s="53"/>
      <c r="O86" s="53"/>
      <c r="P86" s="53"/>
      <c r="Q86" s="53"/>
      <c r="R86" s="53"/>
      <c r="S86" s="53"/>
      <c r="T86" s="53"/>
      <c r="U86" s="53"/>
      <c r="V86" s="53"/>
      <c r="W86" s="53"/>
      <c r="X86" s="53"/>
      <c r="Y86" s="53"/>
    </row>
    <row r="87">
      <c r="A87" s="53"/>
      <c r="B87" s="53"/>
      <c r="C87" s="53"/>
      <c r="D87" s="53"/>
      <c r="E87" s="53"/>
      <c r="F87" s="53"/>
      <c r="G87" s="53"/>
      <c r="H87" s="53"/>
      <c r="I87" s="53"/>
      <c r="J87" s="53"/>
      <c r="K87" s="53"/>
      <c r="L87" s="53"/>
      <c r="M87" s="53"/>
      <c r="N87" s="53"/>
      <c r="O87" s="53"/>
      <c r="P87" s="53"/>
      <c r="Q87" s="53"/>
      <c r="R87" s="53"/>
      <c r="S87" s="53"/>
      <c r="T87" s="53"/>
      <c r="U87" s="53"/>
      <c r="V87" s="53"/>
      <c r="W87" s="53"/>
      <c r="X87" s="53"/>
      <c r="Y87" s="53"/>
    </row>
    <row r="88">
      <c r="A88" s="53"/>
      <c r="B88" s="53"/>
      <c r="C88" s="53"/>
      <c r="D88" s="53"/>
      <c r="E88" s="53"/>
      <c r="F88" s="53"/>
      <c r="G88" s="53"/>
      <c r="H88" s="53"/>
      <c r="I88" s="53"/>
      <c r="J88" s="53"/>
      <c r="K88" s="53"/>
      <c r="L88" s="53"/>
      <c r="M88" s="53"/>
      <c r="N88" s="53"/>
      <c r="O88" s="53"/>
      <c r="P88" s="53"/>
      <c r="Q88" s="53"/>
      <c r="R88" s="53"/>
      <c r="S88" s="53"/>
      <c r="T88" s="53"/>
      <c r="U88" s="53"/>
      <c r="V88" s="53"/>
      <c r="W88" s="53"/>
      <c r="X88" s="53"/>
      <c r="Y88" s="53"/>
    </row>
    <row r="89">
      <c r="A89" s="53"/>
      <c r="B89" s="53"/>
      <c r="C89" s="53"/>
      <c r="D89" s="53"/>
      <c r="E89" s="53"/>
      <c r="F89" s="53"/>
      <c r="G89" s="53"/>
      <c r="H89" s="53"/>
      <c r="I89" s="53"/>
      <c r="J89" s="53"/>
      <c r="K89" s="53"/>
      <c r="L89" s="53"/>
      <c r="M89" s="53"/>
      <c r="N89" s="53"/>
      <c r="O89" s="53"/>
      <c r="P89" s="53"/>
      <c r="Q89" s="53"/>
      <c r="R89" s="53"/>
      <c r="S89" s="53"/>
      <c r="T89" s="53"/>
      <c r="U89" s="53"/>
      <c r="V89" s="53"/>
      <c r="W89" s="53"/>
      <c r="X89" s="53"/>
      <c r="Y89" s="53"/>
    </row>
    <row r="90">
      <c r="A90" s="53"/>
      <c r="B90" s="53"/>
      <c r="C90" s="53"/>
      <c r="D90" s="53"/>
      <c r="E90" s="53"/>
      <c r="F90" s="53"/>
      <c r="G90" s="53"/>
      <c r="H90" s="53"/>
      <c r="I90" s="53"/>
      <c r="J90" s="53"/>
      <c r="K90" s="53"/>
      <c r="L90" s="53"/>
      <c r="M90" s="53"/>
      <c r="N90" s="53"/>
      <c r="O90" s="53"/>
      <c r="P90" s="53"/>
      <c r="Q90" s="53"/>
      <c r="R90" s="53"/>
      <c r="S90" s="53"/>
      <c r="T90" s="53"/>
      <c r="U90" s="53"/>
      <c r="V90" s="53"/>
      <c r="W90" s="53"/>
      <c r="X90" s="53"/>
      <c r="Y90" s="53"/>
    </row>
    <row r="91">
      <c r="A91" s="53"/>
      <c r="B91" s="53"/>
      <c r="C91" s="53"/>
      <c r="D91" s="53"/>
      <c r="E91" s="53"/>
      <c r="F91" s="53"/>
      <c r="G91" s="53"/>
      <c r="H91" s="53"/>
      <c r="I91" s="53"/>
      <c r="J91" s="53"/>
      <c r="K91" s="53"/>
      <c r="L91" s="53"/>
      <c r="M91" s="53"/>
      <c r="N91" s="53"/>
      <c r="O91" s="53"/>
      <c r="P91" s="53"/>
      <c r="Q91" s="53"/>
      <c r="R91" s="53"/>
      <c r="S91" s="53"/>
      <c r="T91" s="53"/>
      <c r="U91" s="53"/>
      <c r="V91" s="53"/>
      <c r="W91" s="53"/>
      <c r="X91" s="53"/>
      <c r="Y91" s="53"/>
    </row>
  </sheetData>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9.75"/>
    <col hidden="1" min="8" max="8" width="12.63"/>
    <col customWidth="1" min="9" max="9" width="13.75"/>
    <col hidden="1" min="14" max="16" width="12.63"/>
  </cols>
  <sheetData>
    <row r="1">
      <c r="A1" s="53"/>
      <c r="B1" s="95" t="s">
        <v>49</v>
      </c>
      <c r="C1" s="96"/>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row>
    <row r="2" hidden="1">
      <c r="A2" s="53"/>
      <c r="B2" s="56" t="s">
        <v>50</v>
      </c>
      <c r="C2" s="53"/>
      <c r="D2" s="53"/>
      <c r="E2" s="53"/>
      <c r="F2" s="53"/>
      <c r="G2" s="53"/>
      <c r="H2" s="53"/>
      <c r="I2" s="53"/>
      <c r="J2" s="53"/>
      <c r="K2" s="53"/>
      <c r="L2" s="53"/>
      <c r="M2" s="53"/>
      <c r="N2" s="53"/>
      <c r="O2" s="53"/>
      <c r="P2" s="53"/>
      <c r="Q2" s="53"/>
      <c r="R2" s="53"/>
      <c r="S2" s="53"/>
      <c r="T2" s="53"/>
      <c r="U2" s="53"/>
      <c r="V2" s="53"/>
      <c r="W2" s="53"/>
      <c r="X2" s="53"/>
      <c r="Y2" s="53"/>
      <c r="Z2" s="53"/>
      <c r="AA2" s="53"/>
      <c r="AB2" s="53"/>
      <c r="AC2" s="53"/>
      <c r="AD2" s="53"/>
      <c r="AE2" s="53"/>
    </row>
    <row r="3">
      <c r="A3" s="55"/>
      <c r="B3" s="97"/>
      <c r="C3" s="98" t="s">
        <v>19</v>
      </c>
      <c r="D3" s="98" t="s">
        <v>21</v>
      </c>
      <c r="E3" s="98" t="s">
        <v>22</v>
      </c>
      <c r="F3" s="98" t="s">
        <v>24</v>
      </c>
      <c r="G3" s="98" t="s">
        <v>26</v>
      </c>
      <c r="H3" s="98" t="s">
        <v>51</v>
      </c>
      <c r="I3" s="99" t="s">
        <v>43</v>
      </c>
      <c r="J3" s="98" t="s">
        <v>27</v>
      </c>
      <c r="K3" s="98" t="s">
        <v>28</v>
      </c>
      <c r="L3" s="98" t="s">
        <v>29</v>
      </c>
      <c r="M3" s="56"/>
      <c r="N3" s="98" t="s">
        <v>52</v>
      </c>
      <c r="O3" s="98" t="s">
        <v>31</v>
      </c>
      <c r="P3" s="98" t="s">
        <v>53</v>
      </c>
      <c r="Q3" s="53"/>
      <c r="R3" s="53"/>
      <c r="S3" s="53"/>
      <c r="T3" s="53"/>
      <c r="U3" s="53"/>
      <c r="V3" s="53"/>
      <c r="W3" s="53"/>
      <c r="X3" s="53"/>
      <c r="Y3" s="53"/>
      <c r="Z3" s="53"/>
      <c r="AA3" s="53"/>
      <c r="AB3" s="53"/>
      <c r="AC3" s="53"/>
      <c r="AD3" s="53"/>
      <c r="AE3" s="53"/>
    </row>
    <row r="4">
      <c r="A4" s="53"/>
      <c r="B4" s="100" t="s">
        <v>54</v>
      </c>
      <c r="C4" s="101">
        <v>4400.0</v>
      </c>
      <c r="D4" s="101">
        <v>180.0</v>
      </c>
      <c r="E4" s="101">
        <v>500.0</v>
      </c>
      <c r="F4" s="101">
        <v>900.0</v>
      </c>
      <c r="G4" s="102">
        <f>12419-2147-557-26-576</f>
        <v>9113</v>
      </c>
      <c r="H4" s="102">
        <f t="shared" ref="H4:H6" si="1">sum(C4:F4)</f>
        <v>5980</v>
      </c>
      <c r="I4" s="101">
        <f t="shared" ref="I4:I6" si="2">G4-H4</f>
        <v>3133</v>
      </c>
      <c r="J4" s="101">
        <v>967.0</v>
      </c>
      <c r="K4" s="101">
        <v>2100.0</v>
      </c>
      <c r="L4" s="103">
        <v>26.0</v>
      </c>
      <c r="M4" s="53"/>
      <c r="N4" s="53"/>
      <c r="O4" s="53"/>
      <c r="P4" s="53"/>
      <c r="Q4" s="53"/>
      <c r="R4" s="53"/>
      <c r="S4" s="53"/>
      <c r="T4" s="53"/>
      <c r="U4" s="53"/>
      <c r="V4" s="53"/>
      <c r="W4" s="53"/>
      <c r="X4" s="53"/>
      <c r="Y4" s="53"/>
      <c r="Z4" s="53"/>
      <c r="AA4" s="53"/>
      <c r="AB4" s="53"/>
      <c r="AC4" s="53"/>
      <c r="AD4" s="53"/>
      <c r="AE4" s="53"/>
    </row>
    <row r="5">
      <c r="A5" s="55" t="s">
        <v>55</v>
      </c>
      <c r="B5" s="104" t="s">
        <v>56</v>
      </c>
      <c r="C5" s="55">
        <v>3226.0</v>
      </c>
      <c r="D5" s="105">
        <v>157.0</v>
      </c>
      <c r="E5" s="105">
        <v>500.0</v>
      </c>
      <c r="F5" s="105">
        <v>1575.0</v>
      </c>
      <c r="G5" s="106">
        <f>13000-300</f>
        <v>12700</v>
      </c>
      <c r="H5" s="106">
        <f t="shared" si="1"/>
        <v>5458</v>
      </c>
      <c r="I5" s="107">
        <f t="shared" si="2"/>
        <v>7242</v>
      </c>
      <c r="J5" s="105">
        <v>800.0</v>
      </c>
      <c r="K5" s="105">
        <v>300.0</v>
      </c>
      <c r="L5" s="108" t="s">
        <v>57</v>
      </c>
      <c r="M5" s="53"/>
      <c r="N5" s="53"/>
      <c r="O5" s="53"/>
      <c r="P5" s="53"/>
      <c r="Q5" s="53"/>
      <c r="R5" s="53"/>
      <c r="S5" s="53"/>
      <c r="T5" s="53"/>
      <c r="U5" s="53"/>
      <c r="V5" s="53"/>
      <c r="W5" s="53"/>
      <c r="X5" s="53"/>
      <c r="Y5" s="53"/>
      <c r="Z5" s="53"/>
      <c r="AA5" s="53"/>
      <c r="AB5" s="53"/>
      <c r="AC5" s="53"/>
      <c r="AD5" s="53"/>
      <c r="AE5" s="53"/>
    </row>
    <row r="6">
      <c r="A6" s="109" t="s">
        <v>55</v>
      </c>
      <c r="B6" s="110" t="s">
        <v>58</v>
      </c>
      <c r="C6" s="111">
        <v>670.0</v>
      </c>
      <c r="D6" s="112" t="s">
        <v>57</v>
      </c>
      <c r="E6" s="112" t="s">
        <v>57</v>
      </c>
      <c r="F6" s="112" t="s">
        <v>57</v>
      </c>
      <c r="G6" s="112">
        <v>1300.0</v>
      </c>
      <c r="H6" s="112">
        <f t="shared" si="1"/>
        <v>670</v>
      </c>
      <c r="I6" s="112">
        <f t="shared" si="2"/>
        <v>630</v>
      </c>
      <c r="J6" s="112" t="s">
        <v>57</v>
      </c>
      <c r="K6" s="112" t="s">
        <v>57</v>
      </c>
      <c r="L6" s="112" t="s">
        <v>57</v>
      </c>
      <c r="M6" s="113"/>
      <c r="N6" s="53"/>
      <c r="O6" s="53"/>
      <c r="P6" s="53"/>
      <c r="Q6" s="53"/>
      <c r="R6" s="53"/>
      <c r="S6" s="53"/>
      <c r="T6" s="53"/>
      <c r="U6" s="53"/>
      <c r="V6" s="53"/>
      <c r="W6" s="53"/>
      <c r="X6" s="53"/>
      <c r="Y6" s="53"/>
      <c r="Z6" s="53"/>
      <c r="AA6" s="53"/>
      <c r="AB6" s="53"/>
      <c r="AC6" s="53"/>
      <c r="AD6" s="53"/>
      <c r="AE6" s="53"/>
    </row>
    <row r="7">
      <c r="A7" s="96"/>
      <c r="B7" s="95" t="s">
        <v>59</v>
      </c>
      <c r="C7" s="96">
        <f t="shared" ref="C7:G7" si="3">SUM(C4:C6)</f>
        <v>8296</v>
      </c>
      <c r="D7" s="96">
        <f t="shared" si="3"/>
        <v>337</v>
      </c>
      <c r="E7" s="96">
        <f t="shared" si="3"/>
        <v>1000</v>
      </c>
      <c r="F7" s="96">
        <f t="shared" si="3"/>
        <v>2475</v>
      </c>
      <c r="G7" s="96">
        <f t="shared" si="3"/>
        <v>23113</v>
      </c>
      <c r="H7" s="114" t="s">
        <v>57</v>
      </c>
      <c r="I7" s="114">
        <f>sum(I4:I6)</f>
        <v>11005</v>
      </c>
      <c r="J7" s="96">
        <f t="shared" ref="J7:L7" si="4">SUM(J4:J6)</f>
        <v>1767</v>
      </c>
      <c r="K7" s="96">
        <f t="shared" si="4"/>
        <v>2400</v>
      </c>
      <c r="L7" s="96">
        <f t="shared" si="4"/>
        <v>26</v>
      </c>
      <c r="M7" s="96"/>
      <c r="N7" s="96"/>
      <c r="O7" s="96"/>
      <c r="P7" s="96"/>
      <c r="Q7" s="96"/>
      <c r="R7" s="96"/>
      <c r="S7" s="96"/>
      <c r="T7" s="96"/>
      <c r="U7" s="96"/>
      <c r="V7" s="96"/>
      <c r="W7" s="96"/>
      <c r="X7" s="96"/>
      <c r="Y7" s="96"/>
      <c r="Z7" s="96"/>
      <c r="AA7" s="96"/>
      <c r="AB7" s="96"/>
      <c r="AC7" s="96"/>
      <c r="AD7" s="96"/>
      <c r="AE7" s="96"/>
    </row>
    <row r="8">
      <c r="A8" s="53"/>
      <c r="B8" s="97"/>
      <c r="C8" s="53"/>
      <c r="D8" s="53"/>
      <c r="E8" s="53"/>
      <c r="F8" s="53"/>
      <c r="G8" s="53"/>
      <c r="H8" s="53"/>
      <c r="I8" s="53"/>
      <c r="J8" s="53"/>
      <c r="K8" s="53"/>
      <c r="L8" s="53"/>
      <c r="M8" s="53"/>
      <c r="N8" s="53"/>
      <c r="O8" s="53"/>
      <c r="P8" s="53"/>
      <c r="Q8" s="53"/>
      <c r="R8" s="53"/>
      <c r="S8" s="53"/>
      <c r="T8" s="53"/>
      <c r="U8" s="53"/>
      <c r="V8" s="53"/>
      <c r="W8" s="53"/>
      <c r="X8" s="53"/>
      <c r="Y8" s="53"/>
      <c r="Z8" s="53"/>
      <c r="AA8" s="53"/>
      <c r="AB8" s="53"/>
      <c r="AC8" s="53"/>
      <c r="AD8" s="53"/>
      <c r="AE8" s="53"/>
    </row>
    <row r="9">
      <c r="A9" s="53"/>
      <c r="B9" s="95" t="s">
        <v>60</v>
      </c>
      <c r="C9" s="96"/>
      <c r="D9" s="53"/>
      <c r="E9" s="53"/>
      <c r="F9" s="53"/>
      <c r="G9" s="53"/>
      <c r="H9" s="53"/>
      <c r="I9" s="53"/>
      <c r="J9" s="53"/>
      <c r="K9" s="53"/>
      <c r="L9" s="53"/>
      <c r="M9" s="53"/>
      <c r="N9" s="53"/>
      <c r="O9" s="53"/>
      <c r="P9" s="53"/>
      <c r="Q9" s="53"/>
      <c r="R9" s="53"/>
      <c r="S9" s="53"/>
      <c r="T9" s="53"/>
      <c r="U9" s="53"/>
      <c r="V9" s="53"/>
      <c r="W9" s="53"/>
      <c r="X9" s="53"/>
      <c r="Y9" s="53"/>
      <c r="Z9" s="53"/>
      <c r="AA9" s="53"/>
      <c r="AB9" s="53"/>
      <c r="AC9" s="53"/>
      <c r="AD9" s="53"/>
      <c r="AE9" s="53"/>
    </row>
    <row r="10">
      <c r="A10" s="53"/>
      <c r="B10" s="56" t="s">
        <v>61</v>
      </c>
      <c r="C10" s="53"/>
      <c r="D10" s="53"/>
      <c r="E10" s="53"/>
      <c r="F10" s="53"/>
      <c r="G10" s="53"/>
      <c r="H10" s="53"/>
      <c r="I10" s="53"/>
      <c r="J10" s="53"/>
      <c r="K10" s="53"/>
      <c r="L10" s="53"/>
      <c r="M10" s="53"/>
      <c r="N10" s="53"/>
      <c r="O10" s="53"/>
      <c r="P10" s="53"/>
      <c r="Q10" s="53"/>
      <c r="R10" s="53"/>
      <c r="S10" s="53"/>
      <c r="T10" s="53"/>
      <c r="U10" s="53"/>
      <c r="V10" s="53"/>
      <c r="W10" s="53"/>
      <c r="X10" s="53"/>
      <c r="Y10" s="53"/>
      <c r="Z10" s="53"/>
      <c r="AA10" s="53"/>
      <c r="AB10" s="53"/>
      <c r="AC10" s="53"/>
      <c r="AD10" s="53"/>
      <c r="AE10" s="53"/>
    </row>
    <row r="11">
      <c r="A11" s="53"/>
      <c r="B11" s="56" t="s">
        <v>62</v>
      </c>
      <c r="C11" s="76">
        <v>0.15</v>
      </c>
      <c r="D11" s="76">
        <v>0.15</v>
      </c>
      <c r="E11" s="76">
        <v>0.258</v>
      </c>
      <c r="F11" s="76">
        <v>0.25</v>
      </c>
      <c r="G11" s="115" t="s">
        <v>57</v>
      </c>
      <c r="H11" s="116"/>
      <c r="I11" s="115" t="s">
        <v>57</v>
      </c>
      <c r="J11" s="76">
        <v>0.19</v>
      </c>
      <c r="K11" s="76">
        <v>0.28</v>
      </c>
      <c r="L11" s="76">
        <v>0.25</v>
      </c>
      <c r="M11" s="116"/>
      <c r="N11" s="116"/>
      <c r="O11" s="116"/>
      <c r="P11" s="116"/>
      <c r="Q11" s="116"/>
      <c r="R11" s="116"/>
      <c r="S11" s="116"/>
      <c r="T11" s="116"/>
      <c r="U11" s="116"/>
      <c r="V11" s="116"/>
      <c r="W11" s="116"/>
      <c r="X11" s="116"/>
      <c r="Y11" s="116"/>
      <c r="Z11" s="116"/>
      <c r="AA11" s="116"/>
      <c r="AB11" s="116"/>
      <c r="AC11" s="116"/>
      <c r="AD11" s="116"/>
      <c r="AE11" s="116"/>
    </row>
    <row r="12">
      <c r="A12" s="53"/>
      <c r="B12" s="56" t="s">
        <v>63</v>
      </c>
      <c r="C12" s="53"/>
      <c r="D12" s="53"/>
      <c r="E12" s="53"/>
      <c r="F12" s="53"/>
      <c r="G12" s="53"/>
      <c r="H12" s="53"/>
      <c r="I12" s="53"/>
      <c r="J12" s="53"/>
      <c r="K12" s="53"/>
      <c r="L12" s="53"/>
      <c r="M12" s="53"/>
      <c r="N12" s="53"/>
      <c r="O12" s="53"/>
      <c r="P12" s="53"/>
      <c r="Q12" s="53"/>
      <c r="R12" s="53"/>
      <c r="S12" s="53"/>
      <c r="T12" s="53"/>
      <c r="U12" s="53"/>
      <c r="V12" s="53"/>
      <c r="W12" s="53"/>
      <c r="X12" s="53"/>
      <c r="Y12" s="53"/>
      <c r="Z12" s="53"/>
      <c r="AA12" s="53"/>
      <c r="AB12" s="53"/>
      <c r="AC12" s="53"/>
      <c r="AD12" s="53"/>
      <c r="AE12" s="53"/>
    </row>
    <row r="13">
      <c r="A13" s="53"/>
      <c r="B13" s="97"/>
      <c r="C13" s="53"/>
      <c r="D13" s="53"/>
      <c r="E13" s="53"/>
      <c r="F13" s="53"/>
      <c r="G13" s="53"/>
      <c r="H13" s="53"/>
      <c r="I13" s="53"/>
      <c r="J13" s="53"/>
      <c r="K13" s="53"/>
      <c r="L13" s="53"/>
      <c r="M13" s="53"/>
      <c r="N13" s="53"/>
      <c r="O13" s="53"/>
      <c r="P13" s="53"/>
      <c r="Q13" s="53"/>
      <c r="R13" s="53"/>
      <c r="S13" s="53"/>
      <c r="T13" s="53"/>
      <c r="U13" s="53"/>
      <c r="V13" s="53"/>
      <c r="W13" s="53"/>
      <c r="X13" s="53"/>
      <c r="Y13" s="53"/>
      <c r="Z13" s="53"/>
      <c r="AA13" s="53"/>
      <c r="AB13" s="53"/>
      <c r="AC13" s="53"/>
      <c r="AD13" s="53"/>
      <c r="AE13" s="53"/>
    </row>
    <row r="14">
      <c r="A14" s="53"/>
      <c r="B14" s="97"/>
      <c r="C14" s="53"/>
      <c r="D14" s="53"/>
      <c r="E14" s="53"/>
      <c r="F14" s="53"/>
      <c r="G14" s="53"/>
      <c r="H14" s="53"/>
      <c r="I14" s="53"/>
      <c r="J14" s="53"/>
      <c r="K14" s="53"/>
      <c r="L14" s="53"/>
      <c r="M14" s="53"/>
      <c r="N14" s="53"/>
      <c r="O14" s="53"/>
      <c r="P14" s="53"/>
      <c r="Q14" s="53"/>
      <c r="R14" s="53"/>
      <c r="S14" s="53"/>
      <c r="T14" s="53"/>
      <c r="U14" s="53"/>
      <c r="V14" s="53"/>
      <c r="W14" s="53"/>
      <c r="X14" s="53"/>
      <c r="Y14" s="53"/>
      <c r="Z14" s="53"/>
      <c r="AA14" s="53"/>
      <c r="AB14" s="53"/>
      <c r="AC14" s="53"/>
      <c r="AD14" s="53"/>
      <c r="AE14" s="53"/>
    </row>
    <row r="15">
      <c r="A15" s="53"/>
      <c r="B15" s="97"/>
      <c r="C15" s="53"/>
      <c r="D15" s="53"/>
      <c r="E15" s="53"/>
      <c r="F15" s="53"/>
      <c r="G15" s="53"/>
      <c r="H15" s="53"/>
      <c r="I15" s="53"/>
      <c r="J15" s="53"/>
      <c r="K15" s="53"/>
      <c r="L15" s="53"/>
      <c r="M15" s="53"/>
      <c r="N15" s="53"/>
      <c r="O15" s="53"/>
      <c r="P15" s="53"/>
      <c r="Q15" s="53"/>
      <c r="R15" s="53"/>
      <c r="S15" s="53"/>
      <c r="T15" s="53"/>
      <c r="U15" s="53"/>
      <c r="V15" s="53"/>
      <c r="W15" s="53"/>
      <c r="X15" s="53"/>
      <c r="Y15" s="53"/>
      <c r="Z15" s="53"/>
      <c r="AA15" s="53"/>
      <c r="AB15" s="53"/>
      <c r="AC15" s="53"/>
      <c r="AD15" s="53"/>
      <c r="AE15" s="53"/>
    </row>
    <row r="16">
      <c r="A16" s="53"/>
      <c r="B16" s="95" t="s">
        <v>64</v>
      </c>
      <c r="C16" s="96"/>
      <c r="D16" s="53"/>
      <c r="E16" s="53"/>
      <c r="F16" s="53"/>
      <c r="G16" s="53"/>
      <c r="H16" s="53"/>
      <c r="I16" s="53"/>
      <c r="J16" s="53"/>
      <c r="K16" s="53"/>
      <c r="L16" s="53"/>
      <c r="M16" s="53"/>
      <c r="N16" s="53"/>
      <c r="O16" s="53"/>
      <c r="P16" s="53"/>
      <c r="Q16" s="53"/>
      <c r="R16" s="53"/>
      <c r="S16" s="53"/>
      <c r="T16" s="53"/>
      <c r="U16" s="53"/>
      <c r="V16" s="53"/>
      <c r="W16" s="53"/>
      <c r="X16" s="53"/>
      <c r="Y16" s="53"/>
      <c r="Z16" s="53"/>
      <c r="AA16" s="53"/>
      <c r="AB16" s="53"/>
      <c r="AC16" s="53"/>
      <c r="AD16" s="53"/>
      <c r="AE16" s="53"/>
    </row>
    <row r="17">
      <c r="A17" s="117"/>
      <c r="B17" s="118"/>
      <c r="C17" s="119">
        <v>4.8E7</v>
      </c>
      <c r="D17" s="119">
        <v>6300000.0</v>
      </c>
      <c r="E17" s="119">
        <v>8000000.0</v>
      </c>
      <c r="F17" s="119">
        <v>1.28E7</v>
      </c>
      <c r="G17" s="119">
        <v>2.5E8</v>
      </c>
      <c r="H17" s="119">
        <f t="shared" ref="H17:H18" si="5">sum(C17:F17)</f>
        <v>75100000</v>
      </c>
      <c r="I17" s="119">
        <f t="shared" ref="I17:I18" si="6">G17-H17</f>
        <v>174900000</v>
      </c>
      <c r="J17" s="119">
        <v>93901.0</v>
      </c>
      <c r="K17" s="119">
        <v>2.908E8</v>
      </c>
      <c r="L17" s="119">
        <v>2420000.0</v>
      </c>
      <c r="M17" s="117"/>
      <c r="N17" s="120"/>
      <c r="O17" s="120"/>
      <c r="P17" s="120"/>
      <c r="Q17" s="117"/>
      <c r="R17" s="117"/>
      <c r="S17" s="117"/>
      <c r="T17" s="117"/>
      <c r="U17" s="117"/>
      <c r="V17" s="117"/>
      <c r="W17" s="117"/>
      <c r="X17" s="117"/>
      <c r="Y17" s="117"/>
      <c r="Z17" s="117"/>
      <c r="AA17" s="117"/>
      <c r="AB17" s="117"/>
      <c r="AC17" s="117"/>
      <c r="AD17" s="117"/>
      <c r="AE17" s="117"/>
    </row>
    <row r="18">
      <c r="A18" s="117"/>
      <c r="B18" s="121" t="s">
        <v>65</v>
      </c>
      <c r="C18" s="119">
        <f>C17-(C17*Impact!F8)</f>
        <v>35520000</v>
      </c>
      <c r="D18" s="119">
        <f>D17-(D17*Impact!F9)</f>
        <v>4725000</v>
      </c>
      <c r="E18" s="119">
        <f>E17-(E17*Impact!F10)</f>
        <v>5680000</v>
      </c>
      <c r="F18" s="119">
        <f>F17-(F17*Impact!F11)</f>
        <v>10265600</v>
      </c>
      <c r="G18" s="119">
        <f>G17-(G17*Impact!F12)</f>
        <v>200000000</v>
      </c>
      <c r="H18" s="119">
        <f t="shared" si="5"/>
        <v>56190600</v>
      </c>
      <c r="I18" s="119">
        <f t="shared" si="6"/>
        <v>143809400</v>
      </c>
      <c r="J18" s="119">
        <f>J17-(J17*Impact!F13)</f>
        <v>76059.81</v>
      </c>
      <c r="K18" s="119">
        <f>K17*(K17*Impact!F14)</f>
        <v>4.22823E+15</v>
      </c>
      <c r="L18" s="119">
        <f>L17-(L17*Impact!F15)</f>
        <v>2057000</v>
      </c>
      <c r="M18" s="117"/>
      <c r="N18" s="120"/>
      <c r="O18" s="120"/>
      <c r="P18" s="120"/>
      <c r="Q18" s="117"/>
      <c r="R18" s="117"/>
      <c r="S18" s="117"/>
      <c r="T18" s="117"/>
      <c r="U18" s="117"/>
      <c r="V18" s="117"/>
      <c r="W18" s="117"/>
      <c r="X18" s="117"/>
      <c r="Y18" s="117"/>
      <c r="Z18" s="117"/>
      <c r="AA18" s="117"/>
      <c r="AB18" s="117"/>
      <c r="AC18" s="117"/>
      <c r="AD18" s="117"/>
      <c r="AE18" s="117"/>
    </row>
    <row r="19">
      <c r="A19" s="53"/>
      <c r="B19" s="97"/>
      <c r="C19" s="53"/>
      <c r="D19" s="53"/>
      <c r="E19" s="53"/>
      <c r="F19" s="53"/>
      <c r="G19" s="53"/>
      <c r="H19" s="53"/>
      <c r="I19" s="53"/>
      <c r="J19" s="53"/>
      <c r="K19" s="53"/>
      <c r="L19" s="53"/>
      <c r="M19" s="53"/>
      <c r="N19" s="53"/>
      <c r="O19" s="53"/>
      <c r="P19" s="53"/>
      <c r="Q19" s="53"/>
      <c r="R19" s="53"/>
      <c r="S19" s="53"/>
      <c r="T19" s="53"/>
      <c r="U19" s="53"/>
      <c r="V19" s="53"/>
      <c r="W19" s="53"/>
      <c r="X19" s="53"/>
      <c r="Y19" s="53"/>
      <c r="Z19" s="53"/>
      <c r="AA19" s="53"/>
      <c r="AB19" s="53"/>
      <c r="AC19" s="53"/>
      <c r="AD19" s="53"/>
      <c r="AE19" s="53"/>
    </row>
    <row r="20">
      <c r="A20" s="53"/>
      <c r="B20" s="97"/>
      <c r="C20" s="53"/>
      <c r="D20" s="53"/>
      <c r="E20" s="53"/>
      <c r="F20" s="53"/>
      <c r="G20" s="53"/>
      <c r="H20" s="53"/>
      <c r="I20" s="53"/>
      <c r="J20" s="53"/>
      <c r="K20" s="53"/>
      <c r="L20" s="53"/>
      <c r="M20" s="53"/>
      <c r="N20" s="53"/>
      <c r="O20" s="53"/>
      <c r="P20" s="53"/>
      <c r="Q20" s="53"/>
      <c r="R20" s="53"/>
      <c r="S20" s="53"/>
      <c r="T20" s="53"/>
      <c r="U20" s="53"/>
      <c r="V20" s="53"/>
      <c r="W20" s="53"/>
      <c r="X20" s="53"/>
      <c r="Y20" s="53"/>
      <c r="Z20" s="53"/>
      <c r="AA20" s="53"/>
      <c r="AB20" s="53"/>
      <c r="AC20" s="53"/>
      <c r="AD20" s="53"/>
      <c r="AE20" s="53"/>
    </row>
    <row r="21">
      <c r="A21" s="53"/>
      <c r="B21" s="97"/>
      <c r="C21" s="53"/>
      <c r="D21" s="53"/>
      <c r="E21" s="53"/>
      <c r="F21" s="53"/>
      <c r="G21" s="53"/>
      <c r="H21" s="53"/>
      <c r="I21" s="53"/>
      <c r="J21" s="53"/>
      <c r="K21" s="53"/>
      <c r="L21" s="53"/>
      <c r="M21" s="53"/>
      <c r="N21" s="53"/>
      <c r="O21" s="53"/>
      <c r="P21" s="53"/>
      <c r="Q21" s="53"/>
      <c r="R21" s="53"/>
      <c r="S21" s="53"/>
      <c r="T21" s="53"/>
      <c r="U21" s="53"/>
      <c r="V21" s="53"/>
      <c r="W21" s="53"/>
      <c r="X21" s="53"/>
      <c r="Y21" s="53"/>
      <c r="Z21" s="53"/>
      <c r="AA21" s="53"/>
      <c r="AB21" s="53"/>
      <c r="AC21" s="53"/>
      <c r="AD21" s="53"/>
      <c r="AE21" s="53"/>
    </row>
    <row r="22">
      <c r="A22" s="53"/>
      <c r="B22" s="97"/>
      <c r="C22" s="53"/>
      <c r="D22" s="53"/>
      <c r="E22" s="53"/>
      <c r="F22" s="53"/>
      <c r="G22" s="53"/>
      <c r="H22" s="53"/>
      <c r="I22" s="53"/>
      <c r="J22" s="53"/>
      <c r="K22" s="53"/>
      <c r="L22" s="53"/>
      <c r="M22" s="53"/>
      <c r="N22" s="53"/>
      <c r="O22" s="53"/>
      <c r="P22" s="53"/>
      <c r="Q22" s="53"/>
      <c r="R22" s="53"/>
      <c r="S22" s="53"/>
      <c r="T22" s="53"/>
      <c r="U22" s="53"/>
      <c r="V22" s="53"/>
      <c r="W22" s="53"/>
      <c r="X22" s="53"/>
      <c r="Y22" s="53"/>
      <c r="Z22" s="53"/>
      <c r="AA22" s="53"/>
      <c r="AB22" s="53"/>
      <c r="AC22" s="53"/>
      <c r="AD22" s="53"/>
      <c r="AE22" s="53"/>
    </row>
    <row r="23">
      <c r="A23" s="53"/>
      <c r="B23" s="97"/>
      <c r="C23" s="53"/>
      <c r="D23" s="53"/>
      <c r="E23" s="53"/>
      <c r="F23" s="53"/>
      <c r="G23" s="53"/>
      <c r="H23" s="53"/>
      <c r="I23" s="53"/>
      <c r="J23" s="53"/>
      <c r="K23" s="53"/>
      <c r="L23" s="53"/>
      <c r="M23" s="53"/>
      <c r="N23" s="53"/>
      <c r="O23" s="53"/>
      <c r="P23" s="53"/>
      <c r="Q23" s="53"/>
      <c r="R23" s="53"/>
      <c r="S23" s="53"/>
      <c r="T23" s="53"/>
      <c r="U23" s="53"/>
      <c r="V23" s="53"/>
      <c r="W23" s="53"/>
      <c r="X23" s="53"/>
      <c r="Y23" s="53"/>
      <c r="Z23" s="53"/>
      <c r="AA23" s="53"/>
      <c r="AB23" s="53"/>
      <c r="AC23" s="53"/>
      <c r="AD23" s="53"/>
      <c r="AE23" s="53"/>
    </row>
    <row r="24">
      <c r="A24" s="53"/>
      <c r="B24" s="97"/>
      <c r="C24" s="53"/>
      <c r="D24" s="53"/>
      <c r="E24" s="53"/>
      <c r="F24" s="53"/>
      <c r="G24" s="53"/>
      <c r="H24" s="53"/>
      <c r="I24" s="53"/>
      <c r="J24" s="53"/>
      <c r="K24" s="53"/>
      <c r="L24" s="53"/>
      <c r="M24" s="53"/>
      <c r="N24" s="53"/>
      <c r="O24" s="53"/>
      <c r="P24" s="53"/>
      <c r="Q24" s="53"/>
      <c r="R24" s="53"/>
      <c r="S24" s="53"/>
      <c r="T24" s="53"/>
      <c r="U24" s="53"/>
      <c r="V24" s="53"/>
      <c r="W24" s="53"/>
      <c r="X24" s="53"/>
      <c r="Y24" s="53"/>
      <c r="Z24" s="53"/>
      <c r="AA24" s="53"/>
      <c r="AB24" s="53"/>
      <c r="AC24" s="53"/>
      <c r="AD24" s="53"/>
      <c r="AE24" s="53"/>
    </row>
    <row r="25">
      <c r="A25" s="53"/>
      <c r="B25" s="97"/>
      <c r="C25" s="53"/>
      <c r="D25" s="53"/>
      <c r="E25" s="53"/>
      <c r="F25" s="53"/>
      <c r="G25" s="53"/>
      <c r="H25" s="53"/>
      <c r="I25" s="53"/>
      <c r="J25" s="53"/>
      <c r="K25" s="53"/>
      <c r="L25" s="53"/>
      <c r="M25" s="53"/>
      <c r="N25" s="53"/>
      <c r="O25" s="53"/>
      <c r="P25" s="53"/>
      <c r="Q25" s="53"/>
      <c r="R25" s="53"/>
      <c r="S25" s="53"/>
      <c r="T25" s="53"/>
      <c r="U25" s="53"/>
      <c r="V25" s="53"/>
      <c r="W25" s="53"/>
      <c r="X25" s="53"/>
      <c r="Y25" s="53"/>
      <c r="Z25" s="53"/>
      <c r="AA25" s="53"/>
      <c r="AB25" s="53"/>
      <c r="AC25" s="53"/>
      <c r="AD25" s="53"/>
      <c r="AE25" s="53"/>
    </row>
  </sheetData>
  <drawing r:id="rId2"/>
  <legacy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75"/>
  <cols>
    <col customWidth="1" min="1" max="1" width="11.88"/>
    <col customWidth="1" min="2" max="2" width="22.63"/>
    <col customWidth="1" min="3" max="4" width="11.88"/>
    <col customWidth="1" min="5" max="5" width="15.13"/>
    <col customWidth="1" min="6" max="6" width="15.88"/>
    <col customWidth="1" min="7" max="7" width="15.38"/>
    <col customWidth="1" min="8" max="13" width="11.88"/>
    <col customWidth="1" min="14" max="14" width="17.13"/>
    <col customWidth="1" min="15" max="15" width="15.63"/>
    <col customWidth="1" min="16" max="26" width="11.88"/>
  </cols>
  <sheetData>
    <row r="1">
      <c r="A1" s="1"/>
      <c r="B1" s="1"/>
      <c r="C1" s="1"/>
      <c r="D1" s="1"/>
      <c r="E1" s="122"/>
      <c r="F1" s="1"/>
      <c r="G1" s="1"/>
      <c r="H1" s="1"/>
      <c r="I1" s="1"/>
      <c r="J1" s="1"/>
      <c r="K1" s="123"/>
      <c r="L1" s="123"/>
      <c r="M1" s="123"/>
      <c r="N1" s="123"/>
      <c r="O1" s="124"/>
      <c r="P1" s="1"/>
      <c r="Q1" s="1"/>
      <c r="R1" s="1"/>
      <c r="S1" s="1"/>
      <c r="T1" s="1"/>
      <c r="U1" s="1"/>
      <c r="V1" s="1"/>
      <c r="W1" s="1"/>
      <c r="X1" s="1"/>
      <c r="Y1" s="1"/>
      <c r="Z1" s="1"/>
    </row>
    <row r="2">
      <c r="A2" s="1"/>
      <c r="B2" s="1"/>
      <c r="C2" s="1"/>
      <c r="D2" s="125"/>
      <c r="E2" s="126" t="s">
        <v>66</v>
      </c>
      <c r="F2" s="125"/>
      <c r="G2" s="1"/>
      <c r="H2" s="1"/>
      <c r="I2" s="1"/>
      <c r="J2" s="1"/>
      <c r="K2" s="123"/>
      <c r="L2" s="123"/>
      <c r="M2" s="127"/>
      <c r="N2" s="123"/>
      <c r="O2" s="1"/>
      <c r="P2" s="1"/>
      <c r="Q2" s="1"/>
      <c r="R2" s="1"/>
      <c r="S2" s="1"/>
      <c r="T2" s="1"/>
      <c r="U2" s="1"/>
      <c r="V2" s="1"/>
      <c r="W2" s="1"/>
      <c r="X2" s="1"/>
      <c r="Y2" s="1"/>
      <c r="Z2" s="1"/>
    </row>
    <row r="3">
      <c r="A3" s="1"/>
      <c r="B3" s="1"/>
      <c r="C3" s="1"/>
      <c r="D3" s="1"/>
      <c r="E3" s="128" t="s">
        <v>67</v>
      </c>
      <c r="F3" s="1"/>
      <c r="G3" s="52"/>
      <c r="H3" s="1"/>
      <c r="I3" s="52"/>
      <c r="J3" s="1"/>
      <c r="K3" s="123"/>
      <c r="L3" s="129"/>
      <c r="M3" s="127"/>
      <c r="N3" s="123"/>
      <c r="O3" s="130"/>
      <c r="P3" s="1"/>
      <c r="Q3" s="1"/>
      <c r="R3" s="1"/>
      <c r="S3" s="1"/>
      <c r="T3" s="1"/>
      <c r="U3" s="1"/>
      <c r="V3" s="1"/>
      <c r="W3" s="1"/>
      <c r="X3" s="1"/>
      <c r="Y3" s="1"/>
      <c r="Z3" s="1"/>
    </row>
    <row r="4">
      <c r="A4" s="2"/>
      <c r="B4" s="131"/>
      <c r="C4" s="132"/>
      <c r="D4" s="132"/>
      <c r="E4" s="132"/>
      <c r="F4" s="133"/>
      <c r="G4" s="134" t="s">
        <v>68</v>
      </c>
      <c r="H4" s="135"/>
      <c r="I4" s="135"/>
      <c r="J4" s="1"/>
      <c r="K4" s="136"/>
      <c r="L4" s="136"/>
      <c r="M4" s="136"/>
      <c r="N4" s="136"/>
      <c r="O4" s="136"/>
      <c r="P4" s="1"/>
      <c r="Q4" s="1"/>
      <c r="R4" s="1"/>
      <c r="S4" s="1"/>
      <c r="T4" s="1"/>
      <c r="U4" s="1"/>
      <c r="V4" s="1"/>
      <c r="W4" s="1"/>
      <c r="X4" s="1"/>
      <c r="Y4" s="1"/>
      <c r="Z4" s="1"/>
    </row>
    <row r="5">
      <c r="A5" s="2"/>
      <c r="B5" s="137" t="s">
        <v>69</v>
      </c>
      <c r="C5" s="138"/>
      <c r="D5" s="138"/>
      <c r="E5" s="138"/>
      <c r="F5" s="138"/>
      <c r="G5" s="139"/>
      <c r="H5" s="135"/>
      <c r="I5" s="135"/>
      <c r="J5" s="1"/>
      <c r="K5" s="136"/>
      <c r="L5" s="136"/>
      <c r="M5" s="136"/>
      <c r="N5" s="136"/>
      <c r="O5" s="136"/>
      <c r="P5" s="1"/>
      <c r="Q5" s="1"/>
      <c r="R5" s="1"/>
      <c r="S5" s="1"/>
      <c r="T5" s="1"/>
      <c r="U5" s="1"/>
      <c r="V5" s="1"/>
      <c r="W5" s="1"/>
      <c r="X5" s="1"/>
      <c r="Y5" s="1"/>
      <c r="Z5" s="1"/>
    </row>
    <row r="6">
      <c r="A6" s="2"/>
      <c r="B6" s="137" t="s">
        <v>70</v>
      </c>
      <c r="C6" s="138"/>
      <c r="D6" s="138"/>
      <c r="E6" s="138"/>
      <c r="F6" s="138"/>
      <c r="G6" s="140"/>
      <c r="H6" s="135"/>
      <c r="I6" s="135"/>
      <c r="J6" s="1"/>
      <c r="K6" s="136"/>
      <c r="L6" s="136"/>
      <c r="M6" s="136"/>
      <c r="N6" s="141" t="s">
        <v>71</v>
      </c>
      <c r="O6" s="136"/>
      <c r="P6" s="1"/>
      <c r="Q6" s="1"/>
      <c r="R6" s="1"/>
      <c r="S6" s="1"/>
      <c r="T6" s="1"/>
      <c r="U6" s="1"/>
      <c r="V6" s="1"/>
      <c r="W6" s="1"/>
      <c r="X6" s="1"/>
      <c r="Y6" s="1"/>
      <c r="Z6" s="1"/>
    </row>
    <row r="7">
      <c r="A7" s="1"/>
      <c r="B7" s="45" t="s">
        <v>72</v>
      </c>
      <c r="C7" s="138"/>
      <c r="D7" s="138"/>
      <c r="E7" s="142">
        <f>(N15*N14)*602</f>
        <v>525907.2</v>
      </c>
      <c r="F7" s="138"/>
      <c r="G7" s="143"/>
      <c r="H7" s="2"/>
      <c r="I7" s="1"/>
      <c r="J7" s="1"/>
      <c r="K7" s="136"/>
      <c r="L7" s="136"/>
      <c r="M7" s="136"/>
      <c r="N7" s="136"/>
      <c r="O7" s="136"/>
      <c r="P7" s="1"/>
      <c r="Q7" s="1"/>
      <c r="R7" s="1"/>
      <c r="S7" s="1"/>
      <c r="T7" s="1"/>
      <c r="U7" s="1"/>
      <c r="V7" s="1"/>
      <c r="W7" s="1"/>
      <c r="X7" s="1"/>
      <c r="Y7" s="1"/>
      <c r="Z7" s="1"/>
    </row>
    <row r="8" hidden="1">
      <c r="A8" s="1"/>
      <c r="B8" s="45" t="s">
        <v>73</v>
      </c>
      <c r="C8" s="138"/>
      <c r="D8" s="138"/>
      <c r="E8" s="144"/>
      <c r="F8" s="138"/>
      <c r="G8" s="143"/>
      <c r="H8" s="2" t="s">
        <v>74</v>
      </c>
      <c r="I8" s="2"/>
      <c r="J8" s="1"/>
      <c r="K8" s="123"/>
      <c r="L8" s="129"/>
      <c r="M8" s="127"/>
      <c r="N8" s="145" t="s">
        <v>75</v>
      </c>
      <c r="O8" s="146"/>
      <c r="P8" s="147"/>
      <c r="Q8" s="1"/>
      <c r="R8" s="1"/>
      <c r="S8" s="1"/>
      <c r="T8" s="1"/>
      <c r="U8" s="1"/>
      <c r="V8" s="1"/>
      <c r="W8" s="1"/>
      <c r="X8" s="1"/>
      <c r="Y8" s="1"/>
      <c r="Z8" s="1"/>
    </row>
    <row r="9" hidden="1">
      <c r="A9" s="1"/>
      <c r="B9" s="45" t="s">
        <v>76</v>
      </c>
      <c r="C9" s="138"/>
      <c r="D9" s="138"/>
      <c r="E9" s="138"/>
      <c r="F9" s="148"/>
      <c r="G9" s="143"/>
      <c r="H9" s="2"/>
      <c r="I9" s="2"/>
      <c r="J9" s="1"/>
      <c r="K9" s="123"/>
      <c r="L9" s="129"/>
      <c r="M9" s="127"/>
      <c r="N9" s="145"/>
      <c r="O9" s="146"/>
      <c r="P9" s="147"/>
      <c r="Q9" s="1"/>
      <c r="R9" s="1"/>
      <c r="S9" s="1"/>
      <c r="T9" s="1"/>
      <c r="U9" s="1"/>
      <c r="V9" s="1"/>
      <c r="W9" s="1"/>
      <c r="X9" s="1"/>
      <c r="Y9" s="1"/>
      <c r="Z9" s="1"/>
    </row>
    <row r="10">
      <c r="A10" s="1"/>
      <c r="B10" s="45" t="s">
        <v>77</v>
      </c>
      <c r="C10" s="138"/>
      <c r="D10" s="138"/>
      <c r="E10" s="138"/>
      <c r="F10" s="149">
        <f>850000/2</f>
        <v>425000</v>
      </c>
      <c r="G10" s="143"/>
      <c r="H10" s="7"/>
      <c r="I10" s="2"/>
      <c r="J10" s="1"/>
      <c r="K10" s="123"/>
      <c r="L10" s="129"/>
      <c r="M10" s="127"/>
      <c r="N10" s="123"/>
      <c r="O10" s="130"/>
      <c r="P10" s="147"/>
      <c r="Q10" s="1"/>
      <c r="R10" s="1"/>
      <c r="S10" s="1"/>
      <c r="T10" s="1"/>
      <c r="U10" s="1"/>
      <c r="V10" s="1"/>
      <c r="W10" s="1"/>
      <c r="X10" s="1"/>
      <c r="Y10" s="1"/>
      <c r="Z10" s="1"/>
    </row>
    <row r="11">
      <c r="A11" s="1"/>
      <c r="B11" s="150"/>
      <c r="C11" s="4"/>
      <c r="D11" s="138"/>
      <c r="E11" s="138"/>
      <c r="F11" s="138"/>
      <c r="G11" s="143"/>
      <c r="H11" s="1"/>
      <c r="I11" s="1"/>
      <c r="J11" s="1"/>
      <c r="K11" s="1"/>
      <c r="L11" s="1"/>
      <c r="M11" s="2"/>
      <c r="N11" s="151"/>
      <c r="O11" s="16"/>
      <c r="P11" s="2"/>
      <c r="Q11" s="1"/>
      <c r="R11" s="1"/>
      <c r="S11" s="1"/>
      <c r="T11" s="1"/>
      <c r="U11" s="1"/>
      <c r="V11" s="1"/>
      <c r="W11" s="1"/>
      <c r="X11" s="1"/>
      <c r="Y11" s="1"/>
      <c r="Z11" s="1"/>
    </row>
    <row r="12" hidden="1">
      <c r="A12" s="1"/>
      <c r="B12" s="150"/>
      <c r="C12" s="4" t="s">
        <v>78</v>
      </c>
      <c r="D12" s="138"/>
      <c r="E12" s="138"/>
      <c r="F12" s="138"/>
      <c r="G12" s="139">
        <f>E7+F9</f>
        <v>525907.2</v>
      </c>
      <c r="H12" s="1"/>
      <c r="I12" s="1"/>
      <c r="J12" s="1"/>
      <c r="K12" s="1"/>
      <c r="L12" s="1"/>
      <c r="M12" s="2"/>
      <c r="N12" s="151"/>
      <c r="O12" s="16"/>
      <c r="P12" s="2"/>
      <c r="Q12" s="1"/>
      <c r="R12" s="1"/>
      <c r="S12" s="1"/>
      <c r="T12" s="1"/>
      <c r="U12" s="1"/>
      <c r="V12" s="1"/>
      <c r="W12" s="1"/>
      <c r="X12" s="1"/>
      <c r="Y12" s="1"/>
      <c r="Z12" s="1"/>
    </row>
    <row r="13">
      <c r="A13" s="1"/>
      <c r="B13" s="150"/>
      <c r="C13" s="4" t="s">
        <v>79</v>
      </c>
      <c r="D13" s="138"/>
      <c r="E13" s="138"/>
      <c r="F13" s="138"/>
      <c r="G13" s="152">
        <f>E7+F10+F9</f>
        <v>950907.2</v>
      </c>
      <c r="H13" s="1"/>
      <c r="I13" s="1"/>
      <c r="J13" s="1"/>
      <c r="K13" s="1"/>
      <c r="L13" s="1"/>
      <c r="M13" s="2" t="s">
        <v>80</v>
      </c>
      <c r="N13" s="153">
        <v>112.0</v>
      </c>
      <c r="O13" s="154" t="s">
        <v>81</v>
      </c>
      <c r="P13" s="2" t="s">
        <v>82</v>
      </c>
      <c r="Q13" s="1"/>
      <c r="R13" s="1"/>
      <c r="S13" s="1"/>
      <c r="T13" s="1"/>
      <c r="U13" s="1"/>
      <c r="V13" s="1"/>
      <c r="W13" s="1"/>
      <c r="X13" s="1"/>
      <c r="Y13" s="1"/>
      <c r="Z13" s="1"/>
    </row>
    <row r="14">
      <c r="A14" s="155"/>
      <c r="B14" s="156"/>
      <c r="C14" s="157"/>
      <c r="D14" s="157"/>
      <c r="E14" s="157"/>
      <c r="F14" s="157"/>
      <c r="G14" s="158"/>
      <c r="H14" s="155"/>
      <c r="I14" s="155"/>
      <c r="J14" s="155"/>
      <c r="K14" s="155"/>
      <c r="L14" s="155"/>
      <c r="M14" s="155"/>
      <c r="N14" s="159">
        <f>N13*30</f>
        <v>3360</v>
      </c>
      <c r="O14" s="160" t="s">
        <v>83</v>
      </c>
      <c r="P14" s="155"/>
      <c r="Q14" s="155"/>
      <c r="R14" s="155"/>
      <c r="S14" s="155"/>
      <c r="T14" s="155"/>
      <c r="U14" s="155"/>
      <c r="V14" s="155"/>
      <c r="W14" s="155"/>
      <c r="X14" s="155"/>
      <c r="Y14" s="155"/>
      <c r="Z14" s="155"/>
    </row>
    <row r="15">
      <c r="A15" s="1"/>
      <c r="B15" s="150"/>
      <c r="C15" s="138"/>
      <c r="D15" s="138"/>
      <c r="E15" s="138"/>
      <c r="F15" s="138"/>
      <c r="G15" s="143"/>
      <c r="H15" s="1"/>
      <c r="I15" s="1"/>
      <c r="J15" s="1"/>
      <c r="K15" s="1"/>
      <c r="L15" s="1"/>
      <c r="M15" s="161"/>
      <c r="N15" s="162">
        <v>0.26</v>
      </c>
      <c r="O15" s="154" t="s">
        <v>84</v>
      </c>
      <c r="P15" s="1"/>
      <c r="Q15" s="1"/>
      <c r="R15" s="1"/>
      <c r="S15" s="1"/>
      <c r="T15" s="1"/>
      <c r="U15" s="1"/>
      <c r="V15" s="1"/>
      <c r="W15" s="1"/>
      <c r="X15" s="1"/>
      <c r="Y15" s="1"/>
      <c r="Z15" s="1"/>
    </row>
    <row r="16">
      <c r="A16" s="1"/>
      <c r="B16" s="137" t="s">
        <v>85</v>
      </c>
      <c r="C16" s="163" t="s">
        <v>86</v>
      </c>
      <c r="D16" s="163" t="s">
        <v>87</v>
      </c>
      <c r="E16" s="163" t="s">
        <v>88</v>
      </c>
      <c r="F16" s="138"/>
      <c r="G16" s="143"/>
      <c r="H16" s="2"/>
      <c r="I16" s="2"/>
      <c r="J16" s="1"/>
      <c r="K16" s="164"/>
      <c r="L16" s="164"/>
      <c r="M16" s="161"/>
      <c r="N16" s="162">
        <v>0.26</v>
      </c>
      <c r="O16" s="154" t="s">
        <v>89</v>
      </c>
      <c r="P16" s="2" t="s">
        <v>90</v>
      </c>
      <c r="Q16" s="1"/>
      <c r="R16" s="1"/>
      <c r="S16" s="165"/>
      <c r="T16" s="1"/>
      <c r="U16" s="1"/>
      <c r="V16" s="1"/>
      <c r="W16" s="1"/>
      <c r="X16" s="1"/>
      <c r="Y16" s="1"/>
      <c r="Z16" s="1"/>
    </row>
    <row r="17">
      <c r="A17" s="1"/>
      <c r="B17" s="45" t="s">
        <v>91</v>
      </c>
      <c r="C17" s="138"/>
      <c r="D17" s="138"/>
      <c r="E17" s="138"/>
      <c r="F17" s="166">
        <v>2000.0</v>
      </c>
      <c r="G17" s="143"/>
      <c r="H17" s="1"/>
      <c r="I17" s="1"/>
      <c r="J17" s="1"/>
      <c r="K17" s="147"/>
      <c r="L17" s="123"/>
      <c r="M17" s="161"/>
      <c r="N17" s="1"/>
      <c r="O17" s="1"/>
      <c r="P17" s="1"/>
      <c r="Q17" s="1"/>
      <c r="R17" s="1"/>
      <c r="S17" s="1"/>
      <c r="T17" s="1"/>
      <c r="U17" s="1"/>
      <c r="V17" s="1"/>
      <c r="W17" s="1"/>
      <c r="X17" s="1"/>
      <c r="Y17" s="1"/>
      <c r="Z17" s="1"/>
    </row>
    <row r="18">
      <c r="A18" s="1"/>
      <c r="B18" s="45" t="s">
        <v>92</v>
      </c>
      <c r="C18" s="138"/>
      <c r="D18" s="138"/>
      <c r="E18" s="138"/>
      <c r="F18" s="167"/>
      <c r="G18" s="143"/>
      <c r="H18" s="1"/>
      <c r="I18" s="1"/>
      <c r="J18" s="1"/>
      <c r="K18" s="147"/>
      <c r="L18" s="123"/>
      <c r="M18" s="161"/>
      <c r="N18" s="1"/>
      <c r="O18" s="1"/>
      <c r="P18" s="1"/>
      <c r="Q18" s="1"/>
      <c r="R18" s="1"/>
      <c r="S18" s="1"/>
      <c r="T18" s="1"/>
      <c r="U18" s="1"/>
      <c r="V18" s="1"/>
      <c r="W18" s="1"/>
      <c r="X18" s="1"/>
      <c r="Y18" s="1"/>
      <c r="Z18" s="1"/>
    </row>
    <row r="19" hidden="1">
      <c r="A19" s="1"/>
      <c r="B19" s="168" t="s">
        <v>93</v>
      </c>
      <c r="C19" s="169"/>
      <c r="D19" s="169"/>
      <c r="E19" s="169"/>
      <c r="F19" s="170"/>
      <c r="G19" s="143"/>
      <c r="H19" s="1"/>
      <c r="I19" s="1"/>
      <c r="J19" s="1"/>
      <c r="K19" s="1"/>
      <c r="L19" s="1"/>
      <c r="M19" s="161" t="s">
        <v>19</v>
      </c>
      <c r="N19" s="171"/>
      <c r="O19" s="172"/>
      <c r="P19" s="165"/>
      <c r="Q19" s="165"/>
      <c r="R19" s="165"/>
      <c r="S19" s="1"/>
      <c r="T19" s="1"/>
      <c r="U19" s="1"/>
      <c r="V19" s="1"/>
      <c r="W19" s="1"/>
      <c r="X19" s="1"/>
      <c r="Y19" s="1"/>
      <c r="Z19" s="1"/>
    </row>
    <row r="20">
      <c r="A20" s="1"/>
      <c r="B20" s="45" t="s">
        <v>94</v>
      </c>
      <c r="C20" s="4">
        <v>1100.0</v>
      </c>
      <c r="D20" s="138"/>
      <c r="E20" s="138"/>
      <c r="F20" s="138"/>
      <c r="G20" s="143"/>
      <c r="H20" s="173" t="s">
        <v>95</v>
      </c>
      <c r="I20" s="174"/>
      <c r="J20" s="1"/>
      <c r="K20" s="1"/>
      <c r="L20" s="1"/>
      <c r="M20" s="2" t="s">
        <v>56</v>
      </c>
      <c r="N20" s="2">
        <v>400.0</v>
      </c>
      <c r="O20" s="1"/>
      <c r="P20" s="1"/>
      <c r="Q20" s="1"/>
      <c r="R20" s="1"/>
      <c r="S20" s="1"/>
      <c r="T20" s="1"/>
      <c r="U20" s="1"/>
      <c r="V20" s="1"/>
      <c r="W20" s="1"/>
      <c r="X20" s="1"/>
      <c r="Y20" s="1"/>
      <c r="Z20" s="1"/>
    </row>
    <row r="21">
      <c r="A21" s="1"/>
      <c r="B21" s="45" t="s">
        <v>96</v>
      </c>
      <c r="C21" s="4">
        <v>42.0</v>
      </c>
      <c r="D21" s="138"/>
      <c r="E21" s="138"/>
      <c r="F21" s="138"/>
      <c r="G21" s="143"/>
      <c r="H21" s="175"/>
      <c r="I21" s="175"/>
      <c r="J21" s="1"/>
      <c r="K21" s="1"/>
      <c r="L21" s="1"/>
      <c r="M21" s="2" t="s">
        <v>97</v>
      </c>
      <c r="N21" s="2">
        <v>100.0</v>
      </c>
      <c r="O21" s="1">
        <f>AVERAGE(N20:N22)</f>
        <v>233.3333333</v>
      </c>
      <c r="P21" s="1"/>
      <c r="Q21" s="1"/>
      <c r="R21" s="1"/>
      <c r="S21" s="1"/>
      <c r="T21" s="1"/>
      <c r="U21" s="1"/>
      <c r="V21" s="1"/>
      <c r="W21" s="1"/>
      <c r="X21" s="1"/>
      <c r="Y21" s="1"/>
      <c r="Z21" s="1"/>
    </row>
    <row r="22">
      <c r="A22" s="2"/>
      <c r="B22" s="45" t="s">
        <v>98</v>
      </c>
      <c r="C22" s="138"/>
      <c r="D22" s="138"/>
      <c r="E22" s="138"/>
      <c r="F22" s="176">
        <f>C20*10</f>
        <v>11000</v>
      </c>
      <c r="G22" s="143"/>
      <c r="H22" s="175"/>
      <c r="I22" s="175"/>
      <c r="J22" s="1"/>
      <c r="K22" s="1"/>
      <c r="L22" s="1"/>
      <c r="M22" s="2" t="s">
        <v>58</v>
      </c>
      <c r="N22" s="2">
        <v>200.0</v>
      </c>
      <c r="O22" s="1"/>
      <c r="P22" s="1"/>
      <c r="Q22" s="1"/>
      <c r="R22" s="1"/>
      <c r="S22" s="1"/>
      <c r="T22" s="1"/>
      <c r="U22" s="1"/>
      <c r="V22" s="1"/>
      <c r="W22" s="1"/>
      <c r="X22" s="1"/>
      <c r="Y22" s="1"/>
      <c r="Z22" s="1"/>
    </row>
    <row r="23">
      <c r="A23" s="1"/>
      <c r="B23" s="45" t="s">
        <v>99</v>
      </c>
      <c r="C23" s="138"/>
      <c r="D23" s="138"/>
      <c r="E23" s="177">
        <f>400*N23</f>
        <v>160000</v>
      </c>
      <c r="F23" s="138"/>
      <c r="G23" s="143"/>
      <c r="H23" s="175"/>
      <c r="I23" s="175"/>
      <c r="J23" s="1"/>
      <c r="K23" s="1"/>
      <c r="L23" s="1"/>
      <c r="M23" s="145" t="s">
        <v>100</v>
      </c>
      <c r="N23" s="178">
        <v>400.0</v>
      </c>
      <c r="O23" s="1"/>
      <c r="P23" s="1"/>
      <c r="Q23" s="1"/>
      <c r="R23" s="1"/>
      <c r="S23" s="1"/>
      <c r="T23" s="1"/>
      <c r="U23" s="1"/>
      <c r="V23" s="1"/>
      <c r="W23" s="1"/>
      <c r="X23" s="1"/>
      <c r="Y23" s="1"/>
      <c r="Z23" s="1"/>
    </row>
    <row r="24">
      <c r="A24" s="1"/>
      <c r="B24" s="45" t="s">
        <v>101</v>
      </c>
      <c r="C24" s="138"/>
      <c r="D24" s="138"/>
      <c r="E24" s="177">
        <f>1500*N23</f>
        <v>600000</v>
      </c>
      <c r="F24" s="4"/>
      <c r="G24" s="143"/>
      <c r="H24" s="175"/>
      <c r="I24" s="175"/>
      <c r="J24" s="1"/>
      <c r="K24" s="1"/>
      <c r="L24" s="1"/>
      <c r="M24" s="2"/>
      <c r="N24" s="2"/>
      <c r="O24" s="1"/>
      <c r="P24" s="1"/>
      <c r="Q24" s="1"/>
      <c r="R24" s="1"/>
      <c r="S24" s="1"/>
      <c r="T24" s="1"/>
      <c r="U24" s="1"/>
      <c r="V24" s="1"/>
      <c r="W24" s="1"/>
      <c r="X24" s="1"/>
      <c r="Y24" s="1"/>
      <c r="Z24" s="1"/>
    </row>
    <row r="25">
      <c r="A25" s="1"/>
      <c r="B25" s="150"/>
      <c r="C25" s="138"/>
      <c r="D25" s="138"/>
      <c r="E25" s="138"/>
      <c r="F25" s="138"/>
      <c r="G25" s="143"/>
      <c r="H25" s="1"/>
      <c r="I25" s="1"/>
      <c r="J25" s="1"/>
      <c r="K25" s="1"/>
      <c r="L25" s="1"/>
      <c r="M25" s="1"/>
      <c r="N25" s="1"/>
      <c r="O25" s="1"/>
      <c r="P25" s="1"/>
      <c r="Q25" s="1"/>
      <c r="R25" s="1"/>
      <c r="S25" s="1"/>
      <c r="T25" s="1"/>
      <c r="U25" s="1"/>
      <c r="V25" s="1"/>
      <c r="W25" s="1"/>
      <c r="X25" s="1"/>
      <c r="Y25" s="1"/>
      <c r="Z25" s="1"/>
    </row>
    <row r="26">
      <c r="A26" s="1"/>
      <c r="B26" s="150"/>
      <c r="C26" s="163" t="s">
        <v>102</v>
      </c>
      <c r="D26" s="138"/>
      <c r="E26" s="138"/>
      <c r="F26" s="138"/>
      <c r="G26" s="179">
        <f>sum(F17,F22,E23)</f>
        <v>173000</v>
      </c>
      <c r="H26" s="1"/>
      <c r="I26" s="1"/>
      <c r="J26" s="1"/>
      <c r="K26" s="123"/>
      <c r="L26" s="123"/>
      <c r="M26" s="123"/>
      <c r="N26" s="123"/>
      <c r="O26" s="124"/>
      <c r="P26" s="1"/>
      <c r="Q26" s="1"/>
      <c r="R26" s="1"/>
      <c r="S26" s="1"/>
      <c r="T26" s="1"/>
      <c r="U26" s="1"/>
      <c r="V26" s="1"/>
      <c r="W26" s="1"/>
      <c r="X26" s="1"/>
      <c r="Y26" s="1"/>
      <c r="Z26" s="1"/>
    </row>
    <row r="27">
      <c r="A27" s="1"/>
      <c r="B27" s="150"/>
      <c r="C27" s="163" t="s">
        <v>103</v>
      </c>
      <c r="D27" s="138"/>
      <c r="E27" s="138"/>
      <c r="F27" s="138"/>
      <c r="G27" s="179">
        <f>G26+E24</f>
        <v>773000</v>
      </c>
      <c r="H27" s="1"/>
      <c r="I27" s="1"/>
      <c r="J27" s="1"/>
      <c r="K27" s="123"/>
      <c r="L27" s="123"/>
      <c r="M27" s="123"/>
      <c r="N27" s="123"/>
      <c r="O27" s="124"/>
      <c r="P27" s="1"/>
      <c r="Q27" s="1"/>
      <c r="R27" s="1"/>
      <c r="S27" s="1"/>
      <c r="T27" s="1"/>
      <c r="U27" s="1"/>
      <c r="V27" s="1"/>
      <c r="W27" s="1"/>
      <c r="X27" s="1"/>
      <c r="Y27" s="1"/>
      <c r="Z27" s="1"/>
    </row>
    <row r="28">
      <c r="A28" s="1"/>
      <c r="B28" s="150"/>
      <c r="C28" s="138"/>
      <c r="D28" s="138"/>
      <c r="E28" s="138"/>
      <c r="F28" s="138"/>
      <c r="G28" s="143"/>
      <c r="H28" s="1"/>
      <c r="I28" s="1"/>
      <c r="J28" s="1"/>
      <c r="K28" s="1"/>
      <c r="L28" s="1"/>
      <c r="M28" s="1"/>
      <c r="N28" s="1"/>
      <c r="O28" s="1"/>
      <c r="P28" s="1"/>
      <c r="Q28" s="1"/>
      <c r="R28" s="1"/>
      <c r="S28" s="1"/>
      <c r="T28" s="1"/>
      <c r="U28" s="1"/>
      <c r="V28" s="1"/>
      <c r="W28" s="1"/>
      <c r="X28" s="1"/>
      <c r="Y28" s="1"/>
      <c r="Z28" s="1"/>
    </row>
    <row r="29">
      <c r="A29" s="1"/>
      <c r="B29" s="45" t="s">
        <v>104</v>
      </c>
      <c r="C29" s="138"/>
      <c r="D29" s="138"/>
      <c r="E29" s="138"/>
      <c r="F29" s="149">
        <f>G13*0.25</f>
        <v>237726.8</v>
      </c>
      <c r="G29" s="143"/>
      <c r="H29" s="2"/>
      <c r="I29" s="2"/>
      <c r="J29" s="1"/>
      <c r="K29" s="1"/>
      <c r="L29" s="1"/>
      <c r="M29" s="171" t="s">
        <v>105</v>
      </c>
      <c r="N29" s="171" t="s">
        <v>106</v>
      </c>
      <c r="O29" s="1"/>
      <c r="P29" s="1"/>
      <c r="Q29" s="1"/>
      <c r="R29" s="1"/>
      <c r="S29" s="1"/>
      <c r="T29" s="1"/>
      <c r="U29" s="1"/>
      <c r="V29" s="1"/>
      <c r="W29" s="1"/>
      <c r="X29" s="1"/>
      <c r="Y29" s="1"/>
      <c r="Z29" s="1"/>
    </row>
    <row r="30">
      <c r="A30" s="1"/>
      <c r="B30" s="150"/>
      <c r="C30" s="138"/>
      <c r="D30" s="138"/>
      <c r="E30" s="138"/>
      <c r="F30" s="138"/>
      <c r="G30" s="143"/>
      <c r="H30" s="1"/>
      <c r="I30" s="1"/>
      <c r="J30" s="1"/>
      <c r="K30" s="1"/>
      <c r="L30" s="1"/>
      <c r="M30" s="1"/>
      <c r="N30" s="1"/>
      <c r="O30" s="1"/>
      <c r="P30" s="1"/>
      <c r="Q30" s="1"/>
      <c r="R30" s="1"/>
      <c r="S30" s="1"/>
      <c r="T30" s="1"/>
      <c r="U30" s="1"/>
      <c r="V30" s="1"/>
      <c r="W30" s="1"/>
      <c r="X30" s="1"/>
      <c r="Y30" s="1"/>
      <c r="Z30" s="1"/>
    </row>
    <row r="31" hidden="1">
      <c r="A31" s="1"/>
      <c r="B31" s="150"/>
      <c r="C31" s="163" t="s">
        <v>107</v>
      </c>
      <c r="D31" s="138"/>
      <c r="E31" s="138"/>
      <c r="F31" s="138"/>
      <c r="G31" s="179">
        <f>G26+F29</f>
        <v>410726.8</v>
      </c>
      <c r="H31" s="1"/>
      <c r="I31" s="1"/>
      <c r="J31" s="1"/>
      <c r="K31" s="1"/>
      <c r="L31" s="1"/>
      <c r="M31" s="1"/>
      <c r="N31" s="1"/>
      <c r="O31" s="1"/>
      <c r="P31" s="1"/>
      <c r="Q31" s="1"/>
      <c r="R31" s="1"/>
      <c r="S31" s="1"/>
      <c r="T31" s="1"/>
      <c r="U31" s="1"/>
      <c r="V31" s="1"/>
      <c r="W31" s="1"/>
      <c r="X31" s="1"/>
      <c r="Y31" s="1"/>
      <c r="Z31" s="1"/>
    </row>
    <row r="32" hidden="1">
      <c r="A32" s="1"/>
      <c r="B32" s="150"/>
      <c r="C32" s="163" t="s">
        <v>108</v>
      </c>
      <c r="D32" s="138"/>
      <c r="E32" s="138"/>
      <c r="F32" s="138"/>
      <c r="G32" s="179">
        <f>G27+F29</f>
        <v>1010726.8</v>
      </c>
      <c r="H32" s="1"/>
      <c r="I32" s="1"/>
      <c r="J32" s="1"/>
      <c r="K32" s="1"/>
      <c r="L32" s="1"/>
      <c r="M32" s="1"/>
      <c r="N32" s="1"/>
      <c r="O32" s="1"/>
      <c r="P32" s="1"/>
      <c r="Q32" s="1"/>
      <c r="R32" s="1"/>
      <c r="S32" s="1"/>
      <c r="T32" s="1"/>
      <c r="U32" s="1"/>
      <c r="V32" s="1"/>
      <c r="W32" s="1"/>
      <c r="X32" s="1"/>
      <c r="Y32" s="1"/>
      <c r="Z32" s="1"/>
    </row>
    <row r="33">
      <c r="A33" s="1"/>
      <c r="B33" s="150"/>
      <c r="C33" s="138"/>
      <c r="D33" s="138"/>
      <c r="E33" s="138"/>
      <c r="F33" s="138"/>
      <c r="G33" s="143"/>
      <c r="H33" s="1"/>
      <c r="I33" s="1"/>
      <c r="J33" s="1"/>
      <c r="K33" s="1"/>
      <c r="L33" s="1"/>
      <c r="M33" s="1"/>
      <c r="N33" s="1"/>
      <c r="O33" s="1"/>
      <c r="P33" s="1"/>
      <c r="Q33" s="1"/>
      <c r="R33" s="1"/>
      <c r="S33" s="1"/>
      <c r="T33" s="1"/>
      <c r="U33" s="1"/>
      <c r="V33" s="1"/>
      <c r="W33" s="1"/>
      <c r="X33" s="1"/>
      <c r="Y33" s="1"/>
      <c r="Z33" s="1"/>
    </row>
    <row r="34">
      <c r="A34" s="1"/>
      <c r="B34" s="150"/>
      <c r="C34" s="163" t="s">
        <v>109</v>
      </c>
      <c r="D34" s="138"/>
      <c r="E34" s="138"/>
      <c r="F34" s="138"/>
      <c r="G34" s="180">
        <f>G13-G26</f>
        <v>777907.2</v>
      </c>
      <c r="H34" s="1"/>
      <c r="I34" s="1"/>
      <c r="J34" s="1"/>
      <c r="K34" s="1"/>
      <c r="L34" s="1"/>
      <c r="M34" s="1"/>
      <c r="N34" s="1"/>
      <c r="O34" s="1"/>
      <c r="P34" s="1"/>
      <c r="Q34" s="1"/>
      <c r="R34" s="1"/>
      <c r="S34" s="1"/>
      <c r="T34" s="1"/>
      <c r="U34" s="1"/>
      <c r="V34" s="1"/>
      <c r="W34" s="1"/>
      <c r="X34" s="1"/>
      <c r="Y34" s="1"/>
      <c r="Z34" s="1"/>
    </row>
    <row r="35">
      <c r="A35" s="1"/>
      <c r="B35" s="150"/>
      <c r="C35" s="163" t="s">
        <v>110</v>
      </c>
      <c r="D35" s="138"/>
      <c r="E35" s="138"/>
      <c r="F35" s="138"/>
      <c r="G35" s="181">
        <f>G13-G27</f>
        <v>177907.2</v>
      </c>
      <c r="H35" s="1"/>
      <c r="I35" s="1"/>
      <c r="J35" s="1"/>
      <c r="K35" s="1"/>
      <c r="L35" s="1"/>
      <c r="M35" s="1"/>
      <c r="N35" s="1"/>
      <c r="O35" s="1"/>
      <c r="P35" s="1"/>
      <c r="Q35" s="1"/>
      <c r="R35" s="1"/>
      <c r="S35" s="1"/>
      <c r="T35" s="1"/>
      <c r="U35" s="1"/>
      <c r="V35" s="1"/>
      <c r="W35" s="1"/>
      <c r="X35" s="1"/>
      <c r="Y35" s="1"/>
      <c r="Z35" s="1"/>
    </row>
    <row r="36" hidden="1">
      <c r="A36" s="1"/>
      <c r="B36" s="150"/>
      <c r="C36" s="163" t="s">
        <v>111</v>
      </c>
      <c r="D36" s="138"/>
      <c r="E36" s="138"/>
      <c r="F36" s="138"/>
      <c r="G36" s="180"/>
      <c r="H36" s="1"/>
      <c r="I36" s="1"/>
      <c r="J36" s="1"/>
      <c r="K36" s="1"/>
      <c r="L36" s="1"/>
      <c r="M36" s="1"/>
      <c r="N36" s="1"/>
      <c r="O36" s="1"/>
      <c r="P36" s="1"/>
      <c r="Q36" s="1"/>
      <c r="R36" s="1"/>
      <c r="S36" s="1"/>
      <c r="T36" s="1"/>
      <c r="U36" s="1"/>
      <c r="V36" s="1"/>
      <c r="W36" s="1"/>
      <c r="X36" s="1"/>
      <c r="Y36" s="1"/>
      <c r="Z36" s="1"/>
    </row>
    <row r="37" hidden="1">
      <c r="A37" s="1"/>
      <c r="B37" s="150"/>
      <c r="C37" s="163" t="s">
        <v>112</v>
      </c>
      <c r="D37" s="138"/>
      <c r="E37" s="138"/>
      <c r="F37" s="138"/>
      <c r="G37" s="180"/>
      <c r="H37" s="1"/>
      <c r="I37" s="1"/>
      <c r="J37" s="1"/>
      <c r="K37" s="1"/>
      <c r="L37" s="1"/>
      <c r="M37" s="1"/>
      <c r="N37" s="1"/>
      <c r="O37" s="1"/>
      <c r="P37" s="1"/>
      <c r="Q37" s="1"/>
      <c r="R37" s="1"/>
      <c r="S37" s="1"/>
      <c r="T37" s="1"/>
      <c r="U37" s="1"/>
      <c r="V37" s="1"/>
      <c r="W37" s="1"/>
      <c r="X37" s="1"/>
      <c r="Y37" s="1"/>
      <c r="Z37" s="1"/>
    </row>
    <row r="38">
      <c r="A38" s="1"/>
      <c r="B38" s="150"/>
      <c r="C38" s="138"/>
      <c r="D38" s="138"/>
      <c r="E38" s="138"/>
      <c r="F38" s="138"/>
      <c r="G38" s="143"/>
      <c r="H38" s="1"/>
      <c r="I38" s="1"/>
      <c r="J38" s="1"/>
      <c r="K38" s="1"/>
      <c r="L38" s="1"/>
      <c r="M38" s="1"/>
      <c r="N38" s="1"/>
      <c r="O38" s="1"/>
      <c r="P38" s="1"/>
      <c r="Q38" s="1"/>
      <c r="R38" s="1"/>
      <c r="S38" s="1"/>
      <c r="T38" s="1"/>
      <c r="U38" s="1"/>
      <c r="V38" s="1"/>
      <c r="W38" s="1"/>
      <c r="X38" s="1"/>
      <c r="Y38" s="1"/>
      <c r="Z38" s="1"/>
    </row>
    <row r="39" ht="15.0" customHeight="1">
      <c r="A39" s="1"/>
      <c r="B39" s="182" t="s">
        <v>113</v>
      </c>
      <c r="C39" s="138"/>
      <c r="D39" s="138"/>
      <c r="E39" s="138"/>
      <c r="F39" s="138"/>
      <c r="G39" s="183">
        <f>80%*G26</f>
        <v>138400</v>
      </c>
      <c r="H39" s="1"/>
      <c r="I39" s="1"/>
      <c r="J39" s="1"/>
      <c r="K39" s="136"/>
      <c r="P39" s="1"/>
      <c r="Q39" s="1"/>
      <c r="R39" s="1"/>
      <c r="S39" s="1"/>
      <c r="T39" s="1"/>
      <c r="U39" s="1"/>
      <c r="V39" s="1"/>
      <c r="W39" s="1"/>
      <c r="X39" s="1"/>
      <c r="Y39" s="1"/>
      <c r="Z39" s="1"/>
    </row>
    <row r="40" ht="15.0" customHeight="1">
      <c r="A40" s="1"/>
      <c r="B40" s="184" t="s">
        <v>114</v>
      </c>
      <c r="C40" s="169"/>
      <c r="D40" s="169"/>
      <c r="E40" s="169"/>
      <c r="F40" s="169"/>
      <c r="G40" s="183">
        <f>G13-G39</f>
        <v>812507.2</v>
      </c>
      <c r="H40" s="1"/>
      <c r="I40" s="1"/>
      <c r="J40" s="1"/>
      <c r="P40" s="1"/>
      <c r="Q40" s="1"/>
      <c r="R40" s="1"/>
      <c r="S40" s="1"/>
      <c r="T40" s="1"/>
      <c r="U40" s="1"/>
      <c r="V40" s="1"/>
      <c r="W40" s="1"/>
      <c r="X40" s="1"/>
      <c r="Y40" s="1"/>
      <c r="Z40" s="1"/>
    </row>
    <row r="41">
      <c r="A41" s="1"/>
      <c r="B41" s="185" t="s">
        <v>115</v>
      </c>
      <c r="H41" s="1"/>
      <c r="I41" s="1"/>
      <c r="J41" s="1"/>
      <c r="K41" s="1"/>
      <c r="L41" s="1"/>
      <c r="M41" s="1"/>
      <c r="N41" s="1"/>
      <c r="O41" s="1"/>
      <c r="P41" s="1"/>
      <c r="Q41" s="1"/>
      <c r="R41" s="1"/>
      <c r="S41" s="1"/>
      <c r="T41" s="1"/>
      <c r="U41" s="1"/>
      <c r="V41" s="1"/>
      <c r="W41" s="1"/>
      <c r="X41" s="1"/>
      <c r="Y41" s="1"/>
      <c r="Z41" s="1"/>
    </row>
    <row r="42">
      <c r="A42" s="1"/>
      <c r="H42" s="1"/>
      <c r="I42" s="1"/>
      <c r="J42" s="1"/>
      <c r="K42" s="1"/>
      <c r="L42" s="1"/>
      <c r="M42" s="1"/>
      <c r="N42" s="1"/>
      <c r="O42" s="1"/>
      <c r="P42" s="1"/>
      <c r="Q42" s="1"/>
      <c r="R42" s="1"/>
      <c r="S42" s="1"/>
      <c r="T42" s="1"/>
      <c r="U42" s="1"/>
      <c r="V42" s="1"/>
      <c r="W42" s="1"/>
      <c r="X42" s="1"/>
      <c r="Y42" s="1"/>
      <c r="Z42" s="1"/>
    </row>
    <row r="43">
      <c r="A43" s="1"/>
      <c r="B43" s="1"/>
      <c r="C43" s="1"/>
      <c r="D43" s="1"/>
      <c r="E43" s="1"/>
      <c r="F43" s="1"/>
      <c r="G43" s="1"/>
      <c r="H43" s="1"/>
      <c r="I43" s="1"/>
      <c r="J43" s="1"/>
      <c r="K43" s="1"/>
      <c r="L43" s="1"/>
      <c r="M43" s="1"/>
      <c r="N43" s="1"/>
      <c r="O43" s="1"/>
      <c r="P43" s="1"/>
      <c r="Q43" s="1"/>
      <c r="R43" s="1"/>
      <c r="S43" s="1"/>
      <c r="T43" s="1"/>
      <c r="U43" s="1"/>
      <c r="V43" s="1"/>
      <c r="W43" s="1"/>
      <c r="X43" s="1"/>
      <c r="Y43" s="1"/>
      <c r="Z43" s="1"/>
    </row>
    <row r="44">
      <c r="A44" s="1"/>
      <c r="B44" s="1"/>
      <c r="C44" s="1"/>
      <c r="D44" s="1"/>
      <c r="E44" s="1"/>
      <c r="F44" s="1"/>
      <c r="G44" s="1"/>
      <c r="H44" s="1"/>
      <c r="I44" s="1"/>
      <c r="J44" s="1"/>
      <c r="K44" s="1"/>
      <c r="L44" s="1"/>
      <c r="M44" s="1"/>
      <c r="N44" s="1"/>
      <c r="O44" s="1"/>
      <c r="P44" s="1"/>
      <c r="Q44" s="1"/>
      <c r="R44" s="1"/>
      <c r="S44" s="1"/>
      <c r="T44" s="1"/>
      <c r="U44" s="1"/>
      <c r="V44" s="1"/>
      <c r="W44" s="1"/>
      <c r="X44" s="1"/>
      <c r="Y44" s="1"/>
      <c r="Z44" s="1"/>
    </row>
    <row r="45">
      <c r="A45" s="1"/>
      <c r="B45" s="1"/>
      <c r="C45" s="1"/>
      <c r="D45" s="1"/>
      <c r="E45" s="1"/>
      <c r="F45" s="1"/>
      <c r="G45" s="1"/>
      <c r="H45" s="1"/>
      <c r="I45" s="1"/>
      <c r="J45" s="1"/>
      <c r="K45" s="1"/>
      <c r="L45" s="1"/>
      <c r="M45" s="1"/>
      <c r="N45" s="1"/>
      <c r="O45" s="1"/>
      <c r="P45" s="1"/>
      <c r="Q45" s="1"/>
      <c r="R45" s="1"/>
      <c r="S45" s="1"/>
      <c r="T45" s="1"/>
      <c r="U45" s="1"/>
      <c r="V45" s="1"/>
      <c r="W45" s="1"/>
      <c r="X45" s="1"/>
      <c r="Y45" s="1"/>
      <c r="Z45" s="1"/>
    </row>
    <row r="46">
      <c r="A46" s="1"/>
      <c r="B46" s="1"/>
      <c r="C46" s="1"/>
      <c r="D46" s="1"/>
      <c r="E46" s="1"/>
      <c r="F46" s="1"/>
      <c r="G46" s="1"/>
      <c r="H46" s="1"/>
      <c r="I46" s="1"/>
      <c r="J46" s="1"/>
      <c r="K46" s="1"/>
      <c r="L46" s="1"/>
      <c r="M46" s="1"/>
      <c r="N46" s="1"/>
      <c r="O46" s="1"/>
      <c r="P46" s="1"/>
      <c r="Q46" s="1"/>
      <c r="R46" s="1"/>
      <c r="S46" s="1"/>
      <c r="T46" s="1"/>
      <c r="U46" s="1"/>
      <c r="V46" s="1"/>
      <c r="W46" s="1"/>
      <c r="X46" s="1"/>
      <c r="Y46" s="1"/>
      <c r="Z46" s="1"/>
    </row>
    <row r="47">
      <c r="A47" s="1"/>
      <c r="B47" s="1"/>
      <c r="C47" s="1"/>
      <c r="D47" s="1"/>
      <c r="E47" s="1"/>
      <c r="F47" s="1"/>
      <c r="G47" s="1"/>
      <c r="H47" s="1"/>
      <c r="I47" s="1"/>
      <c r="J47" s="1"/>
      <c r="K47" s="1"/>
      <c r="L47" s="1"/>
      <c r="M47" s="1"/>
      <c r="N47" s="1"/>
      <c r="O47" s="1"/>
      <c r="P47" s="1"/>
      <c r="Q47" s="1"/>
      <c r="R47" s="1"/>
      <c r="S47" s="1"/>
      <c r="T47" s="1"/>
      <c r="U47" s="1"/>
      <c r="V47" s="1"/>
      <c r="W47" s="1"/>
      <c r="X47" s="1"/>
      <c r="Y47" s="1"/>
      <c r="Z47" s="1"/>
    </row>
    <row r="48">
      <c r="A48" s="1"/>
      <c r="B48" s="1"/>
      <c r="C48" s="1"/>
      <c r="D48" s="1"/>
      <c r="E48" s="1"/>
      <c r="F48" s="1"/>
      <c r="G48" s="1"/>
      <c r="H48" s="1"/>
      <c r="I48" s="1"/>
      <c r="J48" s="1"/>
      <c r="K48" s="1"/>
      <c r="L48" s="1"/>
      <c r="M48" s="1"/>
      <c r="N48" s="1"/>
      <c r="O48" s="1"/>
      <c r="P48" s="1"/>
      <c r="Q48" s="1"/>
      <c r="R48" s="1"/>
      <c r="S48" s="1"/>
      <c r="T48" s="1"/>
      <c r="U48" s="1"/>
      <c r="V48" s="1"/>
      <c r="W48" s="1"/>
      <c r="X48" s="1"/>
      <c r="Y48" s="1"/>
      <c r="Z48" s="1"/>
    </row>
    <row r="49">
      <c r="A49" s="1"/>
      <c r="B49" s="1"/>
      <c r="C49" s="1"/>
      <c r="D49" s="1"/>
      <c r="E49" s="1"/>
      <c r="F49" s="1"/>
      <c r="G49" s="1"/>
      <c r="H49" s="1"/>
      <c r="I49" s="1"/>
      <c r="J49" s="2"/>
      <c r="K49" s="1"/>
      <c r="L49" s="1"/>
      <c r="M49" s="1"/>
      <c r="N49" s="1"/>
      <c r="O49" s="1"/>
      <c r="P49" s="1"/>
      <c r="Q49" s="1"/>
      <c r="R49" s="1"/>
      <c r="S49" s="1"/>
      <c r="T49" s="1"/>
      <c r="U49" s="1"/>
      <c r="V49" s="1"/>
      <c r="W49" s="1"/>
      <c r="X49" s="1"/>
      <c r="Y49" s="1"/>
      <c r="Z49" s="1"/>
    </row>
    <row r="50">
      <c r="A50" s="1"/>
      <c r="B50" s="1"/>
      <c r="C50" s="1"/>
      <c r="D50" s="1"/>
      <c r="E50" s="1"/>
      <c r="F50" s="1"/>
      <c r="G50" s="1"/>
      <c r="H50" s="1"/>
      <c r="I50" s="1"/>
      <c r="J50" s="1"/>
      <c r="K50" s="1"/>
      <c r="L50" s="1"/>
      <c r="M50" s="1"/>
      <c r="N50" s="1"/>
      <c r="O50" s="1"/>
      <c r="P50" s="1"/>
      <c r="Q50" s="1"/>
      <c r="R50" s="1"/>
      <c r="S50" s="1"/>
      <c r="T50" s="1"/>
      <c r="U50" s="1"/>
      <c r="V50" s="1"/>
      <c r="W50" s="1"/>
      <c r="X50" s="1"/>
      <c r="Y50" s="1"/>
      <c r="Z50" s="1"/>
    </row>
    <row r="51">
      <c r="A51" s="1"/>
      <c r="B51" s="1"/>
      <c r="C51" s="1"/>
      <c r="D51" s="1"/>
      <c r="E51" s="1"/>
      <c r="F51" s="1"/>
      <c r="G51" s="1"/>
      <c r="H51" s="1"/>
      <c r="I51" s="1"/>
      <c r="J51" s="2"/>
      <c r="K51" s="1"/>
      <c r="L51" s="1"/>
      <c r="M51" s="1"/>
      <c r="N51" s="1"/>
      <c r="O51" s="1"/>
      <c r="P51" s="1"/>
      <c r="Q51" s="1"/>
      <c r="R51" s="1"/>
      <c r="S51" s="1"/>
      <c r="T51" s="1"/>
      <c r="U51" s="1"/>
      <c r="V51" s="1"/>
      <c r="W51" s="1"/>
      <c r="X51" s="1"/>
      <c r="Y51" s="1"/>
      <c r="Z51" s="1"/>
    </row>
    <row r="52" hidden="1">
      <c r="A52" s="1"/>
      <c r="B52" s="1"/>
      <c r="C52" s="125"/>
      <c r="D52" s="186" t="s">
        <v>116</v>
      </c>
      <c r="E52" s="125"/>
      <c r="F52" s="1"/>
      <c r="G52" s="1"/>
      <c r="H52" s="1"/>
      <c r="I52" s="1"/>
      <c r="J52" s="1"/>
      <c r="K52" s="1"/>
      <c r="L52" s="1"/>
      <c r="M52" s="1"/>
      <c r="N52" s="1"/>
      <c r="O52" s="1"/>
      <c r="P52" s="1"/>
      <c r="Q52" s="1"/>
      <c r="R52" s="1"/>
      <c r="S52" s="1"/>
      <c r="T52" s="1"/>
      <c r="U52" s="1"/>
      <c r="V52" s="1"/>
      <c r="W52" s="1"/>
      <c r="X52" s="1"/>
      <c r="Y52" s="1"/>
      <c r="Z52" s="1"/>
    </row>
    <row r="53" hidden="1">
      <c r="A53" s="1"/>
      <c r="B53" s="16" t="s">
        <v>19</v>
      </c>
      <c r="C53" s="1"/>
      <c r="D53" s="1"/>
      <c r="E53" s="1"/>
      <c r="F53" s="1"/>
      <c r="G53" s="1"/>
      <c r="H53" s="1"/>
      <c r="I53" s="1"/>
      <c r="J53" s="1"/>
      <c r="K53" s="1"/>
      <c r="L53" s="1"/>
      <c r="M53" s="1"/>
      <c r="N53" s="1"/>
      <c r="O53" s="1"/>
      <c r="P53" s="1"/>
      <c r="Q53" s="1"/>
      <c r="R53" s="1"/>
      <c r="S53" s="1"/>
      <c r="T53" s="1"/>
      <c r="U53" s="1"/>
      <c r="V53" s="1"/>
      <c r="W53" s="1"/>
      <c r="X53" s="1"/>
      <c r="Y53" s="1"/>
      <c r="Z53" s="1"/>
    </row>
    <row r="54" hidden="1">
      <c r="A54" s="165"/>
      <c r="B54" s="165"/>
      <c r="C54" s="16">
        <v>2023.0</v>
      </c>
      <c r="D54" s="16">
        <v>2024.0</v>
      </c>
      <c r="E54" s="16">
        <v>2025.0</v>
      </c>
      <c r="F54" s="16">
        <v>2026.0</v>
      </c>
      <c r="G54" s="16">
        <v>2027.0</v>
      </c>
      <c r="H54" s="16">
        <v>2028.0</v>
      </c>
      <c r="I54" s="16">
        <v>2029.0</v>
      </c>
      <c r="J54" s="165"/>
      <c r="K54" s="165"/>
      <c r="L54" s="165"/>
      <c r="M54" s="165"/>
      <c r="N54" s="165"/>
      <c r="O54" s="165"/>
      <c r="P54" s="165"/>
      <c r="Q54" s="165"/>
      <c r="R54" s="165"/>
      <c r="S54" s="165"/>
      <c r="T54" s="165"/>
      <c r="U54" s="165"/>
      <c r="V54" s="165"/>
      <c r="W54" s="165"/>
      <c r="X54" s="165"/>
      <c r="Y54" s="165"/>
      <c r="Z54" s="165"/>
    </row>
    <row r="55" hidden="1">
      <c r="A55" s="1"/>
      <c r="B55" s="2" t="s">
        <v>117</v>
      </c>
      <c r="C55" s="1"/>
      <c r="D55" s="1"/>
      <c r="E55" s="1"/>
      <c r="F55" s="1"/>
      <c r="G55" s="1"/>
      <c r="H55" s="1"/>
      <c r="I55" s="1"/>
      <c r="J55" s="1"/>
      <c r="K55" s="1"/>
      <c r="L55" s="1"/>
      <c r="M55" s="1"/>
      <c r="N55" s="1"/>
      <c r="O55" s="1"/>
      <c r="P55" s="1"/>
      <c r="Q55" s="1"/>
      <c r="R55" s="1"/>
      <c r="S55" s="1"/>
      <c r="T55" s="1"/>
      <c r="U55" s="1"/>
      <c r="V55" s="1"/>
      <c r="W55" s="1"/>
      <c r="X55" s="1"/>
      <c r="Y55" s="1"/>
      <c r="Z55" s="1"/>
    </row>
    <row r="56" hidden="1">
      <c r="A56" s="1"/>
      <c r="B56" s="1"/>
      <c r="C56" s="1"/>
      <c r="D56" s="1"/>
      <c r="E56" s="1"/>
      <c r="F56" s="1"/>
      <c r="G56" s="1"/>
      <c r="H56" s="1"/>
      <c r="I56" s="1"/>
      <c r="J56" s="1"/>
      <c r="K56" s="1"/>
      <c r="L56" s="1"/>
      <c r="M56" s="1"/>
      <c r="N56" s="1"/>
      <c r="O56" s="1"/>
      <c r="P56" s="1"/>
      <c r="Q56" s="1"/>
      <c r="R56" s="1"/>
      <c r="S56" s="1"/>
      <c r="T56" s="1"/>
      <c r="U56" s="1"/>
      <c r="V56" s="1"/>
      <c r="W56" s="1"/>
      <c r="X56" s="1"/>
      <c r="Y56" s="1"/>
      <c r="Z56" s="1"/>
    </row>
    <row r="57" hidden="1">
      <c r="A57" s="1"/>
      <c r="B57" s="2" t="s">
        <v>118</v>
      </c>
      <c r="C57" s="1"/>
      <c r="D57" s="1"/>
      <c r="E57" s="1"/>
      <c r="F57" s="1"/>
      <c r="G57" s="1"/>
      <c r="H57" s="1"/>
      <c r="I57" s="1"/>
      <c r="J57" s="1"/>
      <c r="K57" s="1"/>
      <c r="L57" s="1"/>
      <c r="M57" s="1"/>
      <c r="N57" s="1"/>
      <c r="O57" s="1"/>
      <c r="P57" s="1"/>
      <c r="Q57" s="1"/>
      <c r="R57" s="1"/>
      <c r="S57" s="1"/>
      <c r="T57" s="1"/>
      <c r="U57" s="1"/>
      <c r="V57" s="1"/>
      <c r="W57" s="1"/>
      <c r="X57" s="1"/>
      <c r="Y57" s="1"/>
      <c r="Z57" s="1"/>
    </row>
    <row r="58" hidden="1">
      <c r="A58" s="1"/>
      <c r="B58" s="1"/>
      <c r="C58" s="1"/>
      <c r="D58" s="1"/>
      <c r="E58" s="1"/>
      <c r="F58" s="1"/>
      <c r="G58" s="1"/>
      <c r="H58" s="1"/>
      <c r="I58" s="1"/>
      <c r="J58" s="1"/>
      <c r="K58" s="1"/>
      <c r="L58" s="1"/>
      <c r="M58" s="1"/>
      <c r="N58" s="1"/>
      <c r="O58" s="1"/>
      <c r="P58" s="1"/>
      <c r="Q58" s="1"/>
      <c r="R58" s="1"/>
      <c r="S58" s="1"/>
      <c r="T58" s="1"/>
      <c r="U58" s="1"/>
      <c r="V58" s="1"/>
      <c r="W58" s="1"/>
      <c r="X58" s="1"/>
      <c r="Y58" s="1"/>
      <c r="Z58" s="1"/>
    </row>
    <row r="59">
      <c r="A59" s="1"/>
      <c r="B59" s="2"/>
      <c r="C59" s="1"/>
      <c r="D59" s="1"/>
      <c r="E59" s="1"/>
      <c r="F59" s="1"/>
      <c r="G59" s="1"/>
      <c r="H59" s="1"/>
      <c r="I59" s="1"/>
      <c r="J59" s="1"/>
      <c r="K59" s="1"/>
      <c r="L59" s="1"/>
      <c r="M59" s="1"/>
      <c r="N59" s="1"/>
      <c r="O59" s="1"/>
      <c r="P59" s="1"/>
      <c r="Q59" s="1"/>
      <c r="R59" s="1"/>
      <c r="S59" s="1"/>
      <c r="T59" s="1"/>
      <c r="U59" s="1"/>
      <c r="V59" s="1"/>
      <c r="W59" s="1"/>
      <c r="X59" s="1"/>
      <c r="Y59" s="1"/>
      <c r="Z59" s="1"/>
    </row>
    <row r="60">
      <c r="A60" s="2"/>
      <c r="B60" s="2"/>
      <c r="C60" s="1"/>
      <c r="D60" s="1"/>
      <c r="E60" s="1"/>
      <c r="F60" s="1"/>
      <c r="G60" s="1"/>
      <c r="H60" s="1"/>
      <c r="I60" s="1"/>
      <c r="J60" s="1"/>
      <c r="K60" s="1"/>
      <c r="L60" s="1"/>
      <c r="M60" s="1"/>
      <c r="N60" s="1"/>
      <c r="O60" s="1"/>
      <c r="P60" s="1"/>
      <c r="Q60" s="1"/>
      <c r="R60" s="1"/>
      <c r="S60" s="1"/>
      <c r="T60" s="1"/>
      <c r="U60" s="1"/>
      <c r="V60" s="1"/>
      <c r="W60" s="1"/>
      <c r="X60" s="1"/>
      <c r="Y60" s="1"/>
      <c r="Z60" s="1"/>
    </row>
    <row r="61">
      <c r="A61" s="1"/>
      <c r="B61" s="2"/>
      <c r="C61" s="1"/>
      <c r="D61" s="1"/>
      <c r="E61" s="1"/>
      <c r="F61" s="1"/>
      <c r="G61" s="1"/>
      <c r="H61" s="1"/>
      <c r="I61" s="1"/>
      <c r="J61" s="1"/>
      <c r="K61" s="1"/>
      <c r="L61" s="1"/>
      <c r="M61" s="1"/>
      <c r="N61" s="1"/>
      <c r="O61" s="1"/>
      <c r="P61" s="1"/>
      <c r="Q61" s="1"/>
      <c r="R61" s="1"/>
      <c r="S61" s="1"/>
      <c r="T61" s="1"/>
      <c r="U61" s="1"/>
      <c r="V61" s="1"/>
      <c r="W61" s="1"/>
      <c r="X61" s="1"/>
      <c r="Y61" s="1"/>
      <c r="Z61" s="1"/>
    </row>
    <row r="62">
      <c r="A62" s="1"/>
      <c r="B62" s="1"/>
      <c r="C62" s="1"/>
      <c r="D62" s="2"/>
      <c r="E62" s="1"/>
      <c r="F62" s="1"/>
      <c r="G62" s="1"/>
      <c r="H62" s="1"/>
      <c r="I62" s="1"/>
      <c r="J62" s="1"/>
      <c r="K62" s="1"/>
      <c r="L62" s="1"/>
      <c r="M62" s="1"/>
      <c r="N62" s="1"/>
      <c r="O62" s="1"/>
      <c r="P62" s="1"/>
      <c r="Q62" s="1"/>
      <c r="R62" s="1"/>
      <c r="S62" s="1"/>
      <c r="T62" s="1"/>
      <c r="U62" s="1"/>
      <c r="V62" s="1"/>
      <c r="W62" s="1"/>
      <c r="X62" s="1"/>
      <c r="Y62" s="1"/>
      <c r="Z62" s="1"/>
    </row>
    <row r="63" hidden="1">
      <c r="A63" s="1"/>
      <c r="B63" s="1"/>
      <c r="C63" s="125"/>
      <c r="D63" s="186" t="s">
        <v>119</v>
      </c>
      <c r="E63" s="187"/>
      <c r="F63" s="188" t="s">
        <v>120</v>
      </c>
      <c r="G63" s="1"/>
      <c r="H63" s="1"/>
      <c r="I63" s="1"/>
      <c r="J63" s="2"/>
      <c r="K63" s="1"/>
      <c r="L63" s="1"/>
      <c r="M63" s="1"/>
      <c r="N63" s="1"/>
      <c r="O63" s="1"/>
      <c r="P63" s="1"/>
      <c r="Q63" s="1"/>
      <c r="R63" s="1"/>
      <c r="S63" s="1"/>
      <c r="T63" s="1"/>
      <c r="U63" s="1"/>
      <c r="V63" s="1"/>
      <c r="W63" s="1"/>
      <c r="X63" s="1"/>
      <c r="Y63" s="1"/>
      <c r="Z63" s="1"/>
    </row>
    <row r="64" hidden="1">
      <c r="A64" s="1"/>
      <c r="B64" s="1"/>
      <c r="C64" s="189"/>
      <c r="D64" s="190" t="s">
        <v>121</v>
      </c>
      <c r="E64" s="189"/>
      <c r="F64" s="1"/>
      <c r="G64" s="1"/>
      <c r="H64" s="1"/>
      <c r="I64" s="1"/>
      <c r="J64" s="1"/>
      <c r="K64" s="1"/>
      <c r="L64" s="1"/>
      <c r="M64" s="1"/>
      <c r="N64" s="1"/>
      <c r="O64" s="1"/>
      <c r="P64" s="1"/>
      <c r="Q64" s="1"/>
      <c r="R64" s="1"/>
      <c r="S64" s="1"/>
      <c r="T64" s="1"/>
      <c r="U64" s="1"/>
      <c r="V64" s="1"/>
      <c r="W64" s="1"/>
      <c r="X64" s="1"/>
      <c r="Y64" s="1"/>
      <c r="Z64" s="1"/>
    </row>
    <row r="65" hidden="1">
      <c r="A65" s="1"/>
      <c r="B65" s="1"/>
      <c r="C65" s="16">
        <v>2023.0</v>
      </c>
      <c r="D65" s="16">
        <v>2024.0</v>
      </c>
      <c r="E65" s="16">
        <v>2025.0</v>
      </c>
      <c r="F65" s="16">
        <v>2026.0</v>
      </c>
      <c r="G65" s="16">
        <v>2027.0</v>
      </c>
      <c r="H65" s="16">
        <v>2028.0</v>
      </c>
      <c r="I65" s="1"/>
      <c r="J65" s="1"/>
      <c r="K65" s="1"/>
      <c r="L65" s="1"/>
      <c r="M65" s="1"/>
      <c r="N65" s="1"/>
      <c r="O65" s="1"/>
      <c r="P65" s="1"/>
      <c r="Q65" s="1"/>
      <c r="R65" s="1"/>
      <c r="S65" s="1"/>
      <c r="T65" s="1"/>
      <c r="U65" s="1"/>
      <c r="V65" s="1"/>
      <c r="W65" s="1"/>
      <c r="X65" s="1"/>
      <c r="Y65" s="1"/>
      <c r="Z65" s="1"/>
    </row>
    <row r="66" hidden="1">
      <c r="A66" s="1"/>
      <c r="B66" s="1"/>
      <c r="C66" s="138"/>
      <c r="D66" s="138"/>
      <c r="E66" s="138"/>
      <c r="F66" s="138"/>
      <c r="G66" s="138"/>
      <c r="H66" s="138"/>
      <c r="I66" s="1"/>
      <c r="J66" s="1"/>
      <c r="K66" s="1"/>
      <c r="L66" s="1"/>
      <c r="M66" s="1"/>
      <c r="N66" s="1"/>
      <c r="O66" s="1"/>
      <c r="P66" s="1"/>
      <c r="Q66" s="1"/>
      <c r="R66" s="1"/>
      <c r="S66" s="1"/>
      <c r="T66" s="1"/>
      <c r="U66" s="1"/>
      <c r="V66" s="1"/>
      <c r="W66" s="1"/>
      <c r="X66" s="1"/>
      <c r="Y66" s="1"/>
      <c r="Z66" s="1"/>
    </row>
    <row r="67" hidden="1">
      <c r="A67" s="1"/>
      <c r="B67" s="2" t="s">
        <v>122</v>
      </c>
      <c r="C67" s="4">
        <v>1.5E7</v>
      </c>
      <c r="D67" s="4">
        <v>0.0</v>
      </c>
      <c r="E67" s="4">
        <v>6.0E7</v>
      </c>
      <c r="F67" s="4">
        <v>0.0</v>
      </c>
      <c r="G67" s="4">
        <v>0.0</v>
      </c>
      <c r="H67" s="4">
        <v>0.0</v>
      </c>
      <c r="I67" s="1"/>
      <c r="J67" s="1"/>
      <c r="K67" s="1"/>
      <c r="L67" s="1"/>
      <c r="M67" s="1"/>
      <c r="N67" s="1"/>
      <c r="O67" s="1"/>
      <c r="P67" s="1"/>
      <c r="Q67" s="1"/>
      <c r="R67" s="1"/>
      <c r="S67" s="1"/>
      <c r="T67" s="1"/>
      <c r="U67" s="1"/>
      <c r="V67" s="1"/>
      <c r="W67" s="1"/>
      <c r="X67" s="1"/>
      <c r="Y67" s="1"/>
      <c r="Z67" s="1"/>
    </row>
    <row r="68" hidden="1">
      <c r="A68" s="1"/>
      <c r="B68" s="191" t="s">
        <v>123</v>
      </c>
      <c r="C68" s="132"/>
      <c r="D68" s="132"/>
      <c r="E68" s="132"/>
      <c r="F68" s="132"/>
      <c r="G68" s="132"/>
      <c r="H68" s="132"/>
      <c r="I68" s="1"/>
      <c r="J68" s="1"/>
      <c r="K68" s="1"/>
      <c r="L68" s="1"/>
      <c r="M68" s="1"/>
      <c r="N68" s="1"/>
      <c r="O68" s="1"/>
      <c r="P68" s="1"/>
      <c r="Q68" s="1"/>
      <c r="R68" s="1"/>
      <c r="S68" s="1"/>
      <c r="T68" s="1"/>
      <c r="U68" s="1"/>
      <c r="V68" s="1"/>
      <c r="W68" s="1"/>
      <c r="X68" s="1"/>
      <c r="Y68" s="1"/>
      <c r="Z68" s="1"/>
    </row>
    <row r="69" hidden="1">
      <c r="A69" s="1"/>
      <c r="B69" s="2" t="s">
        <v>124</v>
      </c>
      <c r="C69" s="138"/>
      <c r="D69" s="138"/>
      <c r="E69" s="138"/>
      <c r="F69" s="138"/>
      <c r="G69" s="138"/>
      <c r="H69" s="138"/>
      <c r="I69" s="1"/>
      <c r="J69" s="1"/>
      <c r="K69" s="1"/>
      <c r="L69" s="1"/>
      <c r="M69" s="1"/>
      <c r="N69" s="1"/>
      <c r="O69" s="1"/>
      <c r="P69" s="1"/>
      <c r="Q69" s="1"/>
      <c r="R69" s="1"/>
      <c r="S69" s="1"/>
      <c r="T69" s="1"/>
      <c r="U69" s="1"/>
      <c r="V69" s="1"/>
      <c r="W69" s="1"/>
      <c r="X69" s="1"/>
      <c r="Y69" s="1"/>
      <c r="Z69" s="1"/>
    </row>
    <row r="70" hidden="1">
      <c r="A70" s="1"/>
      <c r="B70" s="2" t="s">
        <v>125</v>
      </c>
      <c r="C70" s="138"/>
      <c r="D70" s="138"/>
      <c r="E70" s="138"/>
      <c r="F70" s="138"/>
      <c r="G70" s="138"/>
      <c r="H70" s="138"/>
      <c r="I70" s="1"/>
      <c r="J70" s="1"/>
      <c r="K70" s="1"/>
      <c r="L70" s="1"/>
      <c r="M70" s="1"/>
      <c r="N70" s="1"/>
      <c r="O70" s="1"/>
      <c r="P70" s="1"/>
      <c r="Q70" s="1"/>
      <c r="R70" s="1"/>
      <c r="S70" s="1"/>
      <c r="T70" s="1"/>
      <c r="U70" s="1"/>
      <c r="V70" s="1"/>
      <c r="W70" s="1"/>
      <c r="X70" s="1"/>
      <c r="Y70" s="1"/>
      <c r="Z70" s="1"/>
    </row>
    <row r="71" hidden="1">
      <c r="A71" s="1"/>
      <c r="B71" s="2" t="s">
        <v>126</v>
      </c>
      <c r="C71" s="138" t="str">
        <f t="shared" ref="C71:H71" si="1">C67-#REF!</f>
        <v>#REF!</v>
      </c>
      <c r="D71" s="138" t="str">
        <f t="shared" si="1"/>
        <v>#REF!</v>
      </c>
      <c r="E71" s="138" t="str">
        <f t="shared" si="1"/>
        <v>#REF!</v>
      </c>
      <c r="F71" s="138" t="str">
        <f t="shared" si="1"/>
        <v>#REF!</v>
      </c>
      <c r="G71" s="138" t="str">
        <f t="shared" si="1"/>
        <v>#REF!</v>
      </c>
      <c r="H71" s="138" t="str">
        <f t="shared" si="1"/>
        <v>#REF!</v>
      </c>
      <c r="I71" s="1"/>
      <c r="J71" s="1"/>
      <c r="K71" s="1"/>
      <c r="L71" s="1"/>
      <c r="M71" s="1"/>
      <c r="N71" s="1"/>
      <c r="O71" s="1"/>
      <c r="P71" s="1"/>
      <c r="Q71" s="1"/>
      <c r="R71" s="1"/>
      <c r="S71" s="1"/>
      <c r="T71" s="1"/>
      <c r="U71" s="1"/>
      <c r="V71" s="1"/>
      <c r="W71" s="1"/>
      <c r="X71" s="1"/>
      <c r="Y71" s="1"/>
      <c r="Z71" s="1"/>
    </row>
    <row r="72" hidden="1">
      <c r="A72" s="1"/>
      <c r="B72" s="192" t="s">
        <v>127</v>
      </c>
      <c r="C72" s="193"/>
      <c r="D72" s="193"/>
      <c r="E72" s="193"/>
      <c r="F72" s="193"/>
      <c r="G72" s="193"/>
      <c r="H72" s="193"/>
      <c r="I72" s="1"/>
      <c r="J72" s="1"/>
      <c r="K72" s="1"/>
      <c r="L72" s="1"/>
      <c r="M72" s="1"/>
      <c r="N72" s="1"/>
      <c r="O72" s="1"/>
      <c r="P72" s="1"/>
      <c r="Q72" s="1"/>
      <c r="R72" s="1"/>
      <c r="S72" s="1"/>
      <c r="T72" s="1"/>
      <c r="U72" s="1"/>
      <c r="V72" s="1"/>
      <c r="W72" s="1"/>
      <c r="X72" s="1"/>
      <c r="Y72" s="1"/>
      <c r="Z72" s="1"/>
    </row>
    <row r="73" hidden="1">
      <c r="A73" s="1"/>
      <c r="B73" s="1"/>
      <c r="C73" s="1"/>
      <c r="D73" s="1"/>
      <c r="E73" s="1"/>
      <c r="F73" s="1"/>
      <c r="G73" s="1"/>
      <c r="H73" s="1"/>
      <c r="I73" s="1"/>
      <c r="J73" s="1"/>
      <c r="K73" s="1"/>
      <c r="L73" s="1"/>
      <c r="M73" s="1"/>
      <c r="N73" s="1"/>
      <c r="O73" s="1"/>
      <c r="P73" s="1"/>
      <c r="Q73" s="1"/>
      <c r="R73" s="1"/>
      <c r="S73" s="1"/>
      <c r="T73" s="1"/>
      <c r="U73" s="1"/>
      <c r="V73" s="1"/>
      <c r="W73" s="1"/>
      <c r="X73" s="1"/>
      <c r="Y73" s="1"/>
      <c r="Z73" s="1"/>
    </row>
    <row r="74" hidden="1">
      <c r="A74" s="165"/>
      <c r="B74" s="194" t="s">
        <v>128</v>
      </c>
      <c r="C74" s="194">
        <v>1.0</v>
      </c>
      <c r="D74" s="194">
        <v>2.0</v>
      </c>
      <c r="E74" s="194">
        <v>3.0</v>
      </c>
      <c r="F74" s="194">
        <v>4.0</v>
      </c>
      <c r="G74" s="194">
        <v>5.0</v>
      </c>
      <c r="H74" s="195"/>
      <c r="I74" s="165"/>
      <c r="J74" s="165"/>
      <c r="K74" s="165"/>
      <c r="L74" s="165"/>
      <c r="M74" s="165"/>
      <c r="N74" s="165"/>
      <c r="O74" s="165"/>
      <c r="P74" s="165"/>
      <c r="Q74" s="165"/>
      <c r="R74" s="165"/>
      <c r="S74" s="165"/>
      <c r="T74" s="165"/>
      <c r="U74" s="165"/>
      <c r="V74" s="165"/>
      <c r="W74" s="165"/>
      <c r="X74" s="165"/>
      <c r="Y74" s="165"/>
      <c r="Z74" s="165"/>
    </row>
    <row r="75" hidden="1">
      <c r="A75" s="1"/>
      <c r="B75" s="2" t="s">
        <v>129</v>
      </c>
      <c r="C75" s="196">
        <v>0.105</v>
      </c>
      <c r="D75" s="1"/>
      <c r="E75" s="1"/>
      <c r="F75" s="1"/>
      <c r="G75" s="1"/>
      <c r="H75" s="1"/>
      <c r="I75" s="1"/>
      <c r="J75" s="1"/>
      <c r="K75" s="1"/>
      <c r="L75" s="1"/>
      <c r="M75" s="1"/>
      <c r="N75" s="1"/>
      <c r="O75" s="1"/>
      <c r="P75" s="1"/>
      <c r="Q75" s="1"/>
      <c r="R75" s="1"/>
      <c r="S75" s="1"/>
      <c r="T75" s="1"/>
      <c r="U75" s="1"/>
      <c r="V75" s="1"/>
      <c r="W75" s="1"/>
      <c r="X75" s="1"/>
      <c r="Y75" s="1"/>
      <c r="Z75" s="1"/>
    </row>
    <row r="76" hidden="1">
      <c r="A76" s="1"/>
      <c r="B76" s="197" t="s">
        <v>130</v>
      </c>
      <c r="C76" s="198"/>
      <c r="D76" s="198"/>
      <c r="E76" s="198"/>
      <c r="F76" s="198"/>
      <c r="G76" s="198"/>
      <c r="H76" s="198"/>
      <c r="I76" s="1"/>
      <c r="J76" s="1"/>
      <c r="K76" s="1"/>
      <c r="L76" s="1"/>
      <c r="M76" s="1"/>
      <c r="N76" s="1"/>
      <c r="O76" s="1"/>
      <c r="P76" s="1"/>
      <c r="Q76" s="1"/>
      <c r="R76" s="1"/>
      <c r="S76" s="1"/>
      <c r="T76" s="1"/>
      <c r="U76" s="1"/>
      <c r="V76" s="1"/>
      <c r="W76" s="1"/>
      <c r="X76" s="1"/>
      <c r="Y76" s="1"/>
      <c r="Z76" s="1"/>
    </row>
    <row r="77" hidden="1">
      <c r="A77" s="1"/>
      <c r="B77" s="191" t="s">
        <v>131</v>
      </c>
      <c r="C77" s="199"/>
      <c r="D77" s="199"/>
      <c r="E77" s="199"/>
      <c r="F77" s="199"/>
      <c r="G77" s="199"/>
      <c r="H77" s="199"/>
      <c r="I77" s="1"/>
      <c r="J77" s="1"/>
      <c r="K77" s="1"/>
      <c r="L77" s="1"/>
      <c r="M77" s="1"/>
      <c r="N77" s="1"/>
      <c r="O77" s="1"/>
      <c r="P77" s="1"/>
      <c r="Q77" s="1"/>
      <c r="R77" s="1"/>
      <c r="S77" s="1"/>
      <c r="T77" s="1"/>
      <c r="U77" s="1"/>
      <c r="V77" s="1"/>
      <c r="W77" s="1"/>
      <c r="X77" s="1"/>
      <c r="Y77" s="1"/>
      <c r="Z77" s="1"/>
    </row>
    <row r="78" hidden="1">
      <c r="A78" s="1"/>
      <c r="B78" s="16" t="s">
        <v>132</v>
      </c>
      <c r="C78" s="196">
        <v>0.105</v>
      </c>
      <c r="D78" s="1"/>
      <c r="E78" s="1"/>
      <c r="F78" s="1"/>
      <c r="G78" s="1"/>
      <c r="H78" s="1"/>
      <c r="I78" s="1"/>
      <c r="J78" s="1"/>
      <c r="K78" s="1"/>
      <c r="L78" s="1"/>
      <c r="M78" s="1"/>
      <c r="N78" s="1"/>
      <c r="O78" s="1"/>
      <c r="P78" s="1"/>
      <c r="Q78" s="1"/>
      <c r="R78" s="1"/>
      <c r="S78" s="1"/>
      <c r="T78" s="1"/>
      <c r="U78" s="1"/>
      <c r="V78" s="1"/>
      <c r="W78" s="1"/>
      <c r="X78" s="1"/>
      <c r="Y78" s="1"/>
      <c r="Z78" s="1"/>
    </row>
    <row r="79" hidden="1">
      <c r="A79" s="1"/>
      <c r="B79" s="2" t="s">
        <v>57</v>
      </c>
      <c r="C79" s="1"/>
      <c r="D79" s="1"/>
      <c r="E79" s="1"/>
      <c r="F79" s="1"/>
      <c r="G79" s="1"/>
      <c r="H79" s="1"/>
      <c r="I79" s="1"/>
      <c r="J79" s="1"/>
      <c r="K79" s="1"/>
      <c r="L79" s="1"/>
      <c r="M79" s="1"/>
      <c r="N79" s="1"/>
      <c r="O79" s="1"/>
      <c r="P79" s="1"/>
      <c r="Q79" s="1"/>
      <c r="R79" s="1"/>
      <c r="S79" s="1"/>
      <c r="T79" s="1"/>
      <c r="U79" s="1"/>
      <c r="V79" s="1"/>
      <c r="W79" s="1"/>
      <c r="X79" s="1"/>
      <c r="Y79" s="1"/>
      <c r="Z79" s="1"/>
    </row>
    <row r="80" hidden="1">
      <c r="A80" s="1"/>
      <c r="B80" s="1"/>
      <c r="C80" s="1"/>
      <c r="D80" s="1"/>
      <c r="E80" s="1"/>
      <c r="F80" s="1"/>
      <c r="G80" s="1"/>
      <c r="H80" s="1"/>
      <c r="I80" s="1"/>
      <c r="J80" s="1"/>
      <c r="K80" s="1"/>
      <c r="L80" s="1"/>
      <c r="M80" s="1"/>
      <c r="N80" s="1"/>
      <c r="O80" s="1"/>
      <c r="P80" s="1"/>
      <c r="Q80" s="1"/>
      <c r="R80" s="1"/>
      <c r="S80" s="1"/>
      <c r="T80" s="1"/>
      <c r="U80" s="1"/>
      <c r="V80" s="1"/>
      <c r="W80" s="1"/>
      <c r="X80" s="1"/>
      <c r="Y80" s="1"/>
      <c r="Z80" s="1"/>
    </row>
    <row r="81" hidden="1">
      <c r="A81" s="1"/>
      <c r="B81" s="16" t="s">
        <v>133</v>
      </c>
      <c r="C81" s="1"/>
      <c r="D81" s="1"/>
      <c r="E81" s="1"/>
      <c r="F81" s="1"/>
      <c r="G81" s="1"/>
      <c r="H81" s="1"/>
      <c r="I81" s="1"/>
      <c r="J81" s="1"/>
      <c r="K81" s="1"/>
      <c r="L81" s="1"/>
      <c r="M81" s="1"/>
      <c r="N81" s="1"/>
      <c r="O81" s="1"/>
      <c r="P81" s="1"/>
      <c r="Q81" s="1"/>
      <c r="R81" s="1"/>
      <c r="S81" s="1"/>
      <c r="T81" s="1"/>
      <c r="U81" s="1"/>
      <c r="V81" s="1"/>
      <c r="W81" s="1"/>
      <c r="X81" s="1"/>
      <c r="Y81" s="1"/>
      <c r="Z81" s="1"/>
    </row>
    <row r="82" hidden="1">
      <c r="A82" s="1"/>
      <c r="B82" s="200" t="s">
        <v>134</v>
      </c>
      <c r="C82" s="1"/>
      <c r="D82" s="1"/>
      <c r="E82" s="1"/>
      <c r="F82" s="1"/>
      <c r="G82" s="1"/>
      <c r="H82" s="1"/>
      <c r="I82" s="1"/>
      <c r="J82" s="1"/>
      <c r="K82" s="1"/>
      <c r="L82" s="1"/>
      <c r="M82" s="1"/>
      <c r="N82" s="1"/>
      <c r="O82" s="1"/>
      <c r="P82" s="1"/>
      <c r="Q82" s="1"/>
      <c r="R82" s="1"/>
      <c r="S82" s="1"/>
      <c r="T82" s="1"/>
      <c r="U82" s="1"/>
      <c r="V82" s="1"/>
      <c r="W82" s="1"/>
      <c r="X82" s="1"/>
      <c r="Y82" s="1"/>
      <c r="Z82" s="1"/>
    </row>
    <row r="83" hidden="1">
      <c r="A83" s="1"/>
      <c r="B83" s="1"/>
      <c r="C83" s="1"/>
      <c r="D83" s="1"/>
      <c r="E83" s="1"/>
      <c r="F83" s="1"/>
      <c r="G83" s="1"/>
      <c r="H83" s="1"/>
      <c r="I83" s="1"/>
      <c r="J83" s="1"/>
      <c r="K83" s="1"/>
      <c r="L83" s="1"/>
      <c r="M83" s="1"/>
      <c r="N83" s="1"/>
      <c r="O83" s="1"/>
      <c r="P83" s="1"/>
      <c r="Q83" s="1"/>
      <c r="R83" s="1"/>
      <c r="S83" s="1"/>
      <c r="T83" s="1"/>
      <c r="U83" s="1"/>
      <c r="V83" s="1"/>
      <c r="W83" s="1"/>
      <c r="X83" s="1"/>
      <c r="Y83" s="1"/>
      <c r="Z83" s="1"/>
    </row>
    <row r="84">
      <c r="A84" s="1"/>
      <c r="B84" s="1"/>
      <c r="C84" s="1"/>
      <c r="D84" s="1"/>
      <c r="E84" s="1"/>
      <c r="F84" s="1"/>
      <c r="G84" s="1"/>
      <c r="H84" s="1"/>
      <c r="I84" s="1"/>
      <c r="J84" s="1"/>
      <c r="K84" s="1"/>
      <c r="L84" s="1"/>
      <c r="M84" s="1"/>
      <c r="N84" s="1"/>
      <c r="O84" s="1"/>
      <c r="P84" s="1"/>
      <c r="Q84" s="1"/>
      <c r="R84" s="1"/>
      <c r="S84" s="1"/>
      <c r="T84" s="1"/>
      <c r="U84" s="1"/>
      <c r="V84" s="1"/>
      <c r="W84" s="1"/>
      <c r="X84" s="1"/>
      <c r="Y84" s="1"/>
      <c r="Z84" s="1"/>
    </row>
    <row r="85">
      <c r="A85" s="1"/>
      <c r="B85" s="1"/>
      <c r="C85" s="1"/>
      <c r="D85" s="1"/>
      <c r="E85" s="1"/>
      <c r="F85" s="1"/>
      <c r="G85" s="1"/>
      <c r="H85" s="1"/>
      <c r="I85" s="1"/>
      <c r="J85" s="1"/>
      <c r="K85" s="1"/>
      <c r="L85" s="1"/>
      <c r="M85" s="1"/>
      <c r="N85" s="1"/>
      <c r="O85" s="1"/>
      <c r="P85" s="1"/>
      <c r="Q85" s="1"/>
      <c r="R85" s="1"/>
      <c r="S85" s="1"/>
      <c r="T85" s="1"/>
      <c r="U85" s="1"/>
      <c r="V85" s="1"/>
      <c r="W85" s="1"/>
      <c r="X85" s="1"/>
      <c r="Y85" s="1"/>
      <c r="Z85" s="1"/>
    </row>
    <row r="86">
      <c r="A86" s="1"/>
      <c r="B86" s="1"/>
      <c r="C86" s="125"/>
      <c r="D86" s="186" t="s">
        <v>119</v>
      </c>
      <c r="E86" s="125"/>
      <c r="F86" s="1"/>
      <c r="G86" s="1"/>
      <c r="H86" s="1"/>
      <c r="I86" s="1"/>
      <c r="J86" s="1"/>
      <c r="K86" s="1"/>
      <c r="L86" s="1"/>
      <c r="M86" s="1"/>
      <c r="N86" s="1"/>
      <c r="O86" s="1"/>
      <c r="P86" s="1"/>
      <c r="Q86" s="1"/>
      <c r="R86" s="1"/>
      <c r="S86" s="1"/>
      <c r="T86" s="1"/>
      <c r="U86" s="1"/>
      <c r="V86" s="1"/>
      <c r="W86" s="1"/>
      <c r="X86" s="1"/>
      <c r="Y86" s="1"/>
      <c r="Z86" s="1"/>
    </row>
    <row r="87">
      <c r="A87" s="1"/>
      <c r="B87" s="1"/>
      <c r="C87" s="189"/>
      <c r="D87" s="190" t="s">
        <v>135</v>
      </c>
      <c r="E87" s="189"/>
      <c r="F87" s="1"/>
      <c r="G87" s="1"/>
      <c r="H87" s="1"/>
      <c r="I87" s="1"/>
      <c r="J87" s="1"/>
      <c r="K87" s="1"/>
      <c r="L87" s="1"/>
      <c r="M87" s="1"/>
      <c r="N87" s="1"/>
      <c r="O87" s="1"/>
      <c r="P87" s="1"/>
      <c r="Q87" s="1"/>
      <c r="R87" s="1"/>
      <c r="S87" s="1"/>
      <c r="T87" s="1"/>
      <c r="U87" s="1"/>
      <c r="V87" s="1"/>
      <c r="W87" s="1"/>
      <c r="X87" s="1"/>
      <c r="Y87" s="1"/>
      <c r="Z87" s="1"/>
    </row>
    <row r="88">
      <c r="A88" s="1"/>
      <c r="B88" s="1"/>
      <c r="C88" s="16">
        <v>2023.0</v>
      </c>
      <c r="D88" s="16">
        <v>2024.0</v>
      </c>
      <c r="E88" s="16">
        <v>2025.0</v>
      </c>
      <c r="F88" s="16">
        <v>2026.0</v>
      </c>
      <c r="G88" s="16">
        <v>2027.0</v>
      </c>
      <c r="H88" s="16">
        <v>2028.0</v>
      </c>
      <c r="I88" s="1"/>
      <c r="J88" s="1"/>
      <c r="K88" s="1"/>
      <c r="L88" s="1"/>
      <c r="M88" s="1"/>
      <c r="N88" s="1"/>
      <c r="O88" s="1"/>
      <c r="P88" s="1"/>
      <c r="Q88" s="1"/>
      <c r="R88" s="1"/>
      <c r="S88" s="1"/>
      <c r="T88" s="1"/>
      <c r="U88" s="1"/>
      <c r="V88" s="1"/>
      <c r="W88" s="1"/>
      <c r="X88" s="1"/>
      <c r="Y88" s="1"/>
      <c r="Z88" s="1"/>
    </row>
    <row r="89">
      <c r="A89" s="1"/>
      <c r="B89" s="1"/>
      <c r="C89" s="1"/>
      <c r="D89" s="1"/>
      <c r="E89" s="1"/>
      <c r="F89" s="1"/>
      <c r="G89" s="1"/>
      <c r="H89" s="1"/>
      <c r="I89" s="1"/>
      <c r="J89" s="1"/>
      <c r="K89" s="1"/>
      <c r="L89" s="1"/>
      <c r="M89" s="1"/>
      <c r="N89" s="1"/>
      <c r="O89" s="1"/>
      <c r="P89" s="1"/>
      <c r="Q89" s="1"/>
      <c r="R89" s="1"/>
      <c r="S89" s="1"/>
      <c r="T89" s="1"/>
      <c r="U89" s="1"/>
      <c r="V89" s="1"/>
      <c r="W89" s="1"/>
      <c r="X89" s="1"/>
      <c r="Y89" s="1"/>
      <c r="Z89" s="1"/>
    </row>
    <row r="90">
      <c r="A90" s="1"/>
      <c r="B90" s="2" t="s">
        <v>136</v>
      </c>
      <c r="C90" s="138">
        <f t="shared" ref="C90:H90" si="2">$G$26</f>
        <v>173000</v>
      </c>
      <c r="D90" s="138">
        <f t="shared" si="2"/>
        <v>173000</v>
      </c>
      <c r="E90" s="138">
        <f t="shared" si="2"/>
        <v>173000</v>
      </c>
      <c r="F90" s="138">
        <f t="shared" si="2"/>
        <v>173000</v>
      </c>
      <c r="G90" s="138">
        <f t="shared" si="2"/>
        <v>173000</v>
      </c>
      <c r="H90" s="138">
        <f t="shared" si="2"/>
        <v>173000</v>
      </c>
      <c r="I90" s="2" t="s">
        <v>137</v>
      </c>
      <c r="J90" s="1"/>
      <c r="K90" s="1"/>
      <c r="L90" s="1"/>
      <c r="M90" s="1"/>
      <c r="N90" s="1"/>
      <c r="O90" s="1"/>
      <c r="P90" s="1"/>
      <c r="Q90" s="1"/>
      <c r="R90" s="1"/>
      <c r="S90" s="1"/>
      <c r="T90" s="1"/>
      <c r="U90" s="1"/>
      <c r="V90" s="1"/>
      <c r="W90" s="1"/>
      <c r="X90" s="1"/>
      <c r="Y90" s="1"/>
      <c r="Z90" s="1"/>
    </row>
    <row r="91">
      <c r="A91" s="201" t="s">
        <v>138</v>
      </c>
      <c r="B91" s="202" t="s">
        <v>123</v>
      </c>
      <c r="C91" s="199"/>
      <c r="D91" s="199"/>
      <c r="E91" s="199"/>
      <c r="F91" s="199"/>
      <c r="G91" s="199"/>
      <c r="H91" s="199"/>
      <c r="I91" s="1"/>
      <c r="J91" s="1"/>
      <c r="K91" s="1"/>
      <c r="L91" s="1"/>
      <c r="M91" s="1"/>
      <c r="N91" s="1"/>
      <c r="O91" s="1"/>
      <c r="P91" s="1"/>
      <c r="Q91" s="1"/>
      <c r="R91" s="1"/>
      <c r="S91" s="1"/>
      <c r="T91" s="1"/>
      <c r="U91" s="1"/>
      <c r="V91" s="1"/>
      <c r="W91" s="1"/>
      <c r="X91" s="1"/>
      <c r="Y91" s="1"/>
      <c r="Z91" s="1"/>
    </row>
    <row r="92">
      <c r="A92" s="1"/>
      <c r="B92" s="2" t="s">
        <v>124</v>
      </c>
      <c r="C92" s="2">
        <v>650.0</v>
      </c>
      <c r="D92" s="1"/>
      <c r="E92" s="1"/>
      <c r="F92" s="1"/>
      <c r="G92" s="1"/>
      <c r="H92" s="1"/>
      <c r="I92" s="1"/>
      <c r="J92" s="1"/>
      <c r="K92" s="1"/>
      <c r="L92" s="1"/>
      <c r="M92" s="1"/>
      <c r="N92" s="1"/>
      <c r="O92" s="1"/>
      <c r="P92" s="1"/>
      <c r="Q92" s="1"/>
      <c r="R92" s="1"/>
      <c r="S92" s="1"/>
      <c r="T92" s="1"/>
      <c r="U92" s="1"/>
      <c r="V92" s="1"/>
      <c r="W92" s="1"/>
      <c r="X92" s="1"/>
      <c r="Y92" s="1"/>
      <c r="Z92" s="1"/>
    </row>
    <row r="93">
      <c r="A93" s="1"/>
      <c r="B93" s="2" t="s">
        <v>125</v>
      </c>
      <c r="C93" s="1"/>
      <c r="D93" s="1"/>
      <c r="E93" s="1"/>
      <c r="F93" s="1"/>
      <c r="G93" s="1"/>
      <c r="H93" s="1"/>
      <c r="I93" s="1"/>
      <c r="J93" s="1"/>
      <c r="K93" s="1"/>
      <c r="L93" s="1"/>
      <c r="M93" s="1"/>
      <c r="N93" s="1"/>
      <c r="O93" s="1"/>
      <c r="P93" s="1"/>
      <c r="Q93" s="1"/>
      <c r="R93" s="1"/>
      <c r="S93" s="1"/>
      <c r="T93" s="1"/>
      <c r="U93" s="1"/>
      <c r="V93" s="1"/>
      <c r="W93" s="1"/>
      <c r="X93" s="1"/>
      <c r="Y93" s="1"/>
      <c r="Z93" s="1"/>
    </row>
    <row r="94">
      <c r="A94" s="1"/>
      <c r="B94" s="2" t="s">
        <v>126</v>
      </c>
      <c r="C94" s="1" t="str">
        <f t="shared" ref="C94:H94" si="3">C90-#REF!</f>
        <v>#REF!</v>
      </c>
      <c r="D94" s="1" t="str">
        <f t="shared" si="3"/>
        <v>#REF!</v>
      </c>
      <c r="E94" s="1" t="str">
        <f t="shared" si="3"/>
        <v>#REF!</v>
      </c>
      <c r="F94" s="1" t="str">
        <f t="shared" si="3"/>
        <v>#REF!</v>
      </c>
      <c r="G94" s="1" t="str">
        <f t="shared" si="3"/>
        <v>#REF!</v>
      </c>
      <c r="H94" s="1" t="str">
        <f t="shared" si="3"/>
        <v>#REF!</v>
      </c>
      <c r="I94" s="1"/>
      <c r="J94" s="1"/>
      <c r="K94" s="1"/>
      <c r="L94" s="1"/>
      <c r="M94" s="1"/>
      <c r="N94" s="1"/>
      <c r="O94" s="1"/>
      <c r="P94" s="1"/>
      <c r="Q94" s="1"/>
      <c r="R94" s="1"/>
      <c r="S94" s="1"/>
      <c r="T94" s="1"/>
      <c r="U94" s="1"/>
      <c r="V94" s="1"/>
      <c r="W94" s="1"/>
      <c r="X94" s="1"/>
      <c r="Y94" s="1"/>
      <c r="Z94" s="1"/>
    </row>
    <row r="95">
      <c r="A95" s="1"/>
      <c r="B95" s="192" t="s">
        <v>127</v>
      </c>
      <c r="C95" s="203"/>
      <c r="D95" s="203"/>
      <c r="E95" s="203"/>
      <c r="F95" s="203"/>
      <c r="G95" s="203"/>
      <c r="H95" s="203"/>
      <c r="I95" s="1"/>
      <c r="J95" s="1"/>
      <c r="K95" s="1"/>
      <c r="L95" s="1"/>
      <c r="M95" s="1"/>
      <c r="N95" s="1"/>
      <c r="O95" s="1"/>
      <c r="P95" s="1"/>
      <c r="Q95" s="1"/>
      <c r="R95" s="1"/>
      <c r="S95" s="1"/>
      <c r="T95" s="1"/>
      <c r="U95" s="1"/>
      <c r="V95" s="1"/>
      <c r="W95" s="1"/>
      <c r="X95" s="1"/>
      <c r="Y95" s="1"/>
      <c r="Z95" s="1"/>
    </row>
    <row r="96">
      <c r="A96" s="1"/>
      <c r="B96" s="1"/>
      <c r="C96" s="1"/>
      <c r="D96" s="1"/>
      <c r="E96" s="1"/>
      <c r="F96" s="1"/>
      <c r="G96" s="1"/>
      <c r="H96" s="1"/>
      <c r="I96" s="1"/>
      <c r="J96" s="1"/>
      <c r="K96" s="1"/>
      <c r="L96" s="1"/>
      <c r="M96" s="1"/>
      <c r="N96" s="1"/>
      <c r="O96" s="1"/>
      <c r="P96" s="1"/>
      <c r="Q96" s="1"/>
      <c r="R96" s="1"/>
      <c r="S96" s="1"/>
      <c r="T96" s="1"/>
      <c r="U96" s="1"/>
      <c r="V96" s="1"/>
      <c r="W96" s="1"/>
      <c r="X96" s="1"/>
      <c r="Y96" s="1"/>
      <c r="Z96" s="1"/>
    </row>
    <row r="97">
      <c r="A97" s="165"/>
      <c r="B97" s="194" t="s">
        <v>128</v>
      </c>
      <c r="C97" s="194">
        <v>1.0</v>
      </c>
      <c r="D97" s="194">
        <v>2.0</v>
      </c>
      <c r="E97" s="194">
        <v>3.0</v>
      </c>
      <c r="F97" s="194">
        <v>4.0</v>
      </c>
      <c r="G97" s="194">
        <v>5.0</v>
      </c>
      <c r="H97" s="195"/>
      <c r="I97" s="165"/>
      <c r="J97" s="165"/>
      <c r="K97" s="165"/>
      <c r="L97" s="165"/>
      <c r="M97" s="165"/>
      <c r="N97" s="165"/>
      <c r="O97" s="165"/>
      <c r="P97" s="165"/>
      <c r="Q97" s="165"/>
      <c r="R97" s="165"/>
      <c r="S97" s="165"/>
      <c r="T97" s="165"/>
      <c r="U97" s="165"/>
      <c r="V97" s="165"/>
      <c r="W97" s="165"/>
      <c r="X97" s="165"/>
      <c r="Y97" s="165"/>
      <c r="Z97" s="165"/>
    </row>
    <row r="98">
      <c r="A98" s="1"/>
      <c r="B98" s="2" t="s">
        <v>129</v>
      </c>
      <c r="C98" s="196">
        <v>0.105</v>
      </c>
      <c r="D98" s="1"/>
      <c r="E98" s="1"/>
      <c r="F98" s="1"/>
      <c r="G98" s="1"/>
      <c r="H98" s="1"/>
      <c r="I98" s="1"/>
      <c r="J98" s="1"/>
      <c r="K98" s="1"/>
      <c r="L98" s="1"/>
      <c r="M98" s="1"/>
      <c r="N98" s="1"/>
      <c r="O98" s="1"/>
      <c r="P98" s="1"/>
      <c r="Q98" s="1"/>
      <c r="R98" s="1"/>
      <c r="S98" s="1"/>
      <c r="T98" s="1"/>
      <c r="U98" s="1"/>
      <c r="V98" s="1"/>
      <c r="W98" s="1"/>
      <c r="X98" s="1"/>
      <c r="Y98" s="1"/>
      <c r="Z98" s="1"/>
    </row>
    <row r="99">
      <c r="A99" s="1"/>
      <c r="B99" s="197" t="s">
        <v>130</v>
      </c>
      <c r="C99" s="198"/>
      <c r="D99" s="198"/>
      <c r="E99" s="198"/>
      <c r="F99" s="198"/>
      <c r="G99" s="198"/>
      <c r="H99" s="198"/>
      <c r="I99" s="1"/>
      <c r="J99" s="1"/>
      <c r="K99" s="1"/>
      <c r="L99" s="1"/>
      <c r="M99" s="1"/>
      <c r="N99" s="1"/>
      <c r="O99" s="1"/>
      <c r="P99" s="1"/>
      <c r="Q99" s="1"/>
      <c r="R99" s="1"/>
      <c r="S99" s="1"/>
      <c r="T99" s="1"/>
      <c r="U99" s="1"/>
      <c r="V99" s="1"/>
      <c r="W99" s="1"/>
      <c r="X99" s="1"/>
      <c r="Y99" s="1"/>
      <c r="Z99" s="1"/>
    </row>
    <row r="100">
      <c r="A100" s="1"/>
      <c r="B100" s="191" t="s">
        <v>131</v>
      </c>
      <c r="C100" s="199"/>
      <c r="D100" s="199"/>
      <c r="E100" s="199"/>
      <c r="F100" s="199"/>
      <c r="G100" s="199"/>
      <c r="H100" s="199"/>
      <c r="I100" s="1"/>
      <c r="J100" s="1"/>
      <c r="K100" s="1"/>
      <c r="L100" s="1"/>
      <c r="M100" s="1"/>
      <c r="N100" s="1"/>
      <c r="O100" s="1"/>
      <c r="P100" s="1"/>
      <c r="Q100" s="1"/>
      <c r="R100" s="1"/>
      <c r="S100" s="1"/>
      <c r="T100" s="1"/>
      <c r="U100" s="1"/>
      <c r="V100" s="1"/>
      <c r="W100" s="1"/>
      <c r="X100" s="1"/>
      <c r="Y100" s="1"/>
      <c r="Z100" s="1"/>
    </row>
    <row r="101">
      <c r="A101" s="1"/>
      <c r="B101" s="16" t="s">
        <v>132</v>
      </c>
      <c r="C101" s="196">
        <v>0.105</v>
      </c>
      <c r="D101" s="1"/>
      <c r="E101" s="1"/>
      <c r="F101" s="1"/>
      <c r="G101" s="1"/>
      <c r="H101" s="1"/>
      <c r="I101" s="1"/>
      <c r="J101" s="1"/>
      <c r="K101" s="1"/>
      <c r="L101" s="1"/>
      <c r="M101" s="1"/>
      <c r="N101" s="1"/>
      <c r="O101" s="1"/>
      <c r="P101" s="1"/>
      <c r="Q101" s="1"/>
      <c r="R101" s="1"/>
      <c r="S101" s="1"/>
      <c r="T101" s="1"/>
      <c r="U101" s="1"/>
      <c r="V101" s="1"/>
      <c r="W101" s="1"/>
      <c r="X101" s="1"/>
      <c r="Y101" s="1"/>
      <c r="Z101" s="1"/>
    </row>
    <row r="102">
      <c r="A102" s="1"/>
      <c r="B102" s="2" t="s">
        <v>57</v>
      </c>
      <c r="C102" s="1"/>
      <c r="D102" s="1"/>
      <c r="E102" s="1"/>
      <c r="F102" s="1"/>
      <c r="G102" s="1"/>
      <c r="H102" s="1"/>
      <c r="I102" s="1"/>
      <c r="J102" s="1"/>
      <c r="K102" s="1"/>
      <c r="L102" s="1"/>
      <c r="M102" s="1"/>
      <c r="N102" s="1"/>
      <c r="O102" s="1"/>
      <c r="P102" s="1"/>
      <c r="Q102" s="1"/>
      <c r="R102" s="1"/>
      <c r="S102" s="1"/>
      <c r="T102" s="1"/>
      <c r="U102" s="1"/>
      <c r="V102" s="1"/>
      <c r="W102" s="1"/>
      <c r="X102" s="1"/>
      <c r="Y102" s="1"/>
      <c r="Z102" s="1"/>
    </row>
    <row r="103">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c r="A104" s="1"/>
      <c r="B104" s="16" t="s">
        <v>133</v>
      </c>
      <c r="C104" s="1"/>
      <c r="D104" s="1"/>
      <c r="E104" s="1"/>
      <c r="F104" s="1"/>
      <c r="G104" s="1"/>
      <c r="H104" s="1"/>
      <c r="I104" s="1"/>
      <c r="J104" s="1"/>
      <c r="K104" s="1"/>
      <c r="L104" s="1"/>
      <c r="M104" s="1"/>
      <c r="N104" s="1"/>
      <c r="O104" s="1"/>
      <c r="P104" s="1"/>
      <c r="Q104" s="1"/>
      <c r="R104" s="1"/>
      <c r="S104" s="1"/>
      <c r="T104" s="1"/>
      <c r="U104" s="1"/>
      <c r="V104" s="1"/>
      <c r="W104" s="1"/>
      <c r="X104" s="1"/>
      <c r="Y104" s="1"/>
      <c r="Z104" s="1"/>
    </row>
    <row r="105">
      <c r="A105" s="1"/>
      <c r="B105" s="200" t="s">
        <v>134</v>
      </c>
      <c r="C105" s="1"/>
      <c r="D105" s="1"/>
      <c r="E105" s="1"/>
      <c r="F105" s="1"/>
      <c r="G105" s="1"/>
      <c r="H105" s="1"/>
      <c r="I105" s="1"/>
      <c r="J105" s="1"/>
      <c r="K105" s="1"/>
      <c r="L105" s="1"/>
      <c r="M105" s="1"/>
      <c r="N105" s="1"/>
      <c r="O105" s="1"/>
      <c r="P105" s="1"/>
      <c r="Q105" s="1"/>
      <c r="R105" s="1"/>
      <c r="S105" s="1"/>
      <c r="T105" s="1"/>
      <c r="U105" s="1"/>
      <c r="V105" s="1"/>
      <c r="W105" s="1"/>
      <c r="X105" s="1"/>
      <c r="Y105" s="1"/>
      <c r="Z105" s="1"/>
    </row>
    <row r="106">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c r="A110" s="165"/>
      <c r="B110" s="16"/>
      <c r="C110" s="16"/>
      <c r="D110" s="16"/>
      <c r="E110" s="16"/>
      <c r="F110" s="165"/>
      <c r="G110" s="165"/>
      <c r="H110" s="165"/>
      <c r="I110" s="165"/>
      <c r="J110" s="165"/>
      <c r="K110" s="165"/>
      <c r="L110" s="165"/>
      <c r="M110" s="165"/>
      <c r="N110" s="165"/>
      <c r="O110" s="165"/>
      <c r="P110" s="165"/>
      <c r="Q110" s="165"/>
      <c r="R110" s="165"/>
      <c r="S110" s="165"/>
      <c r="T110" s="165"/>
      <c r="U110" s="165"/>
      <c r="V110" s="165"/>
      <c r="W110" s="165"/>
      <c r="X110" s="165"/>
      <c r="Y110" s="165"/>
      <c r="Z110" s="165"/>
    </row>
    <row r="11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sheetData>
  <mergeCells count="2">
    <mergeCell ref="K39:O40"/>
    <mergeCell ref="B41:G42"/>
  </mergeCells>
  <hyperlinks>
    <hyperlink r:id="rId2" ref="H20"/>
    <hyperlink r:id="rId3" ref="B82"/>
    <hyperlink r:id="rId4" ref="B105"/>
  </hyperlinks>
  <printOptions/>
  <pageMargins bottom="1.0" footer="0.0" header="0.0" left="0.75" right="0.75" top="1.0"/>
  <pageSetup paperSize="9" orientation="portrait"/>
  <drawing r:id="rId5"/>
  <legacyDrawing r:id="rId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ySplit="1.0" topLeftCell="E2" activePane="bottomRight" state="frozen"/>
      <selection activeCell="E1" sqref="E1" pane="topRight"/>
      <selection activeCell="A2" sqref="A2" pane="bottomLeft"/>
      <selection activeCell="E2" sqref="E2" pane="bottomRight"/>
    </sheetView>
  </sheetViews>
  <sheetFormatPr customHeight="1" defaultColWidth="12.63" defaultRowHeight="15.75"/>
  <cols>
    <col customWidth="1" min="1" max="1" width="3.88"/>
    <col customWidth="1" min="2" max="2" width="37.75"/>
    <col customWidth="1" min="3" max="3" width="13.63"/>
    <col customWidth="1" min="4" max="4" width="25.75"/>
  </cols>
  <sheetData>
    <row r="1">
      <c r="A1" s="204"/>
      <c r="B1" s="204"/>
      <c r="C1" s="205" t="s">
        <v>139</v>
      </c>
      <c r="D1" s="206" t="s">
        <v>140</v>
      </c>
      <c r="E1" s="204"/>
      <c r="F1" s="204"/>
      <c r="G1" s="204"/>
      <c r="H1" s="204"/>
      <c r="I1" s="204"/>
      <c r="J1" s="204"/>
      <c r="K1" s="204"/>
      <c r="L1" s="204"/>
      <c r="M1" s="204"/>
      <c r="N1" s="204"/>
      <c r="O1" s="204"/>
      <c r="P1" s="204"/>
      <c r="Q1" s="204"/>
      <c r="R1" s="204"/>
      <c r="S1" s="204"/>
      <c r="T1" s="204"/>
      <c r="U1" s="204"/>
      <c r="V1" s="204"/>
      <c r="W1" s="204"/>
      <c r="X1" s="204"/>
    </row>
    <row r="2">
      <c r="A2" s="207"/>
      <c r="B2" s="207"/>
      <c r="C2" s="208"/>
      <c r="D2" s="209"/>
      <c r="E2" s="207"/>
      <c r="F2" s="207"/>
      <c r="G2" s="207"/>
      <c r="H2" s="207"/>
      <c r="I2" s="207"/>
      <c r="J2" s="207"/>
      <c r="K2" s="207"/>
      <c r="L2" s="207"/>
      <c r="M2" s="207"/>
      <c r="N2" s="207"/>
      <c r="O2" s="207"/>
      <c r="P2" s="207"/>
      <c r="Q2" s="207"/>
      <c r="R2" s="207"/>
      <c r="S2" s="207"/>
      <c r="T2" s="207"/>
      <c r="U2" s="207"/>
      <c r="V2" s="207"/>
      <c r="W2" s="207"/>
      <c r="X2" s="207"/>
    </row>
    <row r="3">
      <c r="A3" s="207"/>
      <c r="B3" s="210" t="s">
        <v>141</v>
      </c>
      <c r="C3" s="208"/>
      <c r="D3" s="209"/>
      <c r="E3" s="207"/>
      <c r="F3" s="207"/>
      <c r="G3" s="207"/>
      <c r="H3" s="207"/>
      <c r="I3" s="207"/>
      <c r="J3" s="207"/>
      <c r="K3" s="207"/>
      <c r="L3" s="207"/>
      <c r="M3" s="207"/>
      <c r="N3" s="207"/>
      <c r="O3" s="207"/>
      <c r="P3" s="207"/>
      <c r="Q3" s="207"/>
      <c r="R3" s="207"/>
      <c r="S3" s="207"/>
      <c r="T3" s="207"/>
      <c r="U3" s="207"/>
      <c r="V3" s="207"/>
      <c r="W3" s="207"/>
      <c r="X3" s="207"/>
    </row>
    <row r="4">
      <c r="A4" s="207"/>
      <c r="B4" s="211" t="s">
        <v>142</v>
      </c>
      <c r="C4" s="211" t="s">
        <v>143</v>
      </c>
      <c r="D4" s="212"/>
      <c r="E4" s="207"/>
      <c r="F4" s="207"/>
      <c r="G4" s="207"/>
      <c r="H4" s="207"/>
      <c r="I4" s="207"/>
      <c r="J4" s="207"/>
      <c r="K4" s="207"/>
      <c r="L4" s="207"/>
      <c r="M4" s="207"/>
      <c r="N4" s="207"/>
      <c r="O4" s="207"/>
      <c r="P4" s="207"/>
      <c r="Q4" s="207"/>
      <c r="R4" s="207"/>
      <c r="S4" s="207"/>
      <c r="T4" s="207"/>
      <c r="U4" s="207"/>
      <c r="V4" s="207"/>
      <c r="W4" s="207"/>
      <c r="X4" s="207"/>
    </row>
    <row r="5">
      <c r="A5" s="213"/>
      <c r="B5" s="213" t="s">
        <v>144</v>
      </c>
      <c r="C5" s="214" t="s">
        <v>145</v>
      </c>
      <c r="D5" s="215"/>
      <c r="E5" s="207"/>
      <c r="F5" s="207"/>
      <c r="G5" s="207"/>
      <c r="H5" s="207"/>
      <c r="I5" s="207"/>
      <c r="J5" s="207"/>
      <c r="K5" s="207"/>
      <c r="L5" s="207"/>
      <c r="M5" s="207"/>
      <c r="N5" s="207"/>
      <c r="O5" s="207"/>
      <c r="P5" s="207"/>
      <c r="Q5" s="207"/>
      <c r="R5" s="207"/>
      <c r="S5" s="207"/>
      <c r="T5" s="207"/>
      <c r="U5" s="207"/>
      <c r="V5" s="207"/>
      <c r="W5" s="207"/>
      <c r="X5" s="207"/>
    </row>
    <row r="6">
      <c r="A6" s="213">
        <v>1.0</v>
      </c>
      <c r="B6" s="216" t="s">
        <v>146</v>
      </c>
      <c r="C6" s="217">
        <v>0.0</v>
      </c>
      <c r="D6" s="218"/>
      <c r="E6" s="207"/>
      <c r="F6" s="207"/>
      <c r="G6" s="207"/>
      <c r="H6" s="207"/>
      <c r="I6" s="207"/>
      <c r="J6" s="207"/>
      <c r="K6" s="207"/>
      <c r="L6" s="207"/>
      <c r="M6" s="207"/>
      <c r="N6" s="207"/>
      <c r="O6" s="207"/>
      <c r="P6" s="207"/>
      <c r="Q6" s="207"/>
      <c r="R6" s="207"/>
      <c r="S6" s="207"/>
      <c r="T6" s="207"/>
      <c r="U6" s="207"/>
      <c r="V6" s="207"/>
      <c r="W6" s="207"/>
      <c r="X6" s="207"/>
    </row>
    <row r="7">
      <c r="A7" s="219">
        <v>2.0</v>
      </c>
      <c r="B7" s="216" t="s">
        <v>147</v>
      </c>
      <c r="C7" s="220">
        <v>2000.0</v>
      </c>
      <c r="D7" s="221" t="s">
        <v>148</v>
      </c>
      <c r="E7" s="207"/>
      <c r="F7" s="207"/>
      <c r="G7" s="207"/>
      <c r="H7" s="207"/>
      <c r="I7" s="207"/>
      <c r="J7" s="207"/>
      <c r="K7" s="207"/>
      <c r="L7" s="207"/>
      <c r="M7" s="207"/>
      <c r="N7" s="207"/>
      <c r="O7" s="207"/>
      <c r="P7" s="207"/>
      <c r="Q7" s="207"/>
      <c r="R7" s="207"/>
      <c r="S7" s="207"/>
      <c r="T7" s="207"/>
      <c r="U7" s="207"/>
      <c r="V7" s="207"/>
      <c r="W7" s="207"/>
      <c r="X7" s="207"/>
    </row>
    <row r="8">
      <c r="A8" s="222" t="s">
        <v>149</v>
      </c>
      <c r="B8" s="216" t="s">
        <v>150</v>
      </c>
      <c r="C8" s="220">
        <v>1000.0</v>
      </c>
      <c r="D8" s="221" t="s">
        <v>148</v>
      </c>
      <c r="E8" s="207"/>
      <c r="F8" s="207"/>
      <c r="G8" s="207"/>
      <c r="H8" s="207"/>
      <c r="I8" s="207"/>
      <c r="J8" s="207"/>
      <c r="K8" s="207"/>
      <c r="L8" s="207"/>
      <c r="M8" s="207"/>
      <c r="N8" s="207"/>
      <c r="O8" s="207"/>
      <c r="P8" s="207"/>
      <c r="Q8" s="207"/>
      <c r="R8" s="207"/>
      <c r="S8" s="207"/>
      <c r="T8" s="207"/>
      <c r="U8" s="207"/>
      <c r="V8" s="207"/>
      <c r="W8" s="207"/>
      <c r="X8" s="207"/>
    </row>
    <row r="9">
      <c r="A9" s="207"/>
      <c r="B9" s="207"/>
      <c r="C9" s="208"/>
      <c r="D9" s="209"/>
      <c r="E9" s="207"/>
      <c r="F9" s="207"/>
      <c r="G9" s="207"/>
      <c r="H9" s="207"/>
      <c r="I9" s="207"/>
      <c r="J9" s="207"/>
      <c r="K9" s="207"/>
      <c r="L9" s="207"/>
      <c r="M9" s="207"/>
      <c r="N9" s="207"/>
      <c r="O9" s="207"/>
      <c r="P9" s="207"/>
      <c r="Q9" s="207"/>
      <c r="R9" s="207"/>
      <c r="S9" s="207"/>
      <c r="T9" s="207"/>
      <c r="U9" s="207"/>
      <c r="V9" s="207"/>
      <c r="W9" s="207"/>
      <c r="X9" s="207"/>
    </row>
    <row r="10">
      <c r="A10" s="207"/>
      <c r="B10" s="213" t="s">
        <v>151</v>
      </c>
      <c r="C10" s="208"/>
      <c r="D10" s="209"/>
      <c r="E10" s="207"/>
      <c r="F10" s="207"/>
      <c r="G10" s="207"/>
      <c r="H10" s="207"/>
      <c r="I10" s="207"/>
      <c r="J10" s="207"/>
      <c r="K10" s="207"/>
      <c r="L10" s="207"/>
      <c r="M10" s="207"/>
      <c r="N10" s="207"/>
      <c r="O10" s="207"/>
      <c r="P10" s="207"/>
      <c r="Q10" s="207"/>
      <c r="R10" s="207"/>
      <c r="S10" s="207"/>
      <c r="T10" s="207"/>
      <c r="U10" s="207"/>
      <c r="V10" s="207"/>
      <c r="W10" s="207"/>
      <c r="X10" s="207"/>
    </row>
    <row r="11">
      <c r="A11" s="207"/>
      <c r="B11" s="207"/>
      <c r="C11" s="208"/>
      <c r="D11" s="209"/>
      <c r="E11" s="207"/>
      <c r="F11" s="207"/>
      <c r="G11" s="207"/>
      <c r="H11" s="207"/>
      <c r="I11" s="207"/>
      <c r="J11" s="207"/>
      <c r="K11" s="207"/>
      <c r="L11" s="207"/>
      <c r="M11" s="207"/>
      <c r="N11" s="207"/>
      <c r="O11" s="207"/>
      <c r="P11" s="207"/>
      <c r="Q11" s="207"/>
      <c r="R11" s="207"/>
      <c r="S11" s="207"/>
      <c r="T11" s="207"/>
      <c r="U11" s="207"/>
      <c r="V11" s="207"/>
      <c r="W11" s="207"/>
      <c r="X11" s="207"/>
    </row>
    <row r="12">
      <c r="A12" s="207"/>
      <c r="B12" s="207"/>
      <c r="C12" s="208"/>
      <c r="D12" s="209"/>
      <c r="E12" s="207"/>
      <c r="F12" s="207"/>
      <c r="G12" s="207"/>
      <c r="H12" s="207"/>
      <c r="I12" s="207"/>
      <c r="J12" s="207"/>
      <c r="K12" s="207"/>
      <c r="L12" s="207"/>
      <c r="M12" s="207"/>
      <c r="N12" s="207"/>
      <c r="O12" s="207"/>
      <c r="P12" s="207"/>
      <c r="Q12" s="207"/>
      <c r="R12" s="207"/>
      <c r="S12" s="207"/>
      <c r="T12" s="207"/>
      <c r="U12" s="207"/>
      <c r="V12" s="207"/>
      <c r="W12" s="207"/>
      <c r="X12" s="207"/>
    </row>
    <row r="13">
      <c r="A13" s="207"/>
      <c r="B13" s="207"/>
      <c r="C13" s="208"/>
      <c r="D13" s="209"/>
      <c r="E13" s="207"/>
      <c r="F13" s="207"/>
      <c r="G13" s="207"/>
      <c r="H13" s="207"/>
      <c r="I13" s="207"/>
      <c r="J13" s="207"/>
      <c r="K13" s="207"/>
      <c r="L13" s="207"/>
      <c r="M13" s="207"/>
      <c r="N13" s="207"/>
      <c r="O13" s="207"/>
      <c r="P13" s="207"/>
      <c r="Q13" s="207"/>
      <c r="R13" s="207"/>
      <c r="S13" s="207"/>
      <c r="T13" s="207"/>
      <c r="U13" s="207"/>
      <c r="V13" s="207"/>
      <c r="W13" s="207"/>
      <c r="X13" s="207"/>
    </row>
    <row r="14">
      <c r="A14" s="207"/>
      <c r="B14" s="210" t="s">
        <v>86</v>
      </c>
      <c r="C14" s="223"/>
      <c r="D14" s="209"/>
      <c r="E14" s="207"/>
      <c r="F14" s="207"/>
      <c r="G14" s="207"/>
      <c r="H14" s="207"/>
      <c r="I14" s="207"/>
      <c r="J14" s="207"/>
      <c r="K14" s="207"/>
      <c r="L14" s="207"/>
      <c r="M14" s="207"/>
      <c r="N14" s="207"/>
      <c r="O14" s="207"/>
      <c r="P14" s="207"/>
      <c r="Q14" s="207"/>
      <c r="R14" s="207"/>
      <c r="S14" s="207"/>
      <c r="T14" s="207"/>
      <c r="U14" s="207"/>
      <c r="V14" s="207"/>
      <c r="W14" s="207"/>
      <c r="X14" s="207"/>
    </row>
    <row r="15">
      <c r="A15" s="207"/>
      <c r="B15" s="224" t="s">
        <v>152</v>
      </c>
      <c r="C15" s="208"/>
      <c r="D15" s="209"/>
      <c r="E15" s="207"/>
      <c r="F15" s="207"/>
      <c r="G15" s="207"/>
      <c r="H15" s="207"/>
      <c r="I15" s="207"/>
      <c r="J15" s="207"/>
      <c r="K15" s="207"/>
      <c r="L15" s="207"/>
      <c r="M15" s="207"/>
      <c r="N15" s="207"/>
      <c r="O15" s="207"/>
      <c r="P15" s="207"/>
      <c r="Q15" s="207"/>
      <c r="R15" s="207"/>
      <c r="S15" s="207"/>
      <c r="T15" s="207"/>
      <c r="U15" s="207"/>
      <c r="V15" s="207"/>
      <c r="W15" s="207"/>
      <c r="X15" s="207"/>
    </row>
    <row r="16">
      <c r="A16" s="207"/>
      <c r="B16" s="207"/>
      <c r="C16" s="208"/>
      <c r="D16" s="209"/>
      <c r="E16" s="207"/>
      <c r="F16" s="207"/>
      <c r="G16" s="207"/>
      <c r="H16" s="207"/>
      <c r="I16" s="207"/>
      <c r="J16" s="207"/>
      <c r="K16" s="207"/>
      <c r="L16" s="207"/>
      <c r="M16" s="207"/>
      <c r="N16" s="207"/>
      <c r="O16" s="207"/>
      <c r="P16" s="207"/>
      <c r="Q16" s="207"/>
      <c r="R16" s="207"/>
      <c r="S16" s="207"/>
      <c r="T16" s="207"/>
      <c r="U16" s="207"/>
      <c r="V16" s="207"/>
      <c r="W16" s="207"/>
      <c r="X16" s="207"/>
    </row>
    <row r="17">
      <c r="A17" s="207"/>
      <c r="B17" s="211" t="s">
        <v>142</v>
      </c>
      <c r="C17" s="211" t="s">
        <v>153</v>
      </c>
      <c r="D17" s="212"/>
      <c r="E17" s="207"/>
      <c r="F17" s="207"/>
      <c r="G17" s="207"/>
      <c r="H17" s="207"/>
      <c r="I17" s="207"/>
      <c r="J17" s="207"/>
      <c r="K17" s="207"/>
      <c r="L17" s="207"/>
      <c r="M17" s="207"/>
      <c r="N17" s="207"/>
      <c r="O17" s="207"/>
      <c r="P17" s="207"/>
      <c r="Q17" s="207"/>
      <c r="R17" s="207"/>
      <c r="S17" s="207"/>
      <c r="T17" s="207"/>
      <c r="U17" s="207"/>
      <c r="V17" s="207"/>
      <c r="W17" s="207"/>
      <c r="X17" s="207"/>
    </row>
    <row r="18">
      <c r="A18" s="213"/>
      <c r="B18" s="213" t="s">
        <v>144</v>
      </c>
      <c r="C18" s="214" t="s">
        <v>145</v>
      </c>
      <c r="D18" s="215"/>
      <c r="E18" s="207"/>
      <c r="F18" s="207"/>
      <c r="G18" s="207"/>
      <c r="H18" s="207"/>
      <c r="I18" s="207"/>
      <c r="J18" s="207"/>
      <c r="K18" s="207"/>
      <c r="L18" s="207"/>
      <c r="M18" s="207"/>
      <c r="N18" s="207"/>
      <c r="O18" s="207"/>
      <c r="P18" s="207"/>
      <c r="Q18" s="207"/>
      <c r="R18" s="207"/>
      <c r="S18" s="207"/>
      <c r="T18" s="207"/>
      <c r="U18" s="207"/>
      <c r="V18" s="207"/>
      <c r="W18" s="207"/>
      <c r="X18" s="207"/>
    </row>
    <row r="19">
      <c r="A19" s="213">
        <v>1.0</v>
      </c>
      <c r="B19" s="216" t="s">
        <v>154</v>
      </c>
      <c r="C19" s="217">
        <v>0.0</v>
      </c>
      <c r="D19" s="221" t="s">
        <v>155</v>
      </c>
      <c r="E19" s="207"/>
      <c r="F19" s="207"/>
      <c r="G19" s="207"/>
      <c r="H19" s="207"/>
      <c r="I19" s="207"/>
      <c r="J19" s="207"/>
      <c r="K19" s="207"/>
      <c r="L19" s="207"/>
      <c r="M19" s="207"/>
      <c r="N19" s="207"/>
      <c r="O19" s="207"/>
      <c r="P19" s="207"/>
      <c r="Q19" s="207"/>
      <c r="R19" s="207"/>
      <c r="S19" s="207"/>
      <c r="T19" s="207"/>
      <c r="U19" s="207"/>
      <c r="V19" s="207"/>
      <c r="W19" s="207"/>
      <c r="X19" s="207"/>
    </row>
    <row r="20">
      <c r="A20" s="213">
        <v>2.0</v>
      </c>
      <c r="B20" s="216" t="s">
        <v>156</v>
      </c>
      <c r="C20" s="220">
        <v>1.68</v>
      </c>
      <c r="D20" s="221" t="s">
        <v>157</v>
      </c>
      <c r="E20" s="207"/>
      <c r="F20" s="207"/>
      <c r="G20" s="207"/>
      <c r="H20" s="207"/>
      <c r="I20" s="207"/>
      <c r="J20" s="207"/>
      <c r="K20" s="207"/>
      <c r="L20" s="207"/>
      <c r="M20" s="207"/>
      <c r="N20" s="207"/>
      <c r="O20" s="207"/>
      <c r="P20" s="207"/>
      <c r="Q20" s="207"/>
      <c r="R20" s="207"/>
      <c r="S20" s="207"/>
      <c r="T20" s="207"/>
      <c r="U20" s="207"/>
      <c r="V20" s="207"/>
      <c r="W20" s="207"/>
      <c r="X20" s="207"/>
    </row>
    <row r="21">
      <c r="A21" s="213">
        <v>3.0</v>
      </c>
      <c r="B21" s="216" t="s">
        <v>158</v>
      </c>
      <c r="C21" s="220">
        <v>500000.0</v>
      </c>
      <c r="D21" s="221" t="s">
        <v>159</v>
      </c>
      <c r="E21" s="207"/>
      <c r="F21" s="207"/>
      <c r="G21" s="207"/>
      <c r="H21" s="207"/>
      <c r="I21" s="207"/>
      <c r="J21" s="207"/>
      <c r="K21" s="207"/>
      <c r="L21" s="207"/>
      <c r="M21" s="207"/>
      <c r="N21" s="207"/>
      <c r="O21" s="207"/>
      <c r="P21" s="207"/>
      <c r="Q21" s="207"/>
      <c r="R21" s="207"/>
      <c r="S21" s="207"/>
      <c r="T21" s="207"/>
      <c r="U21" s="207"/>
      <c r="V21" s="207"/>
      <c r="W21" s="207"/>
      <c r="X21" s="207"/>
    </row>
    <row r="22">
      <c r="A22" s="207"/>
      <c r="B22" s="207"/>
      <c r="C22" s="225">
        <f>IFERROR(__xludf.DUMMYFUNCTION("C21*GOOGLEFINANCE(""currency:USDTHB"")"),1.8020000000000004E7)</f>
        <v>18020000</v>
      </c>
      <c r="D22" s="209"/>
      <c r="E22" s="207"/>
      <c r="F22" s="207"/>
      <c r="G22" s="207"/>
      <c r="H22" s="207"/>
      <c r="I22" s="207"/>
      <c r="J22" s="207"/>
      <c r="K22" s="207"/>
      <c r="L22" s="207"/>
      <c r="M22" s="207"/>
      <c r="N22" s="207"/>
      <c r="O22" s="207"/>
      <c r="P22" s="207"/>
      <c r="Q22" s="207"/>
      <c r="R22" s="207"/>
      <c r="S22" s="207"/>
      <c r="T22" s="207"/>
      <c r="U22" s="207"/>
      <c r="V22" s="207"/>
      <c r="W22" s="207"/>
      <c r="X22" s="207"/>
    </row>
    <row r="23">
      <c r="A23" s="207"/>
      <c r="B23" s="207"/>
      <c r="C23" s="208"/>
      <c r="D23" s="209"/>
      <c r="E23" s="207"/>
      <c r="F23" s="207"/>
      <c r="G23" s="207"/>
      <c r="H23" s="207"/>
      <c r="I23" s="207"/>
      <c r="J23" s="207"/>
      <c r="K23" s="207"/>
      <c r="L23" s="207"/>
      <c r="M23" s="207"/>
      <c r="N23" s="207"/>
      <c r="O23" s="207"/>
      <c r="P23" s="207"/>
      <c r="Q23" s="207"/>
      <c r="R23" s="207"/>
      <c r="S23" s="207"/>
      <c r="T23" s="207"/>
      <c r="U23" s="207"/>
      <c r="V23" s="207"/>
      <c r="W23" s="207"/>
      <c r="X23" s="207"/>
    </row>
    <row r="24">
      <c r="A24" s="207"/>
      <c r="B24" s="207"/>
      <c r="C24" s="208"/>
      <c r="D24" s="209"/>
      <c r="E24" s="207"/>
      <c r="F24" s="207"/>
      <c r="G24" s="207"/>
      <c r="H24" s="207"/>
      <c r="I24" s="207"/>
      <c r="J24" s="207"/>
      <c r="K24" s="207"/>
      <c r="L24" s="207"/>
      <c r="M24" s="207"/>
      <c r="N24" s="207"/>
      <c r="O24" s="207"/>
      <c r="P24" s="207"/>
      <c r="Q24" s="207"/>
      <c r="R24" s="207"/>
      <c r="S24" s="207"/>
      <c r="T24" s="207"/>
      <c r="U24" s="207"/>
      <c r="V24" s="207"/>
      <c r="W24" s="207"/>
      <c r="X24" s="207"/>
    </row>
    <row r="25">
      <c r="A25" s="207"/>
      <c r="B25" s="210" t="s">
        <v>160</v>
      </c>
      <c r="C25" s="208"/>
      <c r="D25" s="209"/>
      <c r="E25" s="207"/>
      <c r="F25" s="207"/>
      <c r="G25" s="207"/>
      <c r="H25" s="207"/>
      <c r="I25" s="207"/>
      <c r="J25" s="207"/>
      <c r="K25" s="207"/>
      <c r="L25" s="207"/>
      <c r="M25" s="207"/>
      <c r="N25" s="207"/>
      <c r="O25" s="207"/>
      <c r="P25" s="207"/>
      <c r="Q25" s="207"/>
      <c r="R25" s="207"/>
      <c r="S25" s="207"/>
      <c r="T25" s="207"/>
      <c r="U25" s="207"/>
      <c r="V25" s="207"/>
      <c r="W25" s="207"/>
      <c r="X25" s="207"/>
    </row>
    <row r="26">
      <c r="A26" s="207"/>
      <c r="B26" s="211" t="s">
        <v>142</v>
      </c>
      <c r="C26" s="211" t="s">
        <v>143</v>
      </c>
      <c r="D26" s="212"/>
      <c r="E26" s="207"/>
      <c r="F26" s="207"/>
      <c r="G26" s="207"/>
      <c r="H26" s="207"/>
      <c r="I26" s="207"/>
      <c r="J26" s="207"/>
      <c r="K26" s="207"/>
      <c r="L26" s="207"/>
      <c r="M26" s="207"/>
      <c r="N26" s="207"/>
      <c r="O26" s="207"/>
      <c r="P26" s="207"/>
      <c r="Q26" s="207"/>
      <c r="R26" s="207"/>
      <c r="S26" s="207"/>
      <c r="T26" s="207"/>
      <c r="U26" s="207"/>
      <c r="V26" s="207"/>
      <c r="W26" s="207"/>
      <c r="X26" s="207"/>
    </row>
    <row r="27">
      <c r="A27" s="207"/>
      <c r="B27" s="226" t="s">
        <v>144</v>
      </c>
      <c r="C27" s="227">
        <v>0.0</v>
      </c>
      <c r="D27" s="209"/>
      <c r="E27" s="207"/>
      <c r="F27" s="207"/>
      <c r="G27" s="207"/>
      <c r="H27" s="207"/>
      <c r="I27" s="207"/>
      <c r="J27" s="207"/>
      <c r="K27" s="207"/>
      <c r="L27" s="207"/>
      <c r="M27" s="207"/>
      <c r="N27" s="207"/>
      <c r="O27" s="207"/>
      <c r="P27" s="207"/>
      <c r="Q27" s="207"/>
      <c r="R27" s="207"/>
      <c r="S27" s="207"/>
      <c r="T27" s="207"/>
      <c r="U27" s="207"/>
      <c r="V27" s="207"/>
      <c r="W27" s="207"/>
      <c r="X27" s="207"/>
    </row>
    <row r="28">
      <c r="A28" s="213">
        <v>1.0</v>
      </c>
      <c r="B28" s="216" t="s">
        <v>161</v>
      </c>
      <c r="C28" s="217" t="s">
        <v>57</v>
      </c>
      <c r="D28" s="221" t="s">
        <v>162</v>
      </c>
      <c r="E28" s="207"/>
      <c r="F28" s="213" t="s">
        <v>163</v>
      </c>
      <c r="G28" s="207"/>
      <c r="H28" s="207"/>
      <c r="I28" s="207"/>
      <c r="J28" s="207"/>
      <c r="K28" s="207"/>
      <c r="L28" s="207"/>
      <c r="M28" s="207"/>
      <c r="N28" s="207"/>
      <c r="O28" s="207"/>
      <c r="P28" s="207"/>
      <c r="Q28" s="207"/>
      <c r="R28" s="207"/>
      <c r="S28" s="207"/>
      <c r="T28" s="207"/>
      <c r="U28" s="207"/>
      <c r="V28" s="207"/>
      <c r="W28" s="207"/>
      <c r="X28" s="207"/>
    </row>
    <row r="29">
      <c r="A29" s="213">
        <v>2.0</v>
      </c>
      <c r="B29" s="216" t="s">
        <v>164</v>
      </c>
      <c r="C29" s="228"/>
      <c r="D29" s="229" t="s">
        <v>165</v>
      </c>
      <c r="E29" s="207"/>
      <c r="F29" s="207"/>
      <c r="G29" s="207"/>
      <c r="H29" s="207"/>
      <c r="I29" s="207"/>
      <c r="J29" s="207"/>
      <c r="K29" s="207"/>
      <c r="L29" s="207"/>
      <c r="M29" s="207"/>
      <c r="N29" s="207"/>
      <c r="O29" s="207"/>
      <c r="P29" s="207"/>
      <c r="Q29" s="207"/>
      <c r="R29" s="207"/>
      <c r="S29" s="207"/>
      <c r="T29" s="207"/>
      <c r="U29" s="207"/>
      <c r="V29" s="207"/>
      <c r="W29" s="207"/>
      <c r="X29" s="207"/>
    </row>
    <row r="30">
      <c r="A30" s="207"/>
      <c r="B30" s="207"/>
      <c r="C30" s="208"/>
      <c r="D30" s="209"/>
      <c r="E30" s="207"/>
      <c r="F30" s="207"/>
      <c r="G30" s="207"/>
      <c r="H30" s="207"/>
      <c r="I30" s="207"/>
      <c r="J30" s="207"/>
      <c r="K30" s="207"/>
      <c r="L30" s="207"/>
      <c r="M30" s="207"/>
      <c r="N30" s="207"/>
      <c r="O30" s="207"/>
      <c r="P30" s="207"/>
      <c r="Q30" s="207"/>
      <c r="R30" s="207"/>
      <c r="S30" s="207"/>
      <c r="T30" s="207"/>
      <c r="U30" s="207"/>
      <c r="V30" s="207"/>
      <c r="W30" s="207"/>
      <c r="X30" s="207"/>
    </row>
    <row r="31">
      <c r="A31" s="207"/>
      <c r="B31" s="213" t="s">
        <v>166</v>
      </c>
      <c r="C31" s="208"/>
      <c r="D31" s="209"/>
      <c r="E31" s="207"/>
      <c r="F31" s="207"/>
      <c r="G31" s="207"/>
      <c r="H31" s="207"/>
      <c r="I31" s="207"/>
      <c r="J31" s="207"/>
      <c r="K31" s="207"/>
      <c r="L31" s="207"/>
      <c r="M31" s="207"/>
      <c r="N31" s="207"/>
      <c r="O31" s="207"/>
      <c r="P31" s="207"/>
      <c r="Q31" s="207"/>
      <c r="R31" s="207"/>
      <c r="S31" s="207"/>
      <c r="T31" s="207"/>
      <c r="U31" s="207"/>
      <c r="V31" s="207"/>
      <c r="W31" s="207"/>
      <c r="X31" s="207"/>
    </row>
    <row r="32">
      <c r="A32" s="207"/>
      <c r="B32" s="207"/>
      <c r="C32" s="208"/>
      <c r="D32" s="209"/>
      <c r="E32" s="207"/>
      <c r="F32" s="207"/>
      <c r="G32" s="207"/>
      <c r="H32" s="207"/>
      <c r="I32" s="207"/>
      <c r="J32" s="207"/>
      <c r="K32" s="207"/>
      <c r="L32" s="207"/>
      <c r="M32" s="207"/>
      <c r="N32" s="207"/>
      <c r="O32" s="207"/>
      <c r="P32" s="207"/>
      <c r="Q32" s="207"/>
      <c r="R32" s="207"/>
      <c r="S32" s="207"/>
      <c r="T32" s="207"/>
      <c r="U32" s="207"/>
      <c r="V32" s="207"/>
      <c r="W32" s="207"/>
      <c r="X32" s="207"/>
    </row>
    <row r="33">
      <c r="A33" s="207"/>
      <c r="B33" s="207"/>
      <c r="C33" s="208"/>
      <c r="D33" s="209"/>
      <c r="E33" s="207"/>
      <c r="F33" s="207"/>
      <c r="G33" s="207"/>
      <c r="H33" s="207"/>
      <c r="I33" s="207"/>
      <c r="J33" s="207"/>
      <c r="K33" s="207"/>
      <c r="L33" s="207"/>
      <c r="M33" s="207"/>
      <c r="N33" s="207"/>
      <c r="O33" s="207"/>
      <c r="P33" s="207"/>
      <c r="Q33" s="207"/>
      <c r="R33" s="207"/>
      <c r="S33" s="207"/>
      <c r="T33" s="207"/>
      <c r="U33" s="207"/>
      <c r="V33" s="207"/>
      <c r="W33" s="207"/>
      <c r="X33" s="207"/>
    </row>
    <row r="34">
      <c r="A34" s="207"/>
      <c r="B34" s="207"/>
      <c r="C34" s="208"/>
      <c r="D34" s="209"/>
      <c r="E34" s="207"/>
      <c r="F34" s="207"/>
      <c r="G34" s="207"/>
      <c r="H34" s="207"/>
      <c r="I34" s="207"/>
      <c r="J34" s="207"/>
      <c r="K34" s="207"/>
      <c r="L34" s="207"/>
      <c r="M34" s="207"/>
      <c r="N34" s="207"/>
      <c r="O34" s="207"/>
      <c r="P34" s="207"/>
      <c r="Q34" s="207"/>
      <c r="R34" s="207"/>
      <c r="S34" s="207"/>
      <c r="T34" s="207"/>
      <c r="U34" s="207"/>
      <c r="V34" s="207"/>
      <c r="W34" s="207"/>
      <c r="X34" s="207"/>
    </row>
    <row r="35">
      <c r="A35" s="207"/>
      <c r="B35" s="207"/>
      <c r="C35" s="208"/>
      <c r="D35" s="209"/>
      <c r="E35" s="207"/>
      <c r="F35" s="207"/>
      <c r="G35" s="207"/>
      <c r="H35" s="207"/>
      <c r="I35" s="207"/>
      <c r="J35" s="207"/>
      <c r="K35" s="207"/>
      <c r="L35" s="207"/>
      <c r="M35" s="207"/>
      <c r="N35" s="207"/>
      <c r="O35" s="207"/>
      <c r="P35" s="207"/>
      <c r="Q35" s="207"/>
      <c r="R35" s="207"/>
      <c r="S35" s="207"/>
      <c r="T35" s="207"/>
      <c r="U35" s="207"/>
      <c r="V35" s="207"/>
      <c r="W35" s="207"/>
      <c r="X35" s="207"/>
    </row>
    <row r="36">
      <c r="A36" s="207"/>
      <c r="B36" s="207"/>
      <c r="C36" s="208"/>
      <c r="D36" s="209"/>
      <c r="E36" s="207"/>
      <c r="F36" s="207"/>
      <c r="G36" s="207"/>
      <c r="H36" s="207"/>
      <c r="I36" s="207"/>
      <c r="J36" s="207"/>
      <c r="K36" s="207"/>
      <c r="L36" s="207"/>
      <c r="M36" s="207"/>
      <c r="N36" s="207"/>
      <c r="O36" s="207"/>
      <c r="P36" s="207"/>
      <c r="Q36" s="207"/>
      <c r="R36" s="207"/>
      <c r="S36" s="207"/>
      <c r="T36" s="207"/>
      <c r="U36" s="207"/>
      <c r="V36" s="207"/>
      <c r="W36" s="207"/>
      <c r="X36" s="207"/>
    </row>
    <row r="37">
      <c r="A37" s="207"/>
      <c r="B37" s="207"/>
      <c r="C37" s="208"/>
      <c r="D37" s="209"/>
      <c r="E37" s="207"/>
      <c r="F37" s="207"/>
      <c r="G37" s="207"/>
      <c r="H37" s="207"/>
      <c r="I37" s="207"/>
      <c r="J37" s="207"/>
      <c r="K37" s="207"/>
      <c r="L37" s="207"/>
      <c r="M37" s="207"/>
      <c r="N37" s="207"/>
      <c r="O37" s="207"/>
      <c r="P37" s="207"/>
      <c r="Q37" s="207"/>
      <c r="R37" s="207"/>
      <c r="S37" s="207"/>
      <c r="T37" s="207"/>
      <c r="U37" s="207"/>
      <c r="V37" s="207"/>
      <c r="W37" s="207"/>
      <c r="X37" s="207"/>
    </row>
    <row r="38">
      <c r="A38" s="207"/>
      <c r="B38" s="207"/>
      <c r="C38" s="208"/>
      <c r="D38" s="209"/>
      <c r="E38" s="207"/>
      <c r="F38" s="207"/>
      <c r="G38" s="207"/>
      <c r="H38" s="207"/>
      <c r="I38" s="207"/>
      <c r="J38" s="207"/>
      <c r="K38" s="207"/>
      <c r="L38" s="207"/>
      <c r="M38" s="207"/>
      <c r="N38" s="207"/>
      <c r="O38" s="207"/>
      <c r="P38" s="207"/>
      <c r="Q38" s="207"/>
      <c r="R38" s="207"/>
      <c r="S38" s="207"/>
      <c r="T38" s="207"/>
      <c r="U38" s="207"/>
      <c r="V38" s="207"/>
      <c r="W38" s="207"/>
      <c r="X38" s="207"/>
    </row>
    <row r="39">
      <c r="A39" s="207"/>
      <c r="B39" s="207"/>
      <c r="C39" s="208"/>
      <c r="D39" s="209"/>
      <c r="E39" s="207"/>
      <c r="F39" s="207"/>
      <c r="G39" s="207"/>
      <c r="H39" s="207"/>
      <c r="I39" s="207"/>
      <c r="J39" s="207"/>
      <c r="K39" s="207"/>
      <c r="L39" s="207"/>
      <c r="M39" s="207"/>
      <c r="N39" s="207"/>
      <c r="O39" s="207"/>
      <c r="P39" s="207"/>
      <c r="Q39" s="207"/>
      <c r="R39" s="207"/>
      <c r="S39" s="207"/>
      <c r="T39" s="207"/>
      <c r="U39" s="207"/>
      <c r="V39" s="207"/>
      <c r="W39" s="207"/>
      <c r="X39" s="207"/>
    </row>
    <row r="40">
      <c r="A40" s="207"/>
      <c r="B40" s="207"/>
      <c r="C40" s="208"/>
      <c r="D40" s="209"/>
      <c r="E40" s="207"/>
      <c r="F40" s="207"/>
      <c r="G40" s="207"/>
      <c r="H40" s="207"/>
      <c r="I40" s="207"/>
      <c r="J40" s="207"/>
      <c r="K40" s="207"/>
      <c r="L40" s="207"/>
      <c r="M40" s="207"/>
      <c r="N40" s="207"/>
      <c r="O40" s="207"/>
      <c r="P40" s="207"/>
      <c r="Q40" s="207"/>
      <c r="R40" s="207"/>
      <c r="S40" s="207"/>
      <c r="T40" s="207"/>
      <c r="U40" s="207"/>
      <c r="V40" s="207"/>
      <c r="W40" s="207"/>
      <c r="X40" s="207"/>
    </row>
    <row r="41">
      <c r="A41" s="207"/>
      <c r="B41" s="207"/>
      <c r="C41" s="208"/>
      <c r="D41" s="209"/>
      <c r="E41" s="207"/>
      <c r="F41" s="207"/>
      <c r="G41" s="207"/>
      <c r="H41" s="207"/>
      <c r="I41" s="207"/>
      <c r="J41" s="207"/>
      <c r="K41" s="207"/>
      <c r="L41" s="207"/>
      <c r="M41" s="207"/>
      <c r="N41" s="207"/>
      <c r="O41" s="207"/>
      <c r="P41" s="207"/>
      <c r="Q41" s="207"/>
      <c r="R41" s="207"/>
      <c r="S41" s="207"/>
      <c r="T41" s="207"/>
      <c r="U41" s="207"/>
      <c r="V41" s="207"/>
      <c r="W41" s="207"/>
      <c r="X41" s="207"/>
    </row>
    <row r="42">
      <c r="A42" s="207"/>
      <c r="B42" s="207"/>
      <c r="C42" s="208"/>
      <c r="D42" s="209"/>
      <c r="E42" s="207"/>
      <c r="F42" s="207"/>
      <c r="G42" s="207"/>
      <c r="H42" s="207"/>
      <c r="I42" s="207"/>
      <c r="J42" s="207"/>
      <c r="K42" s="207"/>
      <c r="L42" s="207"/>
      <c r="M42" s="207"/>
      <c r="N42" s="207"/>
      <c r="O42" s="207"/>
      <c r="P42" s="207"/>
      <c r="Q42" s="207"/>
      <c r="R42" s="207"/>
      <c r="S42" s="207"/>
      <c r="T42" s="207"/>
      <c r="U42" s="207"/>
      <c r="V42" s="207"/>
      <c r="W42" s="207"/>
      <c r="X42" s="207"/>
    </row>
    <row r="43">
      <c r="A43" s="207"/>
      <c r="B43" s="207"/>
      <c r="C43" s="208"/>
      <c r="D43" s="209"/>
      <c r="E43" s="207"/>
      <c r="F43" s="207"/>
      <c r="G43" s="207"/>
      <c r="H43" s="207"/>
      <c r="I43" s="207"/>
      <c r="J43" s="207"/>
      <c r="K43" s="207"/>
      <c r="L43" s="207"/>
      <c r="M43" s="207"/>
      <c r="N43" s="207"/>
      <c r="O43" s="207"/>
      <c r="P43" s="207"/>
      <c r="Q43" s="207"/>
      <c r="R43" s="207"/>
      <c r="S43" s="207"/>
      <c r="T43" s="207"/>
      <c r="U43" s="207"/>
      <c r="V43" s="207"/>
      <c r="W43" s="207"/>
      <c r="X43" s="207"/>
    </row>
    <row r="44">
      <c r="A44" s="207"/>
      <c r="B44" s="207"/>
      <c r="C44" s="208"/>
      <c r="D44" s="209"/>
      <c r="E44" s="207"/>
      <c r="F44" s="207"/>
      <c r="G44" s="207"/>
      <c r="H44" s="207"/>
      <c r="I44" s="207"/>
      <c r="J44" s="207"/>
      <c r="K44" s="207"/>
      <c r="L44" s="207"/>
      <c r="M44" s="207"/>
      <c r="N44" s="207"/>
      <c r="O44" s="207"/>
      <c r="P44" s="207"/>
      <c r="Q44" s="207"/>
      <c r="R44" s="207"/>
      <c r="S44" s="207"/>
      <c r="T44" s="207"/>
      <c r="U44" s="207"/>
      <c r="V44" s="207"/>
      <c r="W44" s="207"/>
      <c r="X44" s="207"/>
    </row>
    <row r="45">
      <c r="A45" s="207"/>
      <c r="B45" s="207"/>
      <c r="C45" s="208"/>
      <c r="D45" s="209"/>
      <c r="E45" s="207"/>
      <c r="F45" s="207"/>
      <c r="G45" s="207"/>
      <c r="H45" s="207"/>
      <c r="I45" s="207"/>
      <c r="J45" s="207"/>
      <c r="K45" s="207"/>
      <c r="L45" s="207"/>
      <c r="M45" s="207"/>
      <c r="N45" s="207"/>
      <c r="O45" s="207"/>
      <c r="P45" s="207"/>
      <c r="Q45" s="207"/>
      <c r="R45" s="207"/>
      <c r="S45" s="207"/>
      <c r="T45" s="207"/>
      <c r="U45" s="207"/>
      <c r="V45" s="207"/>
      <c r="W45" s="207"/>
      <c r="X45" s="207"/>
    </row>
    <row r="46">
      <c r="A46" s="207"/>
      <c r="B46" s="207"/>
      <c r="C46" s="208"/>
      <c r="D46" s="209"/>
      <c r="E46" s="207"/>
      <c r="F46" s="207"/>
      <c r="G46" s="207"/>
      <c r="H46" s="207"/>
      <c r="I46" s="207"/>
      <c r="J46" s="207"/>
      <c r="K46" s="207"/>
      <c r="L46" s="207"/>
      <c r="M46" s="207"/>
      <c r="N46" s="207"/>
      <c r="O46" s="207"/>
      <c r="P46" s="207"/>
      <c r="Q46" s="207"/>
      <c r="R46" s="207"/>
      <c r="S46" s="207"/>
      <c r="T46" s="207"/>
      <c r="U46" s="207"/>
      <c r="V46" s="207"/>
      <c r="W46" s="207"/>
      <c r="X46" s="207"/>
    </row>
    <row r="47">
      <c r="A47" s="207"/>
      <c r="B47" s="207"/>
      <c r="C47" s="208"/>
      <c r="D47" s="209"/>
      <c r="E47" s="207"/>
      <c r="F47" s="207"/>
      <c r="G47" s="207"/>
      <c r="H47" s="207"/>
      <c r="I47" s="207"/>
      <c r="J47" s="207"/>
      <c r="K47" s="207"/>
      <c r="L47" s="207"/>
      <c r="M47" s="207"/>
      <c r="N47" s="207"/>
      <c r="O47" s="207"/>
      <c r="P47" s="207"/>
      <c r="Q47" s="207"/>
      <c r="R47" s="207"/>
      <c r="S47" s="207"/>
      <c r="T47" s="207"/>
      <c r="U47" s="207"/>
      <c r="V47" s="207"/>
      <c r="W47" s="207"/>
      <c r="X47" s="207"/>
    </row>
    <row r="48">
      <c r="A48" s="207"/>
      <c r="B48" s="207"/>
      <c r="C48" s="208"/>
      <c r="D48" s="209"/>
      <c r="E48" s="207"/>
      <c r="F48" s="207"/>
      <c r="G48" s="207"/>
      <c r="H48" s="207"/>
      <c r="I48" s="207"/>
      <c r="J48" s="207"/>
      <c r="K48" s="207"/>
      <c r="L48" s="207"/>
      <c r="M48" s="207"/>
      <c r="N48" s="207"/>
      <c r="O48" s="207"/>
      <c r="P48" s="207"/>
      <c r="Q48" s="207"/>
      <c r="R48" s="207"/>
      <c r="S48" s="207"/>
      <c r="T48" s="207"/>
      <c r="U48" s="207"/>
      <c r="V48" s="207"/>
      <c r="W48" s="207"/>
      <c r="X48" s="207"/>
    </row>
  </sheetData>
  <hyperlinks>
    <hyperlink r:id="rId2" ref="A8"/>
    <hyperlink r:id="rId3" ref="B15"/>
  </hyperlinks>
  <drawing r:id="rId4"/>
  <legacyDrawing r:id="rId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1.25"/>
    <col customWidth="1" min="5" max="5" width="20.25"/>
  </cols>
  <sheetData>
    <row r="1">
      <c r="A1" s="207"/>
      <c r="B1" s="207"/>
      <c r="C1" s="207"/>
      <c r="D1" s="207"/>
      <c r="E1" s="207"/>
      <c r="F1" s="207"/>
      <c r="G1" s="207"/>
      <c r="H1" s="207"/>
      <c r="I1" s="207"/>
      <c r="J1" s="207"/>
      <c r="K1" s="207"/>
      <c r="L1" s="207"/>
      <c r="M1" s="207"/>
      <c r="N1" s="207"/>
      <c r="O1" s="207"/>
      <c r="P1" s="207"/>
      <c r="Q1" s="207"/>
      <c r="R1" s="207"/>
      <c r="S1" s="207"/>
      <c r="T1" s="207"/>
      <c r="U1" s="207"/>
      <c r="V1" s="207"/>
      <c r="W1" s="207"/>
      <c r="X1" s="207"/>
      <c r="Y1" s="207"/>
      <c r="Z1" s="207"/>
    </row>
    <row r="2">
      <c r="A2" s="207"/>
      <c r="B2" s="207"/>
      <c r="C2" s="207"/>
      <c r="D2" s="207"/>
      <c r="E2" s="207"/>
      <c r="F2" s="207"/>
      <c r="G2" s="207"/>
      <c r="H2" s="207"/>
      <c r="I2" s="207"/>
      <c r="J2" s="207"/>
      <c r="K2" s="207"/>
      <c r="L2" s="207"/>
      <c r="M2" s="207"/>
      <c r="N2" s="207"/>
      <c r="O2" s="207"/>
      <c r="P2" s="207"/>
      <c r="Q2" s="207"/>
      <c r="R2" s="207"/>
      <c r="S2" s="207"/>
      <c r="T2" s="207"/>
      <c r="U2" s="207"/>
      <c r="V2" s="207"/>
      <c r="W2" s="207"/>
      <c r="X2" s="207"/>
      <c r="Y2" s="207"/>
      <c r="Z2" s="207"/>
    </row>
    <row r="3">
      <c r="A3" s="207"/>
      <c r="B3" s="207"/>
      <c r="C3" s="207"/>
      <c r="D3" s="207"/>
      <c r="E3" s="207"/>
      <c r="F3" s="207"/>
      <c r="G3" s="207"/>
      <c r="H3" s="207"/>
      <c r="I3" s="207"/>
      <c r="J3" s="207"/>
      <c r="K3" s="207"/>
      <c r="L3" s="207"/>
      <c r="M3" s="207"/>
      <c r="N3" s="207"/>
      <c r="O3" s="207"/>
      <c r="P3" s="207"/>
      <c r="Q3" s="207"/>
      <c r="R3" s="207"/>
      <c r="S3" s="207"/>
      <c r="T3" s="207"/>
      <c r="U3" s="207"/>
      <c r="V3" s="207"/>
      <c r="W3" s="207"/>
      <c r="X3" s="207"/>
      <c r="Y3" s="207"/>
      <c r="Z3" s="207"/>
    </row>
    <row r="4">
      <c r="A4" s="207"/>
      <c r="B4" s="207"/>
      <c r="C4" s="207"/>
      <c r="D4" s="207"/>
      <c r="E4" s="207"/>
      <c r="F4" s="207"/>
      <c r="G4" s="207"/>
      <c r="H4" s="207"/>
      <c r="I4" s="207"/>
      <c r="J4" s="207"/>
      <c r="K4" s="207"/>
      <c r="L4" s="207"/>
      <c r="M4" s="207"/>
      <c r="N4" s="207"/>
      <c r="O4" s="207"/>
      <c r="P4" s="207"/>
      <c r="Q4" s="207"/>
      <c r="R4" s="207"/>
      <c r="S4" s="207"/>
      <c r="T4" s="207"/>
      <c r="U4" s="207"/>
      <c r="V4" s="207"/>
      <c r="W4" s="207"/>
      <c r="X4" s="207"/>
      <c r="Y4" s="207"/>
      <c r="Z4" s="207"/>
    </row>
    <row r="5">
      <c r="A5" s="207"/>
      <c r="B5" s="207"/>
      <c r="C5" s="207"/>
      <c r="D5" s="207"/>
      <c r="E5" s="207"/>
      <c r="F5" s="207"/>
      <c r="G5" s="207"/>
      <c r="H5" s="207"/>
      <c r="I5" s="207"/>
      <c r="J5" s="207"/>
      <c r="K5" s="207"/>
      <c r="L5" s="207"/>
      <c r="M5" s="207"/>
      <c r="N5" s="207"/>
      <c r="O5" s="207"/>
      <c r="P5" s="207"/>
      <c r="Q5" s="207"/>
      <c r="R5" s="207"/>
      <c r="S5" s="207"/>
      <c r="T5" s="207"/>
      <c r="U5" s="207"/>
      <c r="V5" s="207"/>
      <c r="W5" s="207"/>
      <c r="X5" s="207"/>
      <c r="Y5" s="207"/>
      <c r="Z5" s="207"/>
    </row>
    <row r="6">
      <c r="A6" s="207"/>
      <c r="B6" s="207"/>
      <c r="C6" s="207"/>
      <c r="D6" s="207"/>
      <c r="E6" s="207"/>
      <c r="F6" s="207"/>
      <c r="G6" s="207"/>
      <c r="H6" s="207"/>
      <c r="I6" s="207"/>
      <c r="J6" s="207"/>
      <c r="K6" s="207"/>
      <c r="L6" s="207"/>
      <c r="M6" s="207"/>
      <c r="N6" s="207"/>
      <c r="O6" s="207"/>
      <c r="P6" s="207"/>
      <c r="Q6" s="207"/>
      <c r="R6" s="207"/>
      <c r="S6" s="207"/>
      <c r="T6" s="207"/>
      <c r="U6" s="207"/>
      <c r="V6" s="207"/>
      <c r="W6" s="207"/>
      <c r="X6" s="207"/>
      <c r="Y6" s="207"/>
      <c r="Z6" s="207"/>
    </row>
    <row r="7">
      <c r="A7" s="210" t="s">
        <v>167</v>
      </c>
      <c r="B7" s="230"/>
      <c r="C7" s="230"/>
      <c r="D7" s="231"/>
      <c r="E7" s="96"/>
      <c r="F7" s="96"/>
      <c r="G7" s="232"/>
      <c r="H7" s="232"/>
      <c r="I7" s="232"/>
      <c r="J7" s="232"/>
      <c r="K7" s="232"/>
      <c r="L7" s="232"/>
      <c r="M7" s="232"/>
      <c r="N7" s="232"/>
      <c r="O7" s="232"/>
      <c r="P7" s="232"/>
      <c r="Q7" s="232"/>
      <c r="R7" s="232"/>
      <c r="S7" s="232"/>
      <c r="T7" s="232"/>
      <c r="U7" s="232"/>
      <c r="V7" s="232"/>
      <c r="W7" s="232"/>
      <c r="X7" s="232"/>
      <c r="Y7" s="232"/>
      <c r="Z7" s="232"/>
    </row>
    <row r="8" hidden="1">
      <c r="A8" s="213" t="s">
        <v>168</v>
      </c>
      <c r="B8" s="207"/>
      <c r="C8" s="207"/>
      <c r="D8" s="207"/>
      <c r="E8" s="207"/>
      <c r="F8" s="207"/>
      <c r="G8" s="207"/>
      <c r="H8" s="233" t="s">
        <v>169</v>
      </c>
      <c r="I8" s="207"/>
      <c r="J8" s="207"/>
      <c r="K8" s="207"/>
      <c r="L8" s="207"/>
      <c r="M8" s="207"/>
      <c r="N8" s="207"/>
      <c r="O8" s="207"/>
      <c r="P8" s="207"/>
      <c r="Q8" s="207"/>
      <c r="R8" s="207"/>
      <c r="S8" s="207"/>
      <c r="T8" s="207"/>
      <c r="U8" s="207"/>
      <c r="V8" s="207"/>
      <c r="W8" s="207"/>
      <c r="X8" s="207"/>
      <c r="Y8" s="207"/>
      <c r="Z8" s="207"/>
    </row>
    <row r="9">
      <c r="A9" s="234" t="s">
        <v>170</v>
      </c>
      <c r="B9" s="235"/>
      <c r="C9" s="235"/>
      <c r="D9" s="235"/>
      <c r="E9" s="236"/>
      <c r="F9" s="235"/>
      <c r="G9" s="237"/>
      <c r="H9" s="237"/>
      <c r="I9" s="237"/>
      <c r="J9" s="237"/>
      <c r="K9" s="237"/>
      <c r="L9" s="237"/>
      <c r="M9" s="237"/>
      <c r="N9" s="237"/>
      <c r="O9" s="237"/>
      <c r="P9" s="237"/>
      <c r="Q9" s="237"/>
      <c r="R9" s="237"/>
      <c r="S9" s="237"/>
      <c r="T9" s="237"/>
      <c r="U9" s="237"/>
      <c r="V9" s="237"/>
      <c r="W9" s="237"/>
      <c r="X9" s="237"/>
      <c r="Y9" s="237"/>
      <c r="Z9" s="237"/>
    </row>
    <row r="10">
      <c r="A10" s="213" t="s">
        <v>171</v>
      </c>
      <c r="B10" s="207"/>
      <c r="C10" s="207"/>
      <c r="D10" s="207"/>
      <c r="E10" s="207"/>
      <c r="F10" s="207"/>
      <c r="G10" s="207"/>
      <c r="H10" s="207"/>
      <c r="I10" s="207"/>
      <c r="J10" s="207"/>
      <c r="K10" s="238" t="s">
        <v>172</v>
      </c>
      <c r="L10" s="207"/>
      <c r="M10" s="207"/>
      <c r="N10" s="207"/>
      <c r="O10" s="207"/>
      <c r="P10" s="207"/>
      <c r="Q10" s="207"/>
      <c r="R10" s="207"/>
      <c r="S10" s="207"/>
      <c r="T10" s="207"/>
      <c r="U10" s="207"/>
      <c r="V10" s="207"/>
      <c r="W10" s="207"/>
      <c r="X10" s="207"/>
      <c r="Y10" s="207"/>
      <c r="Z10" s="207"/>
    </row>
    <row r="11">
      <c r="A11" s="224" t="s">
        <v>173</v>
      </c>
      <c r="B11" s="207"/>
      <c r="C11" s="207"/>
      <c r="D11" s="207"/>
      <c r="E11" s="207"/>
      <c r="F11" s="207"/>
      <c r="G11" s="207"/>
      <c r="H11" s="207"/>
      <c r="I11" s="207"/>
      <c r="J11" s="207"/>
      <c r="K11" s="239"/>
      <c r="L11" s="207"/>
      <c r="M11" s="207"/>
      <c r="N11" s="207"/>
      <c r="O11" s="207"/>
      <c r="P11" s="207"/>
      <c r="Q11" s="207"/>
      <c r="R11" s="207"/>
      <c r="S11" s="207"/>
      <c r="T11" s="207"/>
      <c r="U11" s="207"/>
      <c r="V11" s="207"/>
      <c r="W11" s="207"/>
      <c r="X11" s="207"/>
      <c r="Y11" s="207"/>
      <c r="Z11" s="207"/>
    </row>
    <row r="12">
      <c r="A12" s="234" t="s">
        <v>174</v>
      </c>
      <c r="B12" s="235"/>
      <c r="C12" s="235"/>
      <c r="D12" s="235"/>
      <c r="E12" s="236"/>
      <c r="F12" s="235"/>
      <c r="G12" s="237"/>
      <c r="H12" s="237"/>
      <c r="I12" s="237"/>
      <c r="J12" s="237"/>
      <c r="K12" s="237"/>
      <c r="L12" s="237"/>
      <c r="M12" s="237"/>
      <c r="N12" s="237"/>
      <c r="O12" s="237"/>
      <c r="P12" s="237"/>
      <c r="Q12" s="237"/>
      <c r="R12" s="237"/>
      <c r="S12" s="237"/>
      <c r="T12" s="237"/>
      <c r="U12" s="237"/>
      <c r="V12" s="237"/>
      <c r="W12" s="237"/>
      <c r="X12" s="237"/>
      <c r="Y12" s="237"/>
      <c r="Z12" s="237"/>
    </row>
    <row r="13">
      <c r="A13" s="213" t="s">
        <v>175</v>
      </c>
      <c r="B13" s="207"/>
      <c r="C13" s="207"/>
      <c r="D13" s="207"/>
      <c r="E13" s="207"/>
      <c r="F13" s="207"/>
      <c r="G13" s="207"/>
      <c r="H13" s="207"/>
      <c r="I13" s="207"/>
      <c r="J13" s="207"/>
      <c r="K13" s="207"/>
      <c r="L13" s="207"/>
      <c r="M13" s="207"/>
      <c r="N13" s="207"/>
      <c r="O13" s="207"/>
      <c r="P13" s="207"/>
      <c r="Q13" s="207"/>
      <c r="R13" s="207"/>
      <c r="S13" s="207"/>
      <c r="T13" s="207"/>
      <c r="U13" s="207"/>
      <c r="V13" s="207"/>
      <c r="W13" s="207"/>
      <c r="X13" s="207"/>
      <c r="Y13" s="207"/>
      <c r="Z13" s="207"/>
    </row>
    <row r="14">
      <c r="A14" s="224" t="s">
        <v>176</v>
      </c>
      <c r="B14" s="207"/>
      <c r="C14" s="207"/>
      <c r="D14" s="207"/>
      <c r="E14" s="207"/>
      <c r="F14" s="207"/>
      <c r="G14" s="207"/>
      <c r="H14" s="207"/>
      <c r="I14" s="207"/>
      <c r="J14" s="207"/>
      <c r="K14" s="207"/>
      <c r="L14" s="207"/>
      <c r="M14" s="207"/>
      <c r="N14" s="207"/>
      <c r="O14" s="207"/>
      <c r="P14" s="207"/>
      <c r="Q14" s="207"/>
      <c r="R14" s="207"/>
      <c r="S14" s="207"/>
      <c r="T14" s="207"/>
      <c r="U14" s="207"/>
      <c r="V14" s="207"/>
      <c r="W14" s="207"/>
      <c r="X14" s="207"/>
      <c r="Y14" s="207"/>
      <c r="Z14" s="207"/>
    </row>
    <row r="15">
      <c r="A15" s="224" t="s">
        <v>177</v>
      </c>
      <c r="B15" s="207"/>
      <c r="C15" s="207"/>
      <c r="D15" s="207"/>
      <c r="E15" s="207"/>
      <c r="F15" s="207"/>
      <c r="G15" s="207"/>
      <c r="H15" s="207"/>
      <c r="I15" s="207"/>
      <c r="J15" s="207"/>
      <c r="K15" s="207"/>
      <c r="L15" s="207"/>
      <c r="M15" s="207"/>
      <c r="N15" s="207"/>
      <c r="O15" s="207"/>
      <c r="P15" s="207"/>
      <c r="Q15" s="207"/>
      <c r="R15" s="207"/>
      <c r="S15" s="207"/>
      <c r="T15" s="207"/>
      <c r="U15" s="207"/>
      <c r="V15" s="207"/>
      <c r="W15" s="207"/>
      <c r="X15" s="207"/>
      <c r="Y15" s="207"/>
      <c r="Z15" s="207"/>
    </row>
    <row r="16">
      <c r="A16" s="207"/>
      <c r="B16" s="207"/>
      <c r="C16" s="207"/>
      <c r="D16" s="207"/>
      <c r="E16" s="207"/>
      <c r="F16" s="207"/>
      <c r="G16" s="207"/>
      <c r="H16" s="207"/>
      <c r="I16" s="207"/>
      <c r="J16" s="207"/>
      <c r="K16" s="207"/>
      <c r="L16" s="207"/>
      <c r="M16" s="207"/>
      <c r="N16" s="207"/>
      <c r="O16" s="207"/>
      <c r="P16" s="207"/>
      <c r="Q16" s="207"/>
      <c r="R16" s="207"/>
      <c r="S16" s="207"/>
      <c r="T16" s="207"/>
      <c r="U16" s="207"/>
      <c r="V16" s="207"/>
      <c r="W16" s="207"/>
      <c r="X16" s="207"/>
      <c r="Y16" s="207"/>
      <c r="Z16" s="207"/>
    </row>
    <row r="17">
      <c r="A17" s="207"/>
      <c r="B17" s="207"/>
      <c r="C17" s="207"/>
      <c r="D17" s="207"/>
      <c r="E17" s="207"/>
      <c r="F17" s="207"/>
      <c r="G17" s="207"/>
      <c r="H17" s="207"/>
      <c r="I17" s="207"/>
      <c r="J17" s="207"/>
      <c r="K17" s="207"/>
      <c r="L17" s="207"/>
      <c r="M17" s="207"/>
      <c r="N17" s="207"/>
      <c r="O17" s="207"/>
      <c r="P17" s="207"/>
      <c r="Q17" s="207"/>
      <c r="R17" s="207"/>
      <c r="S17" s="207"/>
      <c r="T17" s="207"/>
      <c r="U17" s="207"/>
      <c r="V17" s="207"/>
      <c r="W17" s="207"/>
      <c r="X17" s="207"/>
      <c r="Y17" s="207"/>
      <c r="Z17" s="207"/>
    </row>
    <row r="18">
      <c r="A18" s="207"/>
      <c r="B18" s="207"/>
      <c r="C18" s="207"/>
      <c r="D18" s="207"/>
      <c r="E18" s="207"/>
      <c r="F18" s="207"/>
      <c r="G18" s="207"/>
      <c r="H18" s="207"/>
      <c r="I18" s="207"/>
      <c r="J18" s="207"/>
      <c r="K18" s="207"/>
      <c r="L18" s="207"/>
      <c r="M18" s="207"/>
      <c r="N18" s="207"/>
      <c r="O18" s="207"/>
      <c r="P18" s="207"/>
      <c r="Q18" s="207"/>
      <c r="R18" s="207"/>
      <c r="S18" s="207"/>
      <c r="T18" s="207"/>
      <c r="U18" s="207"/>
      <c r="V18" s="207"/>
      <c r="W18" s="207"/>
      <c r="X18" s="207"/>
      <c r="Y18" s="207"/>
      <c r="Z18" s="207"/>
    </row>
    <row r="19">
      <c r="A19" s="207"/>
      <c r="B19" s="207"/>
      <c r="C19" s="207"/>
      <c r="D19" s="207"/>
      <c r="E19" s="207"/>
      <c r="F19" s="207"/>
      <c r="G19" s="207"/>
      <c r="H19" s="207"/>
      <c r="I19" s="207"/>
      <c r="J19" s="207"/>
      <c r="K19" s="207"/>
      <c r="L19" s="207"/>
      <c r="M19" s="207"/>
      <c r="N19" s="207"/>
      <c r="O19" s="207"/>
      <c r="P19" s="207"/>
      <c r="Q19" s="207"/>
      <c r="R19" s="207"/>
      <c r="S19" s="207"/>
      <c r="T19" s="207"/>
      <c r="U19" s="207"/>
      <c r="V19" s="207"/>
      <c r="W19" s="207"/>
      <c r="X19" s="207"/>
      <c r="Y19" s="207"/>
      <c r="Z19" s="207"/>
    </row>
    <row r="20">
      <c r="A20" s="207"/>
      <c r="B20" s="207"/>
      <c r="C20" s="207"/>
      <c r="D20" s="207"/>
      <c r="E20" s="207"/>
      <c r="F20" s="207"/>
      <c r="G20" s="207"/>
      <c r="H20" s="207"/>
      <c r="I20" s="207"/>
      <c r="J20" s="207"/>
      <c r="K20" s="207"/>
      <c r="L20" s="207"/>
      <c r="M20" s="207"/>
      <c r="N20" s="207"/>
      <c r="O20" s="207"/>
      <c r="P20" s="207"/>
      <c r="Q20" s="207"/>
      <c r="R20" s="207"/>
      <c r="S20" s="207"/>
      <c r="T20" s="207"/>
      <c r="U20" s="207"/>
      <c r="V20" s="207"/>
      <c r="W20" s="207"/>
      <c r="X20" s="207"/>
      <c r="Y20" s="207"/>
      <c r="Z20" s="207"/>
    </row>
    <row r="21">
      <c r="A21" s="207"/>
      <c r="B21" s="207"/>
      <c r="C21" s="207"/>
      <c r="D21" s="207"/>
      <c r="E21" s="207"/>
      <c r="F21" s="207"/>
      <c r="G21" s="207"/>
      <c r="H21" s="207"/>
      <c r="I21" s="207"/>
      <c r="J21" s="207"/>
      <c r="K21" s="207"/>
      <c r="L21" s="207"/>
      <c r="M21" s="207"/>
      <c r="N21" s="207"/>
      <c r="O21" s="207"/>
      <c r="P21" s="207"/>
      <c r="Q21" s="207"/>
      <c r="R21" s="207"/>
      <c r="S21" s="207"/>
      <c r="T21" s="207"/>
      <c r="U21" s="207"/>
      <c r="V21" s="207"/>
      <c r="W21" s="207"/>
      <c r="X21" s="207"/>
      <c r="Y21" s="207"/>
      <c r="Z21" s="207"/>
    </row>
    <row r="22">
      <c r="A22" s="207"/>
      <c r="B22" s="207"/>
      <c r="C22" s="207"/>
      <c r="D22" s="207"/>
      <c r="E22" s="207"/>
      <c r="F22" s="207"/>
      <c r="G22" s="207"/>
      <c r="H22" s="207"/>
      <c r="I22" s="207"/>
      <c r="J22" s="207"/>
      <c r="K22" s="207"/>
      <c r="L22" s="207"/>
      <c r="M22" s="207"/>
      <c r="N22" s="207"/>
      <c r="O22" s="207"/>
      <c r="P22" s="207"/>
      <c r="Q22" s="207"/>
      <c r="R22" s="207"/>
      <c r="S22" s="207"/>
      <c r="T22" s="207"/>
      <c r="U22" s="207"/>
      <c r="V22" s="207"/>
      <c r="W22" s="207"/>
      <c r="X22" s="207"/>
      <c r="Y22" s="207"/>
      <c r="Z22" s="207"/>
    </row>
    <row r="23">
      <c r="A23" s="207"/>
      <c r="B23" s="207"/>
      <c r="C23" s="207"/>
      <c r="D23" s="207"/>
      <c r="E23" s="207"/>
      <c r="F23" s="207"/>
      <c r="G23" s="207"/>
      <c r="H23" s="207"/>
      <c r="I23" s="207"/>
      <c r="J23" s="207"/>
      <c r="K23" s="207"/>
      <c r="L23" s="207"/>
      <c r="M23" s="207"/>
      <c r="N23" s="207"/>
      <c r="O23" s="207"/>
      <c r="P23" s="207"/>
      <c r="Q23" s="207"/>
      <c r="R23" s="207"/>
      <c r="S23" s="207"/>
      <c r="T23" s="207"/>
      <c r="U23" s="207"/>
      <c r="V23" s="207"/>
      <c r="W23" s="207"/>
      <c r="X23" s="207"/>
      <c r="Y23" s="207"/>
      <c r="Z23" s="207"/>
    </row>
    <row r="24">
      <c r="A24" s="207"/>
      <c r="B24" s="207"/>
      <c r="C24" s="207"/>
      <c r="D24" s="207"/>
      <c r="E24" s="207"/>
      <c r="F24" s="207"/>
      <c r="G24" s="207"/>
      <c r="H24" s="207"/>
      <c r="I24" s="207"/>
      <c r="J24" s="207"/>
      <c r="K24" s="207"/>
      <c r="L24" s="207"/>
      <c r="M24" s="207"/>
      <c r="N24" s="207"/>
      <c r="O24" s="207"/>
      <c r="P24" s="207"/>
      <c r="Q24" s="207"/>
      <c r="R24" s="207"/>
      <c r="S24" s="207"/>
      <c r="T24" s="207"/>
      <c r="U24" s="207"/>
      <c r="V24" s="207"/>
      <c r="W24" s="207"/>
      <c r="X24" s="207"/>
      <c r="Y24" s="207"/>
      <c r="Z24" s="207"/>
    </row>
    <row r="25">
      <c r="A25" s="207"/>
      <c r="B25" s="207"/>
      <c r="C25" s="207"/>
      <c r="D25" s="207"/>
      <c r="E25" s="207"/>
      <c r="F25" s="207"/>
      <c r="G25" s="207"/>
      <c r="H25" s="207"/>
      <c r="I25" s="207"/>
      <c r="J25" s="207"/>
      <c r="K25" s="207"/>
      <c r="L25" s="207"/>
      <c r="M25" s="207"/>
      <c r="N25" s="207"/>
      <c r="O25" s="207"/>
      <c r="P25" s="207"/>
      <c r="Q25" s="207"/>
      <c r="R25" s="207"/>
      <c r="S25" s="207"/>
      <c r="T25" s="207"/>
      <c r="U25" s="207"/>
      <c r="V25" s="207"/>
      <c r="W25" s="207"/>
      <c r="X25" s="207"/>
      <c r="Y25" s="207"/>
      <c r="Z25" s="207"/>
    </row>
    <row r="26">
      <c r="A26" s="207"/>
      <c r="B26" s="207"/>
      <c r="C26" s="207"/>
      <c r="D26" s="207"/>
      <c r="E26" s="207"/>
      <c r="F26" s="207"/>
      <c r="G26" s="207"/>
      <c r="H26" s="207"/>
      <c r="I26" s="207"/>
      <c r="J26" s="207"/>
      <c r="K26" s="207"/>
      <c r="L26" s="207"/>
      <c r="M26" s="207"/>
      <c r="N26" s="207"/>
      <c r="O26" s="207"/>
      <c r="P26" s="207"/>
      <c r="Q26" s="207"/>
      <c r="R26" s="207"/>
      <c r="S26" s="207"/>
      <c r="T26" s="207"/>
      <c r="U26" s="207"/>
      <c r="V26" s="207"/>
      <c r="W26" s="207"/>
      <c r="X26" s="207"/>
      <c r="Y26" s="207"/>
      <c r="Z26" s="207"/>
    </row>
    <row r="27">
      <c r="A27" s="207"/>
      <c r="B27" s="207"/>
      <c r="C27" s="207"/>
      <c r="D27" s="207"/>
      <c r="E27" s="207"/>
      <c r="F27" s="207"/>
      <c r="G27" s="207"/>
      <c r="H27" s="207"/>
      <c r="I27" s="207"/>
      <c r="J27" s="207"/>
      <c r="K27" s="207"/>
      <c r="L27" s="207"/>
      <c r="M27" s="207"/>
      <c r="N27" s="207"/>
      <c r="O27" s="207"/>
      <c r="P27" s="207"/>
      <c r="Q27" s="207"/>
      <c r="R27" s="207"/>
      <c r="S27" s="207"/>
      <c r="T27" s="207"/>
      <c r="U27" s="207"/>
      <c r="V27" s="207"/>
      <c r="W27" s="207"/>
      <c r="X27" s="207"/>
      <c r="Y27" s="207"/>
      <c r="Z27" s="207"/>
    </row>
    <row r="28">
      <c r="A28" s="207"/>
      <c r="B28" s="207"/>
      <c r="C28" s="207"/>
      <c r="D28" s="207"/>
      <c r="E28" s="207"/>
      <c r="F28" s="207"/>
      <c r="G28" s="207"/>
      <c r="H28" s="207"/>
      <c r="I28" s="207"/>
      <c r="J28" s="207"/>
      <c r="K28" s="207"/>
      <c r="L28" s="207"/>
      <c r="M28" s="207"/>
      <c r="N28" s="207"/>
      <c r="O28" s="207"/>
      <c r="P28" s="207"/>
      <c r="Q28" s="207"/>
      <c r="R28" s="207"/>
      <c r="S28" s="207"/>
      <c r="T28" s="207"/>
      <c r="U28" s="207"/>
      <c r="V28" s="207"/>
      <c r="W28" s="207"/>
      <c r="X28" s="207"/>
      <c r="Y28" s="207"/>
      <c r="Z28" s="207"/>
    </row>
    <row r="29">
      <c r="A29" s="207"/>
      <c r="B29" s="207"/>
      <c r="C29" s="207"/>
      <c r="D29" s="207"/>
      <c r="E29" s="207"/>
      <c r="F29" s="207"/>
      <c r="G29" s="207"/>
      <c r="H29" s="207"/>
      <c r="I29" s="207"/>
      <c r="J29" s="207"/>
      <c r="K29" s="207"/>
      <c r="L29" s="207"/>
      <c r="M29" s="207"/>
      <c r="N29" s="207"/>
      <c r="O29" s="207"/>
      <c r="P29" s="207"/>
      <c r="Q29" s="207"/>
      <c r="R29" s="207"/>
      <c r="S29" s="207"/>
      <c r="T29" s="207"/>
      <c r="U29" s="207"/>
      <c r="V29" s="207"/>
      <c r="W29" s="207"/>
      <c r="X29" s="207"/>
      <c r="Y29" s="207"/>
      <c r="Z29" s="207"/>
    </row>
    <row r="30">
      <c r="A30" s="207"/>
      <c r="B30" s="207"/>
      <c r="C30" s="207"/>
      <c r="D30" s="207"/>
      <c r="E30" s="207"/>
      <c r="F30" s="207"/>
      <c r="G30" s="207"/>
      <c r="H30" s="207"/>
      <c r="I30" s="207"/>
      <c r="J30" s="207"/>
      <c r="K30" s="207"/>
      <c r="L30" s="207"/>
      <c r="M30" s="207"/>
      <c r="N30" s="207"/>
      <c r="O30" s="207"/>
      <c r="P30" s="207"/>
      <c r="Q30" s="207"/>
      <c r="R30" s="207"/>
      <c r="S30" s="207"/>
      <c r="T30" s="207"/>
      <c r="U30" s="207"/>
      <c r="V30" s="207"/>
      <c r="W30" s="207"/>
      <c r="X30" s="207"/>
      <c r="Y30" s="207"/>
      <c r="Z30" s="207"/>
    </row>
    <row r="31">
      <c r="A31" s="207"/>
      <c r="B31" s="207"/>
      <c r="C31" s="207"/>
      <c r="D31" s="207"/>
      <c r="E31" s="207"/>
      <c r="F31" s="207"/>
      <c r="G31" s="207"/>
      <c r="H31" s="207"/>
      <c r="I31" s="207"/>
      <c r="J31" s="207"/>
      <c r="K31" s="207"/>
      <c r="L31" s="207"/>
      <c r="M31" s="207"/>
      <c r="N31" s="207"/>
      <c r="O31" s="207"/>
      <c r="P31" s="207"/>
      <c r="Q31" s="207"/>
      <c r="R31" s="207"/>
      <c r="S31" s="207"/>
      <c r="T31" s="207"/>
      <c r="U31" s="207"/>
      <c r="V31" s="207"/>
      <c r="W31" s="207"/>
      <c r="X31" s="207"/>
      <c r="Y31" s="207"/>
      <c r="Z31" s="207"/>
    </row>
    <row r="32">
      <c r="A32" s="207"/>
      <c r="B32" s="207"/>
      <c r="C32" s="207"/>
      <c r="D32" s="207"/>
      <c r="E32" s="207"/>
      <c r="F32" s="207"/>
      <c r="G32" s="207"/>
      <c r="H32" s="207"/>
      <c r="I32" s="207"/>
      <c r="J32" s="207"/>
      <c r="K32" s="207"/>
      <c r="L32" s="207"/>
      <c r="M32" s="207"/>
      <c r="N32" s="207"/>
      <c r="O32" s="207"/>
      <c r="P32" s="207"/>
      <c r="Q32" s="207"/>
      <c r="R32" s="207"/>
      <c r="S32" s="207"/>
      <c r="T32" s="207"/>
      <c r="U32" s="207"/>
      <c r="V32" s="207"/>
      <c r="W32" s="207"/>
      <c r="X32" s="207"/>
      <c r="Y32" s="207"/>
      <c r="Z32" s="207"/>
    </row>
    <row r="33">
      <c r="A33" s="207"/>
      <c r="B33" s="207"/>
      <c r="C33" s="207"/>
      <c r="D33" s="207"/>
      <c r="E33" s="207"/>
      <c r="F33" s="207"/>
      <c r="G33" s="207"/>
      <c r="H33" s="207"/>
      <c r="I33" s="207"/>
      <c r="J33" s="207"/>
      <c r="K33" s="207"/>
      <c r="L33" s="207"/>
      <c r="M33" s="207"/>
      <c r="N33" s="207"/>
      <c r="O33" s="207"/>
      <c r="P33" s="207"/>
      <c r="Q33" s="207"/>
      <c r="R33" s="207"/>
      <c r="S33" s="207"/>
      <c r="T33" s="207"/>
      <c r="U33" s="207"/>
      <c r="V33" s="207"/>
      <c r="W33" s="207"/>
      <c r="X33" s="207"/>
      <c r="Y33" s="207"/>
      <c r="Z33" s="207"/>
    </row>
    <row r="34">
      <c r="A34" s="207"/>
      <c r="B34" s="207"/>
      <c r="C34" s="207"/>
      <c r="D34" s="207"/>
      <c r="E34" s="207"/>
      <c r="F34" s="207"/>
      <c r="G34" s="207"/>
      <c r="H34" s="207"/>
      <c r="I34" s="207"/>
      <c r="J34" s="207"/>
      <c r="K34" s="207"/>
      <c r="L34" s="207"/>
      <c r="M34" s="207"/>
      <c r="N34" s="207"/>
      <c r="O34" s="207"/>
      <c r="P34" s="207"/>
      <c r="Q34" s="207"/>
      <c r="R34" s="207"/>
      <c r="S34" s="207"/>
      <c r="T34" s="207"/>
      <c r="U34" s="207"/>
      <c r="V34" s="207"/>
      <c r="W34" s="207"/>
      <c r="X34" s="207"/>
      <c r="Y34" s="207"/>
      <c r="Z34" s="207"/>
    </row>
    <row r="35">
      <c r="A35" s="207"/>
      <c r="B35" s="207"/>
      <c r="C35" s="207"/>
      <c r="D35" s="207"/>
      <c r="E35" s="207"/>
      <c r="F35" s="207"/>
      <c r="G35" s="207"/>
      <c r="H35" s="207"/>
      <c r="I35" s="207"/>
      <c r="J35" s="207"/>
      <c r="K35" s="207"/>
      <c r="L35" s="207"/>
      <c r="M35" s="207"/>
      <c r="N35" s="207"/>
      <c r="O35" s="207"/>
      <c r="P35" s="207"/>
      <c r="Q35" s="207"/>
      <c r="R35" s="207"/>
      <c r="S35" s="207"/>
      <c r="T35" s="207"/>
      <c r="U35" s="207"/>
      <c r="V35" s="207"/>
      <c r="W35" s="207"/>
      <c r="X35" s="207"/>
      <c r="Y35" s="207"/>
      <c r="Z35" s="207"/>
    </row>
    <row r="36">
      <c r="A36" s="207"/>
      <c r="B36" s="207"/>
      <c r="C36" s="207"/>
      <c r="D36" s="207"/>
      <c r="E36" s="207"/>
      <c r="F36" s="207"/>
      <c r="G36" s="207"/>
      <c r="H36" s="207"/>
      <c r="I36" s="207"/>
      <c r="J36" s="207"/>
      <c r="K36" s="207"/>
      <c r="L36" s="207"/>
      <c r="M36" s="207"/>
      <c r="N36" s="207"/>
      <c r="O36" s="207"/>
      <c r="P36" s="207"/>
      <c r="Q36" s="207"/>
      <c r="R36" s="207"/>
      <c r="S36" s="207"/>
      <c r="T36" s="207"/>
      <c r="U36" s="207"/>
      <c r="V36" s="207"/>
      <c r="W36" s="207"/>
      <c r="X36" s="207"/>
      <c r="Y36" s="207"/>
      <c r="Z36" s="207"/>
    </row>
    <row r="37">
      <c r="A37" s="207"/>
      <c r="B37" s="207"/>
      <c r="C37" s="207"/>
      <c r="D37" s="207"/>
      <c r="E37" s="207"/>
      <c r="F37" s="207"/>
      <c r="G37" s="207"/>
      <c r="H37" s="207"/>
      <c r="I37" s="207"/>
      <c r="J37" s="207"/>
      <c r="K37" s="207"/>
      <c r="L37" s="207"/>
      <c r="M37" s="207"/>
      <c r="N37" s="207"/>
      <c r="O37" s="207"/>
      <c r="P37" s="207"/>
      <c r="Q37" s="207"/>
      <c r="R37" s="207"/>
      <c r="S37" s="207"/>
      <c r="T37" s="207"/>
      <c r="U37" s="207"/>
      <c r="V37" s="207"/>
      <c r="W37" s="207"/>
      <c r="X37" s="207"/>
      <c r="Y37" s="207"/>
      <c r="Z37" s="207"/>
    </row>
    <row r="38">
      <c r="A38" s="207"/>
      <c r="B38" s="207"/>
      <c r="C38" s="207"/>
      <c r="D38" s="207"/>
      <c r="E38" s="207"/>
      <c r="F38" s="207"/>
      <c r="G38" s="207"/>
      <c r="H38" s="207"/>
      <c r="I38" s="207"/>
      <c r="J38" s="207"/>
      <c r="K38" s="207"/>
      <c r="L38" s="207"/>
      <c r="M38" s="207"/>
      <c r="N38" s="207"/>
      <c r="O38" s="207"/>
      <c r="P38" s="207"/>
      <c r="Q38" s="207"/>
      <c r="R38" s="207"/>
      <c r="S38" s="207"/>
      <c r="T38" s="207"/>
      <c r="U38" s="207"/>
      <c r="V38" s="207"/>
      <c r="W38" s="207"/>
      <c r="X38" s="207"/>
      <c r="Y38" s="207"/>
      <c r="Z38" s="207"/>
    </row>
    <row r="39">
      <c r="A39" s="207"/>
      <c r="B39" s="207"/>
      <c r="C39" s="207"/>
      <c r="D39" s="207"/>
      <c r="E39" s="207"/>
      <c r="F39" s="207"/>
      <c r="G39" s="207"/>
      <c r="H39" s="207"/>
      <c r="I39" s="207"/>
      <c r="J39" s="207"/>
      <c r="K39" s="207"/>
      <c r="L39" s="207"/>
      <c r="M39" s="207"/>
      <c r="N39" s="207"/>
      <c r="O39" s="207"/>
      <c r="P39" s="207"/>
      <c r="Q39" s="207"/>
      <c r="R39" s="207"/>
      <c r="S39" s="207"/>
      <c r="T39" s="207"/>
      <c r="U39" s="207"/>
      <c r="V39" s="207"/>
      <c r="W39" s="207"/>
      <c r="X39" s="207"/>
      <c r="Y39" s="207"/>
      <c r="Z39" s="207"/>
    </row>
    <row r="40">
      <c r="A40" s="207"/>
      <c r="B40" s="207"/>
      <c r="C40" s="207"/>
      <c r="D40" s="207"/>
      <c r="E40" s="207"/>
      <c r="F40" s="207"/>
      <c r="G40" s="207"/>
      <c r="H40" s="207"/>
      <c r="I40" s="207"/>
      <c r="J40" s="207"/>
      <c r="K40" s="207"/>
      <c r="L40" s="207"/>
      <c r="M40" s="207"/>
      <c r="N40" s="207"/>
      <c r="O40" s="207"/>
      <c r="P40" s="207"/>
      <c r="Q40" s="207"/>
      <c r="R40" s="207"/>
      <c r="S40" s="207"/>
      <c r="T40" s="207"/>
      <c r="U40" s="207"/>
      <c r="V40" s="207"/>
      <c r="W40" s="207"/>
      <c r="X40" s="207"/>
      <c r="Y40" s="207"/>
      <c r="Z40" s="207"/>
    </row>
    <row r="41">
      <c r="A41" s="207"/>
      <c r="B41" s="207"/>
      <c r="C41" s="207"/>
      <c r="D41" s="207"/>
      <c r="E41" s="207"/>
      <c r="F41" s="207"/>
      <c r="G41" s="207"/>
      <c r="H41" s="207"/>
      <c r="I41" s="207"/>
      <c r="J41" s="207"/>
      <c r="K41" s="207"/>
      <c r="L41" s="207"/>
      <c r="M41" s="207"/>
      <c r="N41" s="207"/>
      <c r="O41" s="207"/>
      <c r="P41" s="207"/>
      <c r="Q41" s="207"/>
      <c r="R41" s="207"/>
      <c r="S41" s="207"/>
      <c r="T41" s="207"/>
      <c r="U41" s="207"/>
      <c r="V41" s="207"/>
      <c r="W41" s="207"/>
      <c r="X41" s="207"/>
      <c r="Y41" s="207"/>
      <c r="Z41" s="207"/>
    </row>
    <row r="42">
      <c r="A42" s="207"/>
      <c r="B42" s="207"/>
      <c r="C42" s="207"/>
      <c r="D42" s="207"/>
      <c r="E42" s="207"/>
      <c r="F42" s="207"/>
      <c r="G42" s="207"/>
      <c r="H42" s="207"/>
      <c r="I42" s="207"/>
      <c r="J42" s="207"/>
      <c r="K42" s="207"/>
      <c r="L42" s="207"/>
      <c r="M42" s="207"/>
      <c r="N42" s="207"/>
      <c r="O42" s="207"/>
      <c r="P42" s="207"/>
      <c r="Q42" s="207"/>
      <c r="R42" s="207"/>
      <c r="S42" s="207"/>
      <c r="T42" s="207"/>
      <c r="U42" s="207"/>
      <c r="V42" s="207"/>
      <c r="W42" s="207"/>
      <c r="X42" s="207"/>
      <c r="Y42" s="207"/>
      <c r="Z42" s="207"/>
    </row>
  </sheetData>
  <hyperlinks>
    <hyperlink r:id="rId1" ref="H8"/>
    <hyperlink r:id="rId2" ref="K10"/>
    <hyperlink r:id="rId3" ref="A11"/>
    <hyperlink r:id="rId4" ref="A14"/>
    <hyperlink r:id="rId5" ref="A15"/>
  </hyperlinks>
  <drawing r:id="rId6"/>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2.63" defaultRowHeight="15.75"/>
  <cols>
    <col customWidth="1" min="1" max="1" width="17.5"/>
    <col customWidth="1" min="3" max="3" width="2.88"/>
    <col customWidth="1" min="4" max="4" width="24.25"/>
    <col customWidth="1" min="5" max="6" width="9.63"/>
    <col customWidth="1" min="9" max="9" width="15.63"/>
    <col customWidth="1" min="10" max="10" width="24.5"/>
    <col customWidth="1" min="11" max="11" width="26.0"/>
    <col customWidth="1" min="12" max="12" width="18.0"/>
  </cols>
  <sheetData>
    <row r="1" hidden="1">
      <c r="A1" s="240" t="s">
        <v>178</v>
      </c>
      <c r="B1" s="241"/>
      <c r="C1" s="242"/>
      <c r="D1" s="243"/>
      <c r="E1" s="244"/>
      <c r="F1" s="244"/>
      <c r="G1" s="244"/>
      <c r="H1" s="244"/>
      <c r="I1" s="244"/>
      <c r="J1" s="244"/>
      <c r="K1" s="244"/>
      <c r="L1" s="244"/>
      <c r="M1" s="244"/>
      <c r="N1" s="244"/>
      <c r="O1" s="244"/>
      <c r="P1" s="244"/>
      <c r="Q1" s="244"/>
      <c r="R1" s="244"/>
      <c r="S1" s="244"/>
      <c r="T1" s="244"/>
      <c r="U1" s="244"/>
      <c r="V1" s="244"/>
      <c r="W1" s="244"/>
      <c r="X1" s="244"/>
      <c r="Y1" s="244"/>
      <c r="Z1" s="244"/>
      <c r="AA1" s="244"/>
      <c r="AB1" s="244"/>
    </row>
    <row r="2" hidden="1">
      <c r="A2" s="245" t="s">
        <v>179</v>
      </c>
      <c r="B2" s="241"/>
      <c r="C2" s="242"/>
      <c r="D2" s="243"/>
      <c r="E2" s="244"/>
      <c r="F2" s="244"/>
      <c r="G2" s="244"/>
      <c r="H2" s="244"/>
      <c r="I2" s="244"/>
      <c r="J2" s="244"/>
      <c r="K2" s="244"/>
      <c r="L2" s="244"/>
      <c r="M2" s="244"/>
      <c r="N2" s="244"/>
      <c r="O2" s="244"/>
      <c r="P2" s="244"/>
      <c r="Q2" s="244"/>
      <c r="R2" s="244"/>
      <c r="S2" s="244"/>
      <c r="T2" s="244"/>
      <c r="U2" s="244"/>
      <c r="V2" s="244"/>
      <c r="W2" s="244"/>
      <c r="X2" s="244"/>
      <c r="Y2" s="244"/>
      <c r="Z2" s="244"/>
      <c r="AA2" s="244"/>
      <c r="AB2" s="244"/>
    </row>
    <row r="3" hidden="1">
      <c r="A3" s="245" t="s">
        <v>180</v>
      </c>
      <c r="B3" s="241"/>
      <c r="C3" s="242"/>
      <c r="D3" s="243"/>
      <c r="E3" s="244"/>
      <c r="F3" s="244"/>
      <c r="G3" s="244"/>
      <c r="H3" s="244"/>
      <c r="I3" s="244"/>
      <c r="J3" s="244"/>
      <c r="K3" s="244"/>
      <c r="L3" s="244"/>
      <c r="M3" s="244"/>
      <c r="N3" s="244"/>
      <c r="O3" s="244"/>
      <c r="P3" s="244"/>
      <c r="Q3" s="244"/>
      <c r="R3" s="244"/>
      <c r="S3" s="244"/>
      <c r="T3" s="244"/>
      <c r="U3" s="244"/>
      <c r="V3" s="244"/>
      <c r="W3" s="244"/>
      <c r="X3" s="244"/>
      <c r="Y3" s="244"/>
      <c r="Z3" s="244"/>
      <c r="AA3" s="244"/>
      <c r="AB3" s="244"/>
    </row>
    <row r="4" hidden="1">
      <c r="A4" s="245" t="s">
        <v>181</v>
      </c>
      <c r="B4" s="241"/>
      <c r="C4" s="242"/>
      <c r="D4" s="243"/>
      <c r="E4" s="244"/>
      <c r="F4" s="244"/>
      <c r="G4" s="244"/>
      <c r="H4" s="244"/>
      <c r="I4" s="244"/>
      <c r="J4" s="244"/>
      <c r="K4" s="244"/>
      <c r="L4" s="244"/>
      <c r="M4" s="244"/>
      <c r="N4" s="244"/>
      <c r="O4" s="244"/>
      <c r="P4" s="244"/>
      <c r="Q4" s="244"/>
      <c r="R4" s="244"/>
      <c r="S4" s="244"/>
      <c r="T4" s="244"/>
      <c r="U4" s="244"/>
      <c r="V4" s="244"/>
      <c r="W4" s="244"/>
      <c r="X4" s="244"/>
      <c r="Y4" s="244"/>
      <c r="Z4" s="244"/>
      <c r="AA4" s="244"/>
      <c r="AB4" s="244"/>
    </row>
    <row r="5">
      <c r="A5" s="244"/>
      <c r="B5" s="241"/>
      <c r="C5" s="242"/>
      <c r="D5" s="243"/>
      <c r="E5" s="244"/>
      <c r="F5" s="244"/>
      <c r="G5" s="244"/>
      <c r="H5" s="244"/>
      <c r="I5" s="244"/>
      <c r="J5" s="244"/>
      <c r="K5" s="244"/>
      <c r="L5" s="244"/>
      <c r="M5" s="244"/>
      <c r="N5" s="244"/>
      <c r="O5" s="244"/>
      <c r="P5" s="244"/>
      <c r="Q5" s="244"/>
      <c r="R5" s="244"/>
      <c r="S5" s="244"/>
      <c r="T5" s="244"/>
      <c r="U5" s="244"/>
      <c r="V5" s="244"/>
      <c r="W5" s="244"/>
      <c r="X5" s="244"/>
      <c r="Y5" s="244"/>
      <c r="Z5" s="244"/>
      <c r="AA5" s="244"/>
      <c r="AB5" s="244"/>
    </row>
    <row r="6">
      <c r="A6" s="240" t="s">
        <v>182</v>
      </c>
      <c r="B6" s="241"/>
      <c r="C6" s="242"/>
      <c r="D6" s="243"/>
      <c r="E6" s="244"/>
      <c r="F6" s="244"/>
      <c r="G6" s="244"/>
      <c r="H6" s="244"/>
      <c r="I6" s="244"/>
      <c r="J6" s="244"/>
      <c r="K6" s="244"/>
      <c r="L6" s="244"/>
      <c r="M6" s="244"/>
      <c r="N6" s="244"/>
      <c r="O6" s="244"/>
      <c r="P6" s="244"/>
      <c r="Q6" s="244"/>
      <c r="R6" s="244"/>
      <c r="S6" s="244"/>
      <c r="T6" s="244"/>
      <c r="U6" s="244"/>
      <c r="V6" s="244"/>
      <c r="W6" s="244"/>
      <c r="X6" s="244"/>
      <c r="Y6" s="244"/>
      <c r="Z6" s="244"/>
      <c r="AA6" s="244"/>
      <c r="AB6" s="244"/>
    </row>
    <row r="7">
      <c r="A7" s="244"/>
      <c r="B7" s="241"/>
      <c r="C7" s="242"/>
      <c r="D7" s="243"/>
      <c r="E7" s="244"/>
      <c r="F7" s="244"/>
      <c r="G7" s="244"/>
      <c r="H7" s="244"/>
      <c r="I7" s="244"/>
      <c r="J7" s="244"/>
      <c r="K7" s="244"/>
      <c r="L7" s="244"/>
      <c r="M7" s="244"/>
      <c r="N7" s="244"/>
      <c r="O7" s="244"/>
      <c r="P7" s="244"/>
      <c r="Q7" s="244"/>
      <c r="R7" s="244"/>
      <c r="S7" s="244"/>
      <c r="T7" s="244"/>
      <c r="U7" s="244"/>
      <c r="V7" s="244"/>
      <c r="W7" s="244"/>
      <c r="X7" s="244"/>
      <c r="Y7" s="244"/>
      <c r="Z7" s="244"/>
      <c r="AA7" s="244"/>
      <c r="AB7" s="244"/>
    </row>
    <row r="8">
      <c r="A8" s="240" t="s">
        <v>183</v>
      </c>
      <c r="B8" s="241"/>
      <c r="C8" s="242"/>
      <c r="D8" s="243"/>
      <c r="E8" s="244"/>
      <c r="F8" s="244"/>
      <c r="G8" s="244"/>
      <c r="H8" s="244"/>
      <c r="I8" s="244"/>
      <c r="J8" s="244"/>
      <c r="K8" s="244"/>
      <c r="L8" s="244"/>
      <c r="M8" s="244"/>
      <c r="N8" s="244"/>
      <c r="O8" s="244"/>
      <c r="P8" s="244"/>
      <c r="Q8" s="244"/>
      <c r="R8" s="244"/>
      <c r="S8" s="244"/>
      <c r="T8" s="244"/>
      <c r="U8" s="244"/>
      <c r="V8" s="244"/>
      <c r="W8" s="244"/>
      <c r="X8" s="244"/>
      <c r="Y8" s="244"/>
      <c r="Z8" s="244"/>
      <c r="AA8" s="244"/>
      <c r="AB8" s="244"/>
    </row>
    <row r="9">
      <c r="A9" s="245" t="s">
        <v>184</v>
      </c>
      <c r="B9" s="241"/>
      <c r="C9" s="242"/>
      <c r="D9" s="243"/>
      <c r="E9" s="244"/>
      <c r="F9" s="244"/>
      <c r="G9" s="244"/>
      <c r="H9" s="244"/>
      <c r="I9" s="244"/>
      <c r="J9" s="244"/>
      <c r="K9" s="244"/>
      <c r="L9" s="244"/>
      <c r="M9" s="244"/>
      <c r="N9" s="244"/>
      <c r="O9" s="244"/>
      <c r="P9" s="244"/>
      <c r="Q9" s="244"/>
      <c r="R9" s="244"/>
      <c r="S9" s="244"/>
      <c r="T9" s="244"/>
      <c r="U9" s="244"/>
      <c r="V9" s="244"/>
      <c r="W9" s="244"/>
      <c r="X9" s="244"/>
      <c r="Y9" s="244"/>
      <c r="Z9" s="244"/>
      <c r="AA9" s="244"/>
      <c r="AB9" s="244"/>
    </row>
    <row r="10">
      <c r="A10" s="245" t="s">
        <v>185</v>
      </c>
      <c r="B10" s="241"/>
      <c r="C10" s="242"/>
      <c r="D10" s="243"/>
      <c r="E10" s="244"/>
      <c r="F10" s="244"/>
      <c r="G10" s="244"/>
      <c r="H10" s="244"/>
      <c r="I10" s="244"/>
      <c r="J10" s="244"/>
      <c r="K10" s="244"/>
      <c r="L10" s="244"/>
      <c r="M10" s="244"/>
      <c r="N10" s="244"/>
      <c r="O10" s="244"/>
      <c r="P10" s="244"/>
      <c r="Q10" s="244"/>
      <c r="R10" s="244"/>
      <c r="S10" s="244"/>
      <c r="T10" s="244"/>
      <c r="U10" s="244"/>
      <c r="V10" s="244"/>
      <c r="W10" s="244"/>
      <c r="X10" s="244"/>
      <c r="Y10" s="244"/>
      <c r="Z10" s="244"/>
      <c r="AA10" s="244"/>
      <c r="AB10" s="244"/>
    </row>
    <row r="11">
      <c r="A11" s="244"/>
      <c r="B11" s="241"/>
      <c r="C11" s="242"/>
      <c r="D11" s="243"/>
      <c r="E11" s="244"/>
      <c r="F11" s="244"/>
      <c r="G11" s="244"/>
      <c r="H11" s="244"/>
      <c r="I11" s="244"/>
      <c r="J11" s="244"/>
      <c r="K11" s="244"/>
      <c r="L11" s="244"/>
      <c r="M11" s="244"/>
      <c r="N11" s="244"/>
      <c r="O11" s="244"/>
      <c r="P11" s="244"/>
      <c r="Q11" s="244"/>
      <c r="R11" s="244"/>
      <c r="S11" s="244"/>
      <c r="T11" s="244"/>
      <c r="U11" s="244"/>
      <c r="V11" s="244"/>
      <c r="W11" s="244"/>
      <c r="X11" s="244"/>
      <c r="Y11" s="244"/>
      <c r="Z11" s="244"/>
      <c r="AA11" s="244"/>
      <c r="AB11" s="244"/>
    </row>
    <row r="12">
      <c r="A12" s="246" t="s">
        <v>186</v>
      </c>
      <c r="B12" s="247" t="s">
        <v>187</v>
      </c>
      <c r="C12" s="248"/>
      <c r="D12" s="249" t="s">
        <v>188</v>
      </c>
      <c r="E12" s="246" t="s">
        <v>189</v>
      </c>
      <c r="F12" s="247" t="s">
        <v>190</v>
      </c>
      <c r="G12" s="247" t="s">
        <v>191</v>
      </c>
      <c r="H12" s="247" t="s">
        <v>192</v>
      </c>
      <c r="I12" s="247" t="s">
        <v>193</v>
      </c>
      <c r="J12" s="247" t="s">
        <v>194</v>
      </c>
      <c r="K12" s="247" t="s">
        <v>195</v>
      </c>
      <c r="L12" s="247" t="s">
        <v>196</v>
      </c>
      <c r="M12" s="250"/>
      <c r="N12" s="250"/>
      <c r="O12" s="250"/>
      <c r="P12" s="250"/>
      <c r="Q12" s="250"/>
      <c r="R12" s="250"/>
      <c r="S12" s="250"/>
      <c r="T12" s="250"/>
      <c r="U12" s="250"/>
      <c r="V12" s="250"/>
      <c r="W12" s="250"/>
      <c r="X12" s="250"/>
      <c r="Y12" s="250"/>
      <c r="Z12" s="250"/>
      <c r="AA12" s="250"/>
      <c r="AB12" s="250"/>
    </row>
    <row r="13">
      <c r="A13" s="251" t="s">
        <v>11</v>
      </c>
      <c r="B13" s="251"/>
      <c r="C13" s="252"/>
      <c r="D13" s="253"/>
      <c r="E13" s="254"/>
      <c r="F13" s="254"/>
      <c r="G13" s="251"/>
      <c r="H13" s="251"/>
      <c r="I13" s="254"/>
      <c r="J13" s="255"/>
      <c r="K13" s="255"/>
      <c r="L13" s="255"/>
      <c r="M13" s="255"/>
      <c r="N13" s="255"/>
      <c r="O13" s="255"/>
      <c r="P13" s="255"/>
      <c r="Q13" s="255"/>
      <c r="R13" s="255"/>
      <c r="S13" s="255"/>
      <c r="T13" s="255"/>
      <c r="U13" s="255"/>
      <c r="V13" s="255"/>
      <c r="W13" s="255"/>
      <c r="X13" s="255"/>
      <c r="Y13" s="255"/>
      <c r="Z13" s="255"/>
      <c r="AA13" s="255"/>
      <c r="AB13" s="255"/>
    </row>
    <row r="14">
      <c r="A14" s="240" t="s">
        <v>56</v>
      </c>
      <c r="B14" s="240" t="s">
        <v>19</v>
      </c>
      <c r="C14" s="242"/>
      <c r="D14" s="243"/>
      <c r="E14" s="244"/>
      <c r="F14" s="244"/>
      <c r="G14" s="244"/>
      <c r="H14" s="244"/>
      <c r="I14" s="256"/>
      <c r="J14" s="244"/>
      <c r="K14" s="244"/>
      <c r="L14" s="244"/>
      <c r="M14" s="244"/>
      <c r="N14" s="244"/>
      <c r="O14" s="244"/>
      <c r="P14" s="244"/>
      <c r="Q14" s="244"/>
      <c r="R14" s="244"/>
      <c r="S14" s="244"/>
      <c r="T14" s="244"/>
      <c r="U14" s="244"/>
      <c r="V14" s="244"/>
      <c r="W14" s="244"/>
      <c r="X14" s="244"/>
      <c r="Y14" s="244"/>
      <c r="Z14" s="244"/>
      <c r="AA14" s="244"/>
      <c r="AB14" s="244"/>
    </row>
    <row r="15">
      <c r="A15" s="241"/>
      <c r="B15" s="241"/>
      <c r="C15" s="257" t="s">
        <v>197</v>
      </c>
      <c r="D15" s="258" t="s">
        <v>198</v>
      </c>
      <c r="E15" s="244"/>
      <c r="F15" s="259">
        <v>44788.0</v>
      </c>
      <c r="G15" s="245" t="s">
        <v>199</v>
      </c>
      <c r="H15" s="245" t="s">
        <v>181</v>
      </c>
      <c r="I15" s="256" t="s">
        <v>200</v>
      </c>
      <c r="J15" s="244"/>
      <c r="K15" s="244"/>
      <c r="L15" s="244"/>
      <c r="M15" s="244"/>
      <c r="N15" s="244"/>
      <c r="O15" s="244"/>
      <c r="P15" s="244"/>
      <c r="Q15" s="244"/>
      <c r="R15" s="244"/>
      <c r="S15" s="244"/>
      <c r="T15" s="244"/>
      <c r="U15" s="244"/>
      <c r="V15" s="244"/>
      <c r="W15" s="244"/>
      <c r="X15" s="244"/>
      <c r="Y15" s="244"/>
      <c r="Z15" s="244"/>
      <c r="AA15" s="244"/>
      <c r="AB15" s="244"/>
    </row>
    <row r="16">
      <c r="A16" s="241"/>
      <c r="B16" s="241"/>
      <c r="C16" s="242"/>
      <c r="D16" s="243"/>
      <c r="E16" s="244"/>
      <c r="F16" s="244"/>
      <c r="G16" s="244"/>
      <c r="H16" s="244"/>
      <c r="I16" s="256"/>
      <c r="J16" s="244"/>
      <c r="K16" s="244"/>
      <c r="L16" s="244"/>
      <c r="M16" s="244"/>
      <c r="N16" s="244"/>
      <c r="O16" s="244"/>
      <c r="P16" s="244"/>
      <c r="Q16" s="244"/>
      <c r="R16" s="244"/>
      <c r="S16" s="244"/>
      <c r="T16" s="244"/>
      <c r="U16" s="244"/>
      <c r="V16" s="244"/>
      <c r="W16" s="244"/>
      <c r="X16" s="244"/>
      <c r="Y16" s="244"/>
      <c r="Z16" s="244"/>
      <c r="AA16" s="244"/>
      <c r="AB16" s="244"/>
    </row>
    <row r="17">
      <c r="A17" s="241"/>
      <c r="B17" s="241"/>
      <c r="C17" s="242"/>
      <c r="D17" s="243"/>
      <c r="E17" s="244"/>
      <c r="F17" s="244"/>
      <c r="G17" s="244"/>
      <c r="H17" s="244"/>
      <c r="I17" s="256"/>
      <c r="J17" s="244"/>
      <c r="K17" s="244"/>
      <c r="L17" s="244"/>
      <c r="M17" s="244"/>
      <c r="N17" s="244"/>
      <c r="O17" s="244"/>
      <c r="P17" s="244"/>
      <c r="Q17" s="244"/>
      <c r="R17" s="244"/>
      <c r="S17" s="244"/>
      <c r="T17" s="244"/>
      <c r="U17" s="244"/>
      <c r="V17" s="244"/>
      <c r="W17" s="244"/>
      <c r="X17" s="244"/>
      <c r="Y17" s="244"/>
      <c r="Z17" s="244"/>
      <c r="AA17" s="244"/>
      <c r="AB17" s="244"/>
    </row>
    <row r="18">
      <c r="A18" s="241"/>
      <c r="B18" s="241"/>
      <c r="C18" s="242"/>
      <c r="D18" s="243"/>
      <c r="E18" s="244"/>
      <c r="F18" s="244"/>
      <c r="G18" s="244"/>
      <c r="H18" s="244"/>
      <c r="I18" s="244"/>
      <c r="J18" s="244"/>
      <c r="K18" s="244"/>
      <c r="L18" s="244"/>
      <c r="M18" s="244"/>
      <c r="N18" s="244"/>
      <c r="O18" s="244"/>
      <c r="P18" s="244"/>
      <c r="Q18" s="244"/>
      <c r="R18" s="244"/>
      <c r="S18" s="244"/>
      <c r="T18" s="244"/>
      <c r="U18" s="244"/>
      <c r="V18" s="244"/>
      <c r="W18" s="244"/>
      <c r="X18" s="244"/>
      <c r="Y18" s="244"/>
      <c r="Z18" s="244"/>
      <c r="AA18" s="244"/>
      <c r="AB18" s="244"/>
    </row>
    <row r="19">
      <c r="A19" s="240" t="s">
        <v>58</v>
      </c>
      <c r="B19" s="241"/>
      <c r="C19" s="242"/>
      <c r="D19" s="243"/>
      <c r="E19" s="244"/>
      <c r="F19" s="244"/>
      <c r="G19" s="244"/>
      <c r="H19" s="244"/>
      <c r="I19" s="244"/>
      <c r="J19" s="244"/>
      <c r="K19" s="244"/>
      <c r="L19" s="244"/>
      <c r="M19" s="244"/>
      <c r="N19" s="244"/>
      <c r="O19" s="244"/>
      <c r="P19" s="244"/>
      <c r="Q19" s="244"/>
      <c r="R19" s="244"/>
      <c r="S19" s="244"/>
      <c r="T19" s="244"/>
      <c r="U19" s="244"/>
      <c r="V19" s="244"/>
      <c r="W19" s="244"/>
      <c r="X19" s="244"/>
      <c r="Y19" s="244"/>
      <c r="Z19" s="244"/>
      <c r="AA19" s="244"/>
      <c r="AB19" s="244"/>
    </row>
    <row r="20">
      <c r="A20" s="241"/>
      <c r="B20" s="241"/>
      <c r="C20" s="242"/>
      <c r="D20" s="243"/>
      <c r="E20" s="244"/>
      <c r="F20" s="244"/>
      <c r="G20" s="244"/>
      <c r="H20" s="244"/>
      <c r="I20" s="244"/>
      <c r="J20" s="244"/>
      <c r="K20" s="244"/>
      <c r="L20" s="244"/>
      <c r="M20" s="244"/>
      <c r="N20" s="244"/>
      <c r="O20" s="244"/>
      <c r="P20" s="244"/>
      <c r="Q20" s="244"/>
      <c r="R20" s="244"/>
      <c r="S20" s="244"/>
      <c r="T20" s="244"/>
      <c r="U20" s="244"/>
      <c r="V20" s="244"/>
      <c r="W20" s="244"/>
      <c r="X20" s="244"/>
      <c r="Y20" s="244"/>
      <c r="Z20" s="244"/>
      <c r="AA20" s="244"/>
      <c r="AB20" s="244"/>
    </row>
    <row r="21">
      <c r="A21" s="240" t="s">
        <v>47</v>
      </c>
      <c r="B21" s="241"/>
      <c r="C21" s="242"/>
      <c r="D21" s="243"/>
      <c r="E21" s="244"/>
      <c r="F21" s="244"/>
      <c r="G21" s="244"/>
      <c r="H21" s="244"/>
      <c r="I21" s="244"/>
      <c r="J21" s="244"/>
      <c r="K21" s="244"/>
      <c r="L21" s="244"/>
      <c r="M21" s="244"/>
      <c r="N21" s="244"/>
      <c r="O21" s="244"/>
      <c r="P21" s="244"/>
      <c r="Q21" s="244"/>
      <c r="R21" s="244"/>
      <c r="S21" s="244"/>
      <c r="T21" s="244"/>
      <c r="U21" s="244"/>
      <c r="V21" s="244"/>
      <c r="W21" s="244"/>
      <c r="X21" s="244"/>
      <c r="Y21" s="244"/>
      <c r="Z21" s="244"/>
      <c r="AA21" s="244"/>
      <c r="AB21" s="244"/>
    </row>
    <row r="22">
      <c r="A22" s="241"/>
      <c r="B22" s="240" t="s">
        <v>28</v>
      </c>
      <c r="C22" s="257" t="s">
        <v>201</v>
      </c>
      <c r="D22" s="258" t="s">
        <v>202</v>
      </c>
      <c r="E22" s="244"/>
      <c r="F22" s="259">
        <v>44788.0</v>
      </c>
      <c r="G22" s="244"/>
      <c r="H22" s="245" t="s">
        <v>180</v>
      </c>
      <c r="I22" s="244"/>
      <c r="J22" s="244"/>
      <c r="K22" s="244"/>
      <c r="L22" s="244"/>
      <c r="M22" s="244"/>
      <c r="N22" s="244"/>
      <c r="O22" s="244"/>
      <c r="P22" s="244"/>
      <c r="Q22" s="244"/>
      <c r="R22" s="244"/>
      <c r="S22" s="244"/>
      <c r="T22" s="244"/>
      <c r="U22" s="244"/>
      <c r="V22" s="244"/>
      <c r="W22" s="244"/>
      <c r="X22" s="244"/>
      <c r="Y22" s="244"/>
      <c r="Z22" s="244"/>
      <c r="AA22" s="244"/>
      <c r="AB22" s="244"/>
    </row>
    <row r="23">
      <c r="A23" s="241"/>
      <c r="B23" s="240" t="s">
        <v>203</v>
      </c>
      <c r="C23" s="242"/>
      <c r="D23" s="258" t="s">
        <v>204</v>
      </c>
      <c r="E23" s="244"/>
      <c r="F23" s="259">
        <v>44788.0</v>
      </c>
      <c r="G23" s="244"/>
      <c r="H23" s="244"/>
      <c r="I23" s="244"/>
      <c r="J23" s="244"/>
      <c r="K23" s="244"/>
      <c r="L23" s="244"/>
      <c r="M23" s="244"/>
      <c r="N23" s="244"/>
      <c r="O23" s="244"/>
      <c r="P23" s="244"/>
      <c r="Q23" s="244"/>
      <c r="R23" s="244"/>
      <c r="S23" s="244"/>
      <c r="T23" s="244"/>
      <c r="U23" s="244"/>
      <c r="V23" s="244"/>
      <c r="W23" s="244"/>
      <c r="X23" s="244"/>
      <c r="Y23" s="244"/>
      <c r="Z23" s="244"/>
      <c r="AA23" s="244"/>
      <c r="AB23" s="244"/>
    </row>
    <row r="24">
      <c r="A24" s="241"/>
      <c r="B24" s="241"/>
      <c r="C24" s="242"/>
      <c r="D24" s="243"/>
      <c r="E24" s="244"/>
      <c r="F24" s="244"/>
      <c r="G24" s="244"/>
      <c r="H24" s="244"/>
      <c r="I24" s="244"/>
      <c r="J24" s="244"/>
      <c r="K24" s="244"/>
      <c r="L24" s="244"/>
      <c r="M24" s="244"/>
      <c r="N24" s="244"/>
      <c r="O24" s="244"/>
      <c r="P24" s="244"/>
      <c r="Q24" s="244"/>
      <c r="R24" s="244"/>
      <c r="S24" s="244"/>
      <c r="T24" s="244"/>
      <c r="U24" s="244"/>
      <c r="V24" s="244"/>
      <c r="W24" s="244"/>
      <c r="X24" s="244"/>
      <c r="Y24" s="244"/>
      <c r="Z24" s="244"/>
      <c r="AA24" s="244"/>
      <c r="AB24" s="244"/>
    </row>
    <row r="25">
      <c r="A25" s="241"/>
      <c r="B25" s="241"/>
      <c r="C25" s="242"/>
      <c r="D25" s="243"/>
      <c r="E25" s="244"/>
      <c r="F25" s="244"/>
      <c r="G25" s="244"/>
      <c r="H25" s="244"/>
      <c r="I25" s="244"/>
      <c r="J25" s="244"/>
      <c r="K25" s="244"/>
      <c r="L25" s="244"/>
      <c r="M25" s="244"/>
      <c r="N25" s="244"/>
      <c r="O25" s="244"/>
      <c r="P25" s="244"/>
      <c r="Q25" s="244"/>
      <c r="R25" s="244"/>
      <c r="S25" s="244"/>
      <c r="T25" s="244"/>
      <c r="U25" s="244"/>
      <c r="V25" s="244"/>
      <c r="W25" s="244"/>
      <c r="X25" s="244"/>
      <c r="Y25" s="244"/>
      <c r="Z25" s="244"/>
      <c r="AA25" s="244"/>
      <c r="AB25" s="244"/>
    </row>
    <row r="26">
      <c r="A26" s="241"/>
      <c r="B26" s="241"/>
      <c r="C26" s="242"/>
      <c r="D26" s="243"/>
      <c r="E26" s="244"/>
      <c r="F26" s="244"/>
      <c r="G26" s="244"/>
      <c r="H26" s="244"/>
      <c r="I26" s="244"/>
      <c r="J26" s="244"/>
      <c r="K26" s="244"/>
      <c r="L26" s="244"/>
      <c r="M26" s="244"/>
      <c r="N26" s="244"/>
      <c r="O26" s="244"/>
      <c r="P26" s="244"/>
      <c r="Q26" s="244"/>
      <c r="R26" s="244"/>
      <c r="S26" s="244"/>
      <c r="T26" s="244"/>
      <c r="U26" s="244"/>
      <c r="V26" s="244"/>
      <c r="W26" s="244"/>
      <c r="X26" s="244"/>
      <c r="Y26" s="244"/>
      <c r="Z26" s="244"/>
      <c r="AA26" s="244"/>
      <c r="AB26" s="244"/>
    </row>
    <row r="27">
      <c r="A27" s="241"/>
      <c r="B27" s="241"/>
      <c r="C27" s="242"/>
      <c r="D27" s="243"/>
      <c r="E27" s="244"/>
      <c r="F27" s="244"/>
      <c r="G27" s="244"/>
      <c r="H27" s="244"/>
      <c r="I27" s="244"/>
      <c r="J27" s="244"/>
      <c r="K27" s="244"/>
      <c r="L27" s="244"/>
      <c r="M27" s="244"/>
      <c r="N27" s="244"/>
      <c r="O27" s="244"/>
      <c r="P27" s="244"/>
      <c r="Q27" s="244"/>
      <c r="R27" s="244"/>
      <c r="S27" s="244"/>
      <c r="T27" s="244"/>
      <c r="U27" s="244"/>
      <c r="V27" s="244"/>
      <c r="W27" s="244"/>
      <c r="X27" s="244"/>
      <c r="Y27" s="244"/>
      <c r="Z27" s="244"/>
      <c r="AA27" s="244"/>
      <c r="AB27" s="244"/>
    </row>
    <row r="28">
      <c r="A28" s="241"/>
      <c r="B28" s="241"/>
      <c r="C28" s="242"/>
      <c r="D28" s="243"/>
      <c r="E28" s="244"/>
      <c r="F28" s="244"/>
      <c r="G28" s="244"/>
      <c r="H28" s="244"/>
      <c r="I28" s="244"/>
      <c r="J28" s="244"/>
      <c r="K28" s="244"/>
      <c r="L28" s="244"/>
      <c r="M28" s="244"/>
      <c r="N28" s="244"/>
      <c r="O28" s="244"/>
      <c r="P28" s="244"/>
      <c r="Q28" s="244"/>
      <c r="R28" s="244"/>
      <c r="S28" s="244"/>
      <c r="T28" s="244"/>
      <c r="U28" s="244"/>
      <c r="V28" s="244"/>
      <c r="W28" s="244"/>
      <c r="X28" s="244"/>
      <c r="Y28" s="244"/>
      <c r="Z28" s="244"/>
      <c r="AA28" s="244"/>
      <c r="AB28" s="244"/>
    </row>
    <row r="29">
      <c r="A29" s="251" t="s">
        <v>205</v>
      </c>
      <c r="B29" s="251"/>
      <c r="C29" s="252"/>
      <c r="D29" s="253"/>
      <c r="E29" s="254"/>
      <c r="F29" s="254"/>
      <c r="G29" s="251"/>
      <c r="H29" s="251"/>
      <c r="I29" s="254"/>
      <c r="J29" s="255"/>
      <c r="K29" s="255"/>
      <c r="L29" s="255"/>
      <c r="M29" s="255"/>
      <c r="N29" s="255"/>
      <c r="O29" s="255"/>
      <c r="P29" s="255"/>
      <c r="Q29" s="255"/>
      <c r="R29" s="255"/>
      <c r="S29" s="255"/>
      <c r="T29" s="255"/>
      <c r="U29" s="255"/>
      <c r="V29" s="255"/>
      <c r="W29" s="255"/>
      <c r="X29" s="255"/>
      <c r="Y29" s="255"/>
      <c r="Z29" s="255"/>
      <c r="AA29" s="255"/>
      <c r="AB29" s="255"/>
    </row>
    <row r="30">
      <c r="A30" s="244"/>
      <c r="B30" s="241"/>
      <c r="C30" s="242"/>
      <c r="D30" s="243"/>
      <c r="E30" s="244"/>
      <c r="F30" s="244"/>
      <c r="G30" s="244"/>
      <c r="H30" s="244"/>
      <c r="I30" s="244"/>
      <c r="J30" s="244"/>
      <c r="K30" s="244"/>
      <c r="L30" s="244"/>
      <c r="M30" s="244"/>
      <c r="N30" s="244"/>
      <c r="O30" s="244"/>
      <c r="P30" s="244"/>
      <c r="Q30" s="244"/>
      <c r="R30" s="244"/>
      <c r="S30" s="244"/>
      <c r="T30" s="244"/>
      <c r="U30" s="244"/>
      <c r="V30" s="244"/>
      <c r="W30" s="244"/>
      <c r="X30" s="244"/>
      <c r="Y30" s="244"/>
      <c r="Z30" s="244"/>
      <c r="AA30" s="244"/>
      <c r="AB30" s="244"/>
    </row>
    <row r="31">
      <c r="A31" s="244"/>
      <c r="B31" s="241"/>
      <c r="C31" s="242"/>
      <c r="D31" s="243"/>
      <c r="E31" s="244"/>
      <c r="F31" s="244"/>
      <c r="G31" s="244"/>
      <c r="H31" s="244"/>
      <c r="I31" s="244"/>
      <c r="J31" s="244"/>
      <c r="K31" s="244"/>
      <c r="L31" s="244"/>
      <c r="M31" s="244"/>
      <c r="N31" s="244"/>
      <c r="O31" s="244"/>
      <c r="P31" s="244"/>
      <c r="Q31" s="244"/>
      <c r="R31" s="244"/>
      <c r="S31" s="244"/>
      <c r="T31" s="244"/>
      <c r="U31" s="244"/>
      <c r="V31" s="244"/>
      <c r="W31" s="244"/>
      <c r="X31" s="244"/>
      <c r="Y31" s="244"/>
      <c r="Z31" s="244"/>
      <c r="AA31" s="244"/>
      <c r="AB31" s="244"/>
    </row>
    <row r="32">
      <c r="A32" s="244"/>
      <c r="B32" s="241"/>
      <c r="C32" s="242"/>
      <c r="D32" s="243"/>
      <c r="E32" s="244"/>
      <c r="F32" s="244"/>
      <c r="G32" s="244"/>
      <c r="H32" s="244"/>
      <c r="I32" s="244"/>
      <c r="J32" s="244"/>
      <c r="K32" s="244"/>
      <c r="L32" s="244"/>
      <c r="M32" s="244"/>
      <c r="N32" s="244"/>
      <c r="O32" s="244"/>
      <c r="P32" s="244"/>
      <c r="Q32" s="244"/>
      <c r="R32" s="244"/>
      <c r="S32" s="244"/>
      <c r="T32" s="244"/>
      <c r="U32" s="244"/>
      <c r="V32" s="244"/>
      <c r="W32" s="244"/>
      <c r="X32" s="244"/>
      <c r="Y32" s="244"/>
      <c r="Z32" s="244"/>
      <c r="AA32" s="244"/>
      <c r="AB32" s="244"/>
    </row>
    <row r="33">
      <c r="A33" s="244"/>
      <c r="B33" s="241"/>
      <c r="C33" s="242"/>
      <c r="D33" s="243"/>
      <c r="E33" s="244"/>
      <c r="F33" s="244"/>
      <c r="G33" s="244"/>
      <c r="H33" s="244"/>
      <c r="I33" s="244"/>
      <c r="J33" s="244"/>
      <c r="K33" s="244"/>
      <c r="L33" s="244"/>
      <c r="M33" s="244"/>
      <c r="N33" s="244"/>
      <c r="O33" s="244"/>
      <c r="P33" s="244"/>
      <c r="Q33" s="244"/>
      <c r="R33" s="244"/>
      <c r="S33" s="244"/>
      <c r="T33" s="244"/>
      <c r="U33" s="244"/>
      <c r="V33" s="244"/>
      <c r="W33" s="244"/>
      <c r="X33" s="244"/>
      <c r="Y33" s="244"/>
      <c r="Z33" s="244"/>
      <c r="AA33" s="244"/>
      <c r="AB33" s="244"/>
    </row>
    <row r="34">
      <c r="A34" s="244"/>
      <c r="B34" s="241"/>
      <c r="C34" s="242"/>
      <c r="D34" s="243"/>
      <c r="E34" s="244"/>
      <c r="F34" s="244"/>
      <c r="G34" s="244"/>
      <c r="H34" s="244"/>
      <c r="I34" s="244"/>
      <c r="J34" s="244"/>
      <c r="K34" s="244"/>
      <c r="L34" s="244"/>
      <c r="M34" s="244"/>
      <c r="N34" s="244"/>
      <c r="O34" s="244"/>
      <c r="P34" s="244"/>
      <c r="Q34" s="244"/>
      <c r="R34" s="244"/>
      <c r="S34" s="244"/>
      <c r="T34" s="244"/>
      <c r="U34" s="244"/>
      <c r="V34" s="244"/>
      <c r="W34" s="244"/>
      <c r="X34" s="244"/>
      <c r="Y34" s="244"/>
      <c r="Z34" s="244"/>
      <c r="AA34" s="244"/>
      <c r="AB34" s="244"/>
    </row>
    <row r="35">
      <c r="A35" s="244"/>
      <c r="B35" s="241"/>
      <c r="C35" s="242"/>
      <c r="D35" s="243"/>
      <c r="E35" s="244"/>
      <c r="F35" s="244"/>
      <c r="G35" s="244"/>
      <c r="H35" s="244"/>
      <c r="I35" s="244"/>
      <c r="J35" s="244"/>
      <c r="K35" s="244"/>
      <c r="L35" s="244"/>
      <c r="M35" s="244"/>
      <c r="N35" s="244"/>
      <c r="O35" s="244"/>
      <c r="P35" s="244"/>
      <c r="Q35" s="244"/>
      <c r="R35" s="244"/>
      <c r="S35" s="244"/>
      <c r="T35" s="244"/>
      <c r="U35" s="244"/>
      <c r="V35" s="244"/>
      <c r="W35" s="244"/>
      <c r="X35" s="244"/>
      <c r="Y35" s="244"/>
      <c r="Z35" s="244"/>
      <c r="AA35" s="244"/>
      <c r="AB35" s="244"/>
    </row>
    <row r="36">
      <c r="A36" s="244"/>
      <c r="B36" s="241"/>
      <c r="C36" s="242"/>
      <c r="D36" s="243"/>
      <c r="E36" s="244"/>
      <c r="F36" s="244"/>
      <c r="G36" s="244"/>
      <c r="H36" s="244"/>
      <c r="I36" s="244"/>
      <c r="J36" s="244"/>
      <c r="K36" s="244"/>
      <c r="L36" s="244"/>
      <c r="M36" s="244"/>
      <c r="N36" s="244"/>
      <c r="O36" s="244"/>
      <c r="P36" s="244"/>
      <c r="Q36" s="244"/>
      <c r="R36" s="244"/>
      <c r="S36" s="244"/>
      <c r="T36" s="244"/>
      <c r="U36" s="244"/>
      <c r="V36" s="244"/>
      <c r="W36" s="244"/>
      <c r="X36" s="244"/>
      <c r="Y36" s="244"/>
      <c r="Z36" s="244"/>
      <c r="AA36" s="244"/>
      <c r="AB36" s="244"/>
    </row>
    <row r="37">
      <c r="A37" s="244"/>
      <c r="B37" s="241"/>
      <c r="C37" s="242"/>
      <c r="D37" s="243"/>
      <c r="E37" s="244"/>
      <c r="F37" s="244"/>
      <c r="G37" s="244"/>
      <c r="H37" s="244"/>
      <c r="I37" s="244"/>
      <c r="J37" s="244"/>
      <c r="K37" s="244"/>
      <c r="L37" s="244"/>
      <c r="M37" s="244"/>
      <c r="N37" s="244"/>
      <c r="O37" s="244"/>
      <c r="P37" s="244"/>
      <c r="Q37" s="244"/>
      <c r="R37" s="244"/>
      <c r="S37" s="244"/>
      <c r="T37" s="244"/>
      <c r="U37" s="244"/>
      <c r="V37" s="244"/>
      <c r="W37" s="244"/>
      <c r="X37" s="244"/>
      <c r="Y37" s="244"/>
      <c r="Z37" s="244"/>
      <c r="AA37" s="244"/>
      <c r="AB37" s="244"/>
    </row>
    <row r="38">
      <c r="A38" s="244"/>
      <c r="B38" s="241"/>
      <c r="C38" s="242"/>
      <c r="D38" s="243"/>
      <c r="E38" s="244"/>
      <c r="F38" s="244"/>
      <c r="G38" s="244"/>
      <c r="H38" s="244"/>
      <c r="I38" s="244"/>
      <c r="J38" s="244"/>
      <c r="K38" s="244"/>
      <c r="L38" s="244"/>
      <c r="M38" s="244"/>
      <c r="N38" s="244"/>
      <c r="O38" s="244"/>
      <c r="P38" s="244"/>
      <c r="Q38" s="244"/>
      <c r="R38" s="244"/>
      <c r="S38" s="244"/>
      <c r="T38" s="244"/>
      <c r="U38" s="244"/>
      <c r="V38" s="244"/>
      <c r="W38" s="244"/>
      <c r="X38" s="244"/>
      <c r="Y38" s="244"/>
      <c r="Z38" s="244"/>
      <c r="AA38" s="244"/>
      <c r="AB38" s="244"/>
    </row>
    <row r="39">
      <c r="A39" s="244"/>
      <c r="B39" s="241"/>
      <c r="C39" s="242"/>
      <c r="D39" s="243"/>
      <c r="E39" s="244"/>
      <c r="F39" s="244"/>
      <c r="G39" s="244"/>
      <c r="H39" s="244"/>
      <c r="I39" s="244"/>
      <c r="J39" s="244"/>
      <c r="K39" s="244"/>
      <c r="L39" s="244"/>
      <c r="M39" s="244"/>
      <c r="N39" s="244"/>
      <c r="O39" s="244"/>
      <c r="P39" s="244"/>
      <c r="Q39" s="244"/>
      <c r="R39" s="244"/>
      <c r="S39" s="244"/>
      <c r="T39" s="244"/>
      <c r="U39" s="244"/>
      <c r="V39" s="244"/>
      <c r="W39" s="244"/>
      <c r="X39" s="244"/>
      <c r="Y39" s="244"/>
      <c r="Z39" s="244"/>
      <c r="AA39" s="244"/>
      <c r="AB39" s="244"/>
    </row>
    <row r="40">
      <c r="A40" s="244"/>
      <c r="B40" s="241"/>
      <c r="C40" s="242"/>
      <c r="D40" s="243"/>
      <c r="E40" s="244"/>
      <c r="F40" s="244"/>
      <c r="G40" s="244"/>
      <c r="H40" s="244"/>
      <c r="I40" s="244"/>
      <c r="J40" s="244"/>
      <c r="K40" s="244"/>
      <c r="L40" s="244"/>
      <c r="M40" s="244"/>
      <c r="N40" s="244"/>
      <c r="O40" s="244"/>
      <c r="P40" s="244"/>
      <c r="Q40" s="244"/>
      <c r="R40" s="244"/>
      <c r="S40" s="244"/>
      <c r="T40" s="244"/>
      <c r="U40" s="244"/>
      <c r="V40" s="244"/>
      <c r="W40" s="244"/>
      <c r="X40" s="244"/>
      <c r="Y40" s="244"/>
      <c r="Z40" s="244"/>
      <c r="AA40" s="244"/>
      <c r="AB40" s="244"/>
    </row>
    <row r="41">
      <c r="A41" s="244"/>
      <c r="B41" s="241"/>
      <c r="C41" s="242"/>
      <c r="D41" s="243"/>
      <c r="E41" s="244"/>
      <c r="F41" s="244"/>
      <c r="G41" s="244"/>
      <c r="H41" s="244"/>
      <c r="I41" s="244"/>
      <c r="J41" s="244"/>
      <c r="K41" s="244"/>
      <c r="L41" s="244"/>
      <c r="M41" s="244"/>
      <c r="N41" s="244"/>
      <c r="O41" s="244"/>
      <c r="P41" s="244"/>
      <c r="Q41" s="244"/>
      <c r="R41" s="244"/>
      <c r="S41" s="244"/>
      <c r="T41" s="244"/>
      <c r="U41" s="244"/>
      <c r="V41" s="244"/>
      <c r="W41" s="244"/>
      <c r="X41" s="244"/>
      <c r="Y41" s="244"/>
      <c r="Z41" s="244"/>
      <c r="AA41" s="244"/>
      <c r="AB41" s="244"/>
    </row>
    <row r="42">
      <c r="A42" s="244"/>
      <c r="B42" s="241"/>
      <c r="C42" s="242"/>
      <c r="D42" s="243"/>
      <c r="E42" s="244"/>
      <c r="F42" s="244"/>
      <c r="G42" s="244"/>
      <c r="H42" s="244"/>
      <c r="I42" s="244"/>
      <c r="J42" s="244"/>
      <c r="K42" s="244"/>
      <c r="L42" s="244"/>
      <c r="M42" s="244"/>
      <c r="N42" s="244"/>
      <c r="O42" s="244"/>
      <c r="P42" s="244"/>
      <c r="Q42" s="244"/>
      <c r="R42" s="244"/>
      <c r="S42" s="244"/>
      <c r="T42" s="244"/>
      <c r="U42" s="244"/>
      <c r="V42" s="244"/>
      <c r="W42" s="244"/>
      <c r="X42" s="244"/>
      <c r="Y42" s="244"/>
      <c r="Z42" s="244"/>
      <c r="AA42" s="244"/>
      <c r="AB42" s="244"/>
    </row>
    <row r="43">
      <c r="A43" s="244"/>
      <c r="B43" s="241"/>
      <c r="C43" s="242"/>
      <c r="D43" s="243"/>
      <c r="E43" s="244"/>
      <c r="F43" s="244"/>
      <c r="G43" s="244"/>
      <c r="H43" s="244"/>
      <c r="I43" s="244"/>
      <c r="J43" s="244"/>
      <c r="K43" s="244"/>
      <c r="L43" s="244"/>
      <c r="M43" s="244"/>
      <c r="N43" s="244"/>
      <c r="O43" s="244"/>
      <c r="P43" s="244"/>
      <c r="Q43" s="244"/>
      <c r="R43" s="244"/>
      <c r="S43" s="244"/>
      <c r="T43" s="244"/>
      <c r="U43" s="244"/>
      <c r="V43" s="244"/>
      <c r="W43" s="244"/>
      <c r="X43" s="244"/>
      <c r="Y43" s="244"/>
      <c r="Z43" s="244"/>
      <c r="AA43" s="244"/>
      <c r="AB43" s="244"/>
    </row>
    <row r="44">
      <c r="A44" s="244"/>
      <c r="B44" s="241"/>
      <c r="C44" s="242"/>
      <c r="D44" s="243"/>
      <c r="E44" s="244"/>
      <c r="F44" s="244"/>
      <c r="G44" s="244"/>
      <c r="H44" s="244"/>
      <c r="I44" s="244"/>
      <c r="J44" s="244"/>
      <c r="K44" s="244"/>
      <c r="L44" s="244"/>
      <c r="M44" s="244"/>
      <c r="N44" s="244"/>
      <c r="O44" s="244"/>
      <c r="P44" s="244"/>
      <c r="Q44" s="244"/>
      <c r="R44" s="244"/>
      <c r="S44" s="244"/>
      <c r="T44" s="244"/>
      <c r="U44" s="244"/>
      <c r="V44" s="244"/>
      <c r="W44" s="244"/>
      <c r="X44" s="244"/>
      <c r="Y44" s="244"/>
      <c r="Z44" s="244"/>
      <c r="AA44" s="244"/>
      <c r="AB44" s="244"/>
    </row>
    <row r="45">
      <c r="A45" s="244"/>
      <c r="B45" s="241"/>
      <c r="C45" s="242"/>
      <c r="D45" s="243"/>
      <c r="E45" s="244"/>
      <c r="F45" s="244"/>
      <c r="G45" s="244"/>
      <c r="H45" s="244"/>
      <c r="I45" s="244"/>
      <c r="J45" s="244"/>
      <c r="K45" s="244"/>
      <c r="L45" s="244"/>
      <c r="M45" s="244"/>
      <c r="N45" s="244"/>
      <c r="O45" s="244"/>
      <c r="P45" s="244"/>
      <c r="Q45" s="244"/>
      <c r="R45" s="244"/>
      <c r="S45" s="244"/>
      <c r="T45" s="244"/>
      <c r="U45" s="244"/>
      <c r="V45" s="244"/>
      <c r="W45" s="244"/>
      <c r="X45" s="244"/>
      <c r="Y45" s="244"/>
      <c r="Z45" s="244"/>
      <c r="AA45" s="244"/>
      <c r="AB45" s="244"/>
    </row>
    <row r="46">
      <c r="A46" s="244"/>
      <c r="B46" s="241"/>
      <c r="C46" s="242"/>
      <c r="D46" s="243"/>
      <c r="E46" s="244"/>
      <c r="F46" s="244"/>
      <c r="G46" s="244"/>
      <c r="H46" s="244"/>
      <c r="I46" s="244"/>
      <c r="J46" s="244"/>
      <c r="K46" s="244"/>
      <c r="L46" s="244"/>
      <c r="M46" s="244"/>
      <c r="N46" s="244"/>
      <c r="O46" s="244"/>
      <c r="P46" s="244"/>
      <c r="Q46" s="244"/>
      <c r="R46" s="244"/>
      <c r="S46" s="244"/>
      <c r="T46" s="244"/>
      <c r="U46" s="244"/>
      <c r="V46" s="244"/>
      <c r="W46" s="244"/>
      <c r="X46" s="244"/>
      <c r="Y46" s="244"/>
      <c r="Z46" s="244"/>
      <c r="AA46" s="244"/>
      <c r="AB46" s="244"/>
    </row>
    <row r="47">
      <c r="A47" s="244"/>
      <c r="B47" s="241"/>
      <c r="C47" s="242"/>
      <c r="D47" s="243"/>
      <c r="E47" s="244"/>
      <c r="F47" s="244"/>
      <c r="G47" s="244"/>
      <c r="H47" s="244"/>
      <c r="I47" s="244"/>
      <c r="J47" s="244"/>
      <c r="K47" s="244"/>
      <c r="L47" s="244"/>
      <c r="M47" s="244"/>
      <c r="N47" s="244"/>
      <c r="O47" s="244"/>
      <c r="P47" s="244"/>
      <c r="Q47" s="244"/>
      <c r="R47" s="244"/>
      <c r="S47" s="244"/>
      <c r="T47" s="244"/>
      <c r="U47" s="244"/>
      <c r="V47" s="244"/>
      <c r="W47" s="244"/>
      <c r="X47" s="244"/>
      <c r="Y47" s="244"/>
      <c r="Z47" s="244"/>
      <c r="AA47" s="244"/>
      <c r="AB47" s="244"/>
    </row>
    <row r="48">
      <c r="A48" s="244"/>
      <c r="B48" s="241"/>
      <c r="C48" s="242"/>
      <c r="D48" s="243"/>
      <c r="E48" s="244"/>
      <c r="F48" s="244"/>
      <c r="G48" s="244"/>
      <c r="H48" s="244"/>
      <c r="I48" s="244"/>
      <c r="J48" s="244"/>
      <c r="K48" s="244"/>
      <c r="L48" s="244"/>
      <c r="M48" s="244"/>
      <c r="N48" s="244"/>
      <c r="O48" s="244"/>
      <c r="P48" s="244"/>
      <c r="Q48" s="244"/>
      <c r="R48" s="244"/>
      <c r="S48" s="244"/>
      <c r="T48" s="244"/>
      <c r="U48" s="244"/>
      <c r="V48" s="244"/>
      <c r="W48" s="244"/>
      <c r="X48" s="244"/>
      <c r="Y48" s="244"/>
      <c r="Z48" s="244"/>
      <c r="AA48" s="244"/>
      <c r="AB48" s="244"/>
    </row>
    <row r="49">
      <c r="A49" s="244"/>
      <c r="B49" s="241"/>
      <c r="C49" s="242"/>
      <c r="D49" s="243"/>
      <c r="E49" s="244"/>
      <c r="F49" s="244"/>
      <c r="G49" s="244"/>
      <c r="H49" s="244"/>
      <c r="I49" s="244"/>
      <c r="J49" s="244"/>
      <c r="K49" s="244"/>
      <c r="L49" s="244"/>
      <c r="M49" s="244"/>
      <c r="N49" s="244"/>
      <c r="O49" s="244"/>
      <c r="P49" s="244"/>
      <c r="Q49" s="244"/>
      <c r="R49" s="244"/>
      <c r="S49" s="244"/>
      <c r="T49" s="244"/>
      <c r="U49" s="244"/>
      <c r="V49" s="244"/>
      <c r="W49" s="244"/>
      <c r="X49" s="244"/>
      <c r="Y49" s="244"/>
      <c r="Z49" s="244"/>
      <c r="AA49" s="244"/>
      <c r="AB49" s="244"/>
    </row>
    <row r="50">
      <c r="A50" s="244"/>
      <c r="B50" s="241"/>
      <c r="C50" s="242"/>
      <c r="D50" s="243"/>
      <c r="E50" s="244"/>
      <c r="F50" s="244"/>
      <c r="G50" s="244"/>
      <c r="H50" s="244"/>
      <c r="I50" s="244"/>
      <c r="J50" s="244"/>
      <c r="K50" s="244"/>
      <c r="L50" s="244"/>
      <c r="M50" s="244"/>
      <c r="N50" s="244"/>
      <c r="O50" s="244"/>
      <c r="P50" s="244"/>
      <c r="Q50" s="244"/>
      <c r="R50" s="244"/>
      <c r="S50" s="244"/>
      <c r="T50" s="244"/>
      <c r="U50" s="244"/>
      <c r="V50" s="244"/>
      <c r="W50" s="244"/>
      <c r="X50" s="244"/>
      <c r="Y50" s="244"/>
      <c r="Z50" s="244"/>
      <c r="AA50" s="244"/>
      <c r="AB50" s="244"/>
    </row>
    <row r="51">
      <c r="A51" s="244"/>
      <c r="B51" s="241"/>
      <c r="C51" s="242"/>
      <c r="D51" s="243"/>
      <c r="E51" s="244"/>
      <c r="F51" s="244"/>
      <c r="G51" s="244"/>
      <c r="H51" s="244"/>
      <c r="I51" s="244"/>
      <c r="J51" s="244"/>
      <c r="K51" s="244"/>
      <c r="L51" s="244"/>
      <c r="M51" s="244"/>
      <c r="N51" s="244"/>
      <c r="O51" s="244"/>
      <c r="P51" s="244"/>
      <c r="Q51" s="244"/>
      <c r="R51" s="244"/>
      <c r="S51" s="244"/>
      <c r="T51" s="244"/>
      <c r="U51" s="244"/>
      <c r="V51" s="244"/>
      <c r="W51" s="244"/>
      <c r="X51" s="244"/>
      <c r="Y51" s="244"/>
      <c r="Z51" s="244"/>
      <c r="AA51" s="244"/>
      <c r="AB51" s="244"/>
    </row>
    <row r="52">
      <c r="A52" s="244"/>
      <c r="B52" s="241"/>
      <c r="C52" s="242"/>
      <c r="D52" s="243"/>
      <c r="E52" s="244"/>
      <c r="F52" s="244"/>
      <c r="G52" s="244"/>
      <c r="H52" s="244"/>
      <c r="I52" s="244"/>
      <c r="J52" s="244"/>
      <c r="K52" s="244"/>
      <c r="L52" s="244"/>
      <c r="M52" s="244"/>
      <c r="N52" s="244"/>
      <c r="O52" s="244"/>
      <c r="P52" s="244"/>
      <c r="Q52" s="244"/>
      <c r="R52" s="244"/>
      <c r="S52" s="244"/>
      <c r="T52" s="244"/>
      <c r="U52" s="244"/>
      <c r="V52" s="244"/>
      <c r="W52" s="244"/>
      <c r="X52" s="244"/>
      <c r="Y52" s="244"/>
      <c r="Z52" s="244"/>
      <c r="AA52" s="244"/>
      <c r="AB52" s="244"/>
    </row>
    <row r="53">
      <c r="A53" s="244"/>
      <c r="B53" s="241"/>
      <c r="C53" s="242"/>
      <c r="D53" s="243"/>
      <c r="E53" s="244"/>
      <c r="F53" s="244"/>
      <c r="G53" s="244"/>
      <c r="H53" s="244"/>
      <c r="I53" s="244"/>
      <c r="J53" s="244"/>
      <c r="K53" s="244"/>
      <c r="L53" s="244"/>
      <c r="M53" s="244"/>
      <c r="N53" s="244"/>
      <c r="O53" s="244"/>
      <c r="P53" s="244"/>
      <c r="Q53" s="244"/>
      <c r="R53" s="244"/>
      <c r="S53" s="244"/>
      <c r="T53" s="244"/>
      <c r="U53" s="244"/>
      <c r="V53" s="244"/>
      <c r="W53" s="244"/>
      <c r="X53" s="244"/>
      <c r="Y53" s="244"/>
      <c r="Z53" s="244"/>
      <c r="AA53" s="244"/>
      <c r="AB53" s="244"/>
    </row>
    <row r="54">
      <c r="A54" s="244"/>
      <c r="B54" s="241"/>
      <c r="C54" s="242"/>
      <c r="D54" s="243"/>
      <c r="E54" s="244"/>
      <c r="F54" s="244"/>
      <c r="G54" s="244"/>
      <c r="H54" s="244"/>
      <c r="I54" s="244"/>
      <c r="J54" s="244"/>
      <c r="K54" s="244"/>
      <c r="L54" s="244"/>
      <c r="M54" s="244"/>
      <c r="N54" s="244"/>
      <c r="O54" s="244"/>
      <c r="P54" s="244"/>
      <c r="Q54" s="244"/>
      <c r="R54" s="244"/>
      <c r="S54" s="244"/>
      <c r="T54" s="244"/>
      <c r="U54" s="244"/>
      <c r="V54" s="244"/>
      <c r="W54" s="244"/>
      <c r="X54" s="244"/>
      <c r="Y54" s="244"/>
      <c r="Z54" s="244"/>
      <c r="AA54" s="244"/>
      <c r="AB54" s="244"/>
    </row>
    <row r="55">
      <c r="A55" s="244"/>
      <c r="B55" s="241"/>
      <c r="C55" s="242"/>
      <c r="D55" s="243"/>
      <c r="E55" s="244"/>
      <c r="F55" s="244"/>
      <c r="G55" s="244"/>
      <c r="H55" s="244"/>
      <c r="I55" s="244"/>
      <c r="J55" s="244"/>
      <c r="K55" s="244"/>
      <c r="L55" s="244"/>
      <c r="M55" s="244"/>
      <c r="N55" s="244"/>
      <c r="O55" s="244"/>
      <c r="P55" s="244"/>
      <c r="Q55" s="244"/>
      <c r="R55" s="244"/>
      <c r="S55" s="244"/>
      <c r="T55" s="244"/>
      <c r="U55" s="244"/>
      <c r="V55" s="244"/>
      <c r="W55" s="244"/>
      <c r="X55" s="244"/>
      <c r="Y55" s="244"/>
      <c r="Z55" s="244"/>
      <c r="AA55" s="244"/>
      <c r="AB55" s="244"/>
    </row>
    <row r="56">
      <c r="A56" s="244"/>
      <c r="B56" s="241"/>
      <c r="C56" s="242"/>
      <c r="D56" s="243"/>
      <c r="E56" s="244"/>
      <c r="F56" s="244"/>
      <c r="G56" s="244"/>
      <c r="H56" s="244"/>
      <c r="I56" s="244"/>
      <c r="J56" s="244"/>
      <c r="K56" s="244"/>
      <c r="L56" s="244"/>
      <c r="M56" s="244"/>
      <c r="N56" s="244"/>
      <c r="O56" s="244"/>
      <c r="P56" s="244"/>
      <c r="Q56" s="244"/>
      <c r="R56" s="244"/>
      <c r="S56" s="244"/>
      <c r="T56" s="244"/>
      <c r="U56" s="244"/>
      <c r="V56" s="244"/>
      <c r="W56" s="244"/>
      <c r="X56" s="244"/>
      <c r="Y56" s="244"/>
      <c r="Z56" s="244"/>
      <c r="AA56" s="244"/>
      <c r="AB56" s="244"/>
    </row>
    <row r="57">
      <c r="A57" s="244"/>
      <c r="B57" s="241"/>
      <c r="C57" s="242"/>
      <c r="D57" s="243"/>
      <c r="E57" s="244"/>
      <c r="F57" s="244"/>
      <c r="G57" s="244"/>
      <c r="H57" s="244"/>
      <c r="I57" s="244"/>
      <c r="J57" s="244"/>
      <c r="K57" s="244"/>
      <c r="L57" s="244"/>
      <c r="M57" s="244"/>
      <c r="N57" s="244"/>
      <c r="O57" s="244"/>
      <c r="P57" s="244"/>
      <c r="Q57" s="244"/>
      <c r="R57" s="244"/>
      <c r="S57" s="244"/>
      <c r="T57" s="244"/>
      <c r="U57" s="244"/>
      <c r="V57" s="244"/>
      <c r="W57" s="244"/>
      <c r="X57" s="244"/>
      <c r="Y57" s="244"/>
      <c r="Z57" s="244"/>
      <c r="AA57" s="244"/>
      <c r="AB57" s="244"/>
    </row>
    <row r="58">
      <c r="A58" s="244"/>
      <c r="B58" s="241"/>
      <c r="C58" s="242"/>
      <c r="D58" s="243"/>
      <c r="E58" s="244"/>
      <c r="F58" s="244"/>
      <c r="G58" s="244"/>
      <c r="H58" s="244"/>
      <c r="I58" s="244"/>
      <c r="J58" s="244"/>
      <c r="K58" s="244"/>
      <c r="L58" s="244"/>
      <c r="M58" s="244"/>
      <c r="N58" s="244"/>
      <c r="O58" s="244"/>
      <c r="P58" s="244"/>
      <c r="Q58" s="244"/>
      <c r="R58" s="244"/>
      <c r="S58" s="244"/>
      <c r="T58" s="244"/>
      <c r="U58" s="244"/>
      <c r="V58" s="244"/>
      <c r="W58" s="244"/>
      <c r="X58" s="244"/>
      <c r="Y58" s="244"/>
      <c r="Z58" s="244"/>
      <c r="AA58" s="244"/>
      <c r="AB58" s="244"/>
    </row>
    <row r="59">
      <c r="A59" s="244"/>
      <c r="B59" s="241"/>
      <c r="C59" s="242"/>
      <c r="D59" s="243"/>
      <c r="E59" s="244"/>
      <c r="F59" s="244"/>
      <c r="G59" s="244"/>
      <c r="H59" s="244"/>
      <c r="I59" s="244"/>
      <c r="J59" s="244"/>
      <c r="K59" s="244"/>
      <c r="L59" s="244"/>
      <c r="M59" s="244"/>
      <c r="N59" s="244"/>
      <c r="O59" s="244"/>
      <c r="P59" s="244"/>
      <c r="Q59" s="244"/>
      <c r="R59" s="244"/>
      <c r="S59" s="244"/>
      <c r="T59" s="244"/>
      <c r="U59" s="244"/>
      <c r="V59" s="244"/>
      <c r="W59" s="244"/>
      <c r="X59" s="244"/>
      <c r="Y59" s="244"/>
      <c r="Z59" s="244"/>
      <c r="AA59" s="244"/>
      <c r="AB59" s="244"/>
    </row>
    <row r="60">
      <c r="A60" s="244"/>
      <c r="B60" s="241"/>
      <c r="C60" s="242"/>
      <c r="D60" s="243"/>
      <c r="E60" s="244"/>
      <c r="F60" s="244"/>
      <c r="G60" s="244"/>
      <c r="H60" s="244"/>
      <c r="I60" s="244"/>
      <c r="J60" s="244"/>
      <c r="K60" s="244"/>
      <c r="L60" s="244"/>
      <c r="M60" s="244"/>
      <c r="N60" s="244"/>
      <c r="O60" s="244"/>
      <c r="P60" s="244"/>
      <c r="Q60" s="244"/>
      <c r="R60" s="244"/>
      <c r="S60" s="244"/>
      <c r="T60" s="244"/>
      <c r="U60" s="244"/>
      <c r="V60" s="244"/>
      <c r="W60" s="244"/>
      <c r="X60" s="244"/>
      <c r="Y60" s="244"/>
      <c r="Z60" s="244"/>
      <c r="AA60" s="244"/>
      <c r="AB60" s="244"/>
    </row>
    <row r="61">
      <c r="A61" s="244"/>
      <c r="B61" s="241"/>
      <c r="C61" s="242"/>
      <c r="D61" s="243"/>
      <c r="E61" s="244"/>
      <c r="F61" s="244"/>
      <c r="G61" s="244"/>
      <c r="H61" s="244"/>
      <c r="I61" s="244"/>
      <c r="J61" s="244"/>
      <c r="K61" s="244"/>
      <c r="L61" s="244"/>
      <c r="M61" s="244"/>
      <c r="N61" s="244"/>
      <c r="O61" s="244"/>
      <c r="P61" s="244"/>
      <c r="Q61" s="244"/>
      <c r="R61" s="244"/>
      <c r="S61" s="244"/>
      <c r="T61" s="244"/>
      <c r="U61" s="244"/>
      <c r="V61" s="244"/>
      <c r="W61" s="244"/>
      <c r="X61" s="244"/>
      <c r="Y61" s="244"/>
      <c r="Z61" s="244"/>
      <c r="AA61" s="244"/>
      <c r="AB61" s="244"/>
    </row>
    <row r="62">
      <c r="A62" s="244"/>
      <c r="B62" s="241"/>
      <c r="C62" s="242"/>
      <c r="D62" s="243"/>
      <c r="E62" s="244"/>
      <c r="F62" s="244"/>
      <c r="G62" s="244"/>
      <c r="H62" s="244"/>
      <c r="I62" s="244"/>
      <c r="J62" s="244"/>
      <c r="K62" s="244"/>
      <c r="L62" s="244"/>
      <c r="M62" s="244"/>
      <c r="N62" s="244"/>
      <c r="O62" s="244"/>
      <c r="P62" s="244"/>
      <c r="Q62" s="244"/>
      <c r="R62" s="244"/>
      <c r="S62" s="244"/>
      <c r="T62" s="244"/>
      <c r="U62" s="244"/>
      <c r="V62" s="244"/>
      <c r="W62" s="244"/>
      <c r="X62" s="244"/>
      <c r="Y62" s="244"/>
      <c r="Z62" s="244"/>
      <c r="AA62" s="244"/>
      <c r="AB62" s="244"/>
    </row>
    <row r="63">
      <c r="A63" s="244"/>
      <c r="B63" s="241"/>
      <c r="C63" s="242"/>
      <c r="D63" s="243"/>
      <c r="E63" s="244"/>
      <c r="F63" s="244"/>
      <c r="G63" s="244"/>
      <c r="H63" s="244"/>
      <c r="I63" s="244"/>
      <c r="J63" s="244"/>
      <c r="K63" s="244"/>
      <c r="L63" s="244"/>
      <c r="M63" s="244"/>
      <c r="N63" s="244"/>
      <c r="O63" s="244"/>
      <c r="P63" s="244"/>
      <c r="Q63" s="244"/>
      <c r="R63" s="244"/>
      <c r="S63" s="244"/>
      <c r="T63" s="244"/>
      <c r="U63" s="244"/>
      <c r="V63" s="244"/>
      <c r="W63" s="244"/>
      <c r="X63" s="244"/>
      <c r="Y63" s="244"/>
      <c r="Z63" s="244"/>
      <c r="AA63" s="244"/>
      <c r="AB63" s="244"/>
    </row>
    <row r="64">
      <c r="A64" s="244"/>
      <c r="B64" s="241"/>
      <c r="C64" s="242"/>
      <c r="D64" s="243"/>
      <c r="E64" s="244"/>
      <c r="F64" s="244"/>
      <c r="G64" s="244"/>
      <c r="H64" s="244"/>
      <c r="I64" s="244"/>
      <c r="J64" s="244"/>
      <c r="K64" s="244"/>
      <c r="L64" s="244"/>
      <c r="M64" s="244"/>
      <c r="N64" s="244"/>
      <c r="O64" s="244"/>
      <c r="P64" s="244"/>
      <c r="Q64" s="244"/>
      <c r="R64" s="244"/>
      <c r="S64" s="244"/>
      <c r="T64" s="244"/>
      <c r="U64" s="244"/>
      <c r="V64" s="244"/>
      <c r="W64" s="244"/>
      <c r="X64" s="244"/>
      <c r="Y64" s="244"/>
      <c r="Z64" s="244"/>
      <c r="AA64" s="244"/>
      <c r="AB64" s="244"/>
    </row>
    <row r="65">
      <c r="A65" s="244"/>
      <c r="B65" s="241"/>
      <c r="C65" s="242"/>
      <c r="D65" s="243"/>
      <c r="E65" s="244"/>
      <c r="F65" s="244"/>
      <c r="G65" s="244"/>
      <c r="H65" s="244"/>
      <c r="I65" s="244"/>
      <c r="J65" s="244"/>
      <c r="K65" s="244"/>
      <c r="L65" s="244"/>
      <c r="M65" s="244"/>
      <c r="N65" s="244"/>
      <c r="O65" s="244"/>
      <c r="P65" s="244"/>
      <c r="Q65" s="244"/>
      <c r="R65" s="244"/>
      <c r="S65" s="244"/>
      <c r="T65" s="244"/>
      <c r="U65" s="244"/>
      <c r="V65" s="244"/>
      <c r="W65" s="244"/>
      <c r="X65" s="244"/>
      <c r="Y65" s="244"/>
      <c r="Z65" s="244"/>
      <c r="AA65" s="244"/>
      <c r="AB65" s="244"/>
    </row>
    <row r="66">
      <c r="A66" s="244"/>
      <c r="B66" s="241"/>
      <c r="C66" s="242"/>
      <c r="D66" s="243"/>
      <c r="E66" s="244"/>
      <c r="F66" s="244"/>
      <c r="G66" s="244"/>
      <c r="H66" s="244"/>
      <c r="I66" s="244"/>
      <c r="J66" s="244"/>
      <c r="K66" s="244"/>
      <c r="L66" s="244"/>
      <c r="M66" s="244"/>
      <c r="N66" s="244"/>
      <c r="O66" s="244"/>
      <c r="P66" s="244"/>
      <c r="Q66" s="244"/>
      <c r="R66" s="244"/>
      <c r="S66" s="244"/>
      <c r="T66" s="244"/>
      <c r="U66" s="244"/>
      <c r="V66" s="244"/>
      <c r="W66" s="244"/>
      <c r="X66" s="244"/>
      <c r="Y66" s="244"/>
      <c r="Z66" s="244"/>
      <c r="AA66" s="244"/>
      <c r="AB66" s="244"/>
    </row>
    <row r="67">
      <c r="A67" s="244"/>
      <c r="B67" s="241"/>
      <c r="C67" s="242"/>
      <c r="D67" s="243"/>
      <c r="E67" s="244"/>
      <c r="F67" s="244"/>
      <c r="G67" s="244"/>
      <c r="H67" s="244"/>
      <c r="I67" s="244"/>
      <c r="J67" s="244"/>
      <c r="K67" s="244"/>
      <c r="L67" s="244"/>
      <c r="M67" s="244"/>
      <c r="N67" s="244"/>
      <c r="O67" s="244"/>
      <c r="P67" s="244"/>
      <c r="Q67" s="244"/>
      <c r="R67" s="244"/>
      <c r="S67" s="244"/>
      <c r="T67" s="244"/>
      <c r="U67" s="244"/>
      <c r="V67" s="244"/>
      <c r="W67" s="244"/>
      <c r="X67" s="244"/>
      <c r="Y67" s="244"/>
      <c r="Z67" s="244"/>
      <c r="AA67" s="244"/>
      <c r="AB67" s="244"/>
    </row>
    <row r="68">
      <c r="A68" s="244"/>
      <c r="B68" s="241"/>
      <c r="C68" s="242"/>
      <c r="D68" s="243"/>
      <c r="E68" s="244"/>
      <c r="F68" s="244"/>
      <c r="G68" s="244"/>
      <c r="H68" s="244"/>
      <c r="I68" s="244"/>
      <c r="J68" s="244"/>
      <c r="K68" s="244"/>
      <c r="L68" s="244"/>
      <c r="M68" s="244"/>
      <c r="N68" s="244"/>
      <c r="O68" s="244"/>
      <c r="P68" s="244"/>
      <c r="Q68" s="244"/>
      <c r="R68" s="244"/>
      <c r="S68" s="244"/>
      <c r="T68" s="244"/>
      <c r="U68" s="244"/>
      <c r="V68" s="244"/>
      <c r="W68" s="244"/>
      <c r="X68" s="244"/>
      <c r="Y68" s="244"/>
      <c r="Z68" s="244"/>
      <c r="AA68" s="244"/>
      <c r="AB68" s="244"/>
    </row>
    <row r="69">
      <c r="A69" s="244"/>
      <c r="B69" s="241"/>
      <c r="C69" s="242"/>
      <c r="D69" s="243"/>
      <c r="E69" s="244"/>
      <c r="F69" s="244"/>
      <c r="G69" s="244"/>
      <c r="H69" s="244"/>
      <c r="I69" s="244"/>
      <c r="J69" s="244"/>
      <c r="K69" s="244"/>
      <c r="L69" s="244"/>
      <c r="M69" s="244"/>
      <c r="N69" s="244"/>
      <c r="O69" s="244"/>
      <c r="P69" s="244"/>
      <c r="Q69" s="244"/>
      <c r="R69" s="244"/>
      <c r="S69" s="244"/>
      <c r="T69" s="244"/>
      <c r="U69" s="244"/>
      <c r="V69" s="244"/>
      <c r="W69" s="244"/>
      <c r="X69" s="244"/>
      <c r="Y69" s="244"/>
      <c r="Z69" s="244"/>
      <c r="AA69" s="244"/>
      <c r="AB69" s="244"/>
    </row>
    <row r="70">
      <c r="A70" s="244"/>
      <c r="B70" s="241"/>
      <c r="C70" s="242"/>
      <c r="D70" s="243"/>
      <c r="E70" s="244"/>
      <c r="F70" s="244"/>
      <c r="G70" s="244"/>
      <c r="H70" s="244"/>
      <c r="I70" s="244"/>
      <c r="J70" s="244"/>
      <c r="K70" s="244"/>
      <c r="L70" s="244"/>
      <c r="M70" s="244"/>
      <c r="N70" s="244"/>
      <c r="O70" s="244"/>
      <c r="P70" s="244"/>
      <c r="Q70" s="244"/>
      <c r="R70" s="244"/>
      <c r="S70" s="244"/>
      <c r="T70" s="244"/>
      <c r="U70" s="244"/>
      <c r="V70" s="244"/>
      <c r="W70" s="244"/>
      <c r="X70" s="244"/>
      <c r="Y70" s="244"/>
      <c r="Z70" s="244"/>
      <c r="AA70" s="244"/>
      <c r="AB70" s="244"/>
    </row>
    <row r="71">
      <c r="A71" s="244"/>
      <c r="B71" s="241"/>
      <c r="C71" s="242"/>
      <c r="D71" s="243"/>
      <c r="E71" s="244"/>
      <c r="F71" s="244"/>
      <c r="G71" s="244"/>
      <c r="H71" s="244"/>
      <c r="I71" s="244"/>
      <c r="J71" s="244"/>
      <c r="K71" s="244"/>
      <c r="L71" s="244"/>
      <c r="M71" s="244"/>
      <c r="N71" s="244"/>
      <c r="O71" s="244"/>
      <c r="P71" s="244"/>
      <c r="Q71" s="244"/>
      <c r="R71" s="244"/>
      <c r="S71" s="244"/>
      <c r="T71" s="244"/>
      <c r="U71" s="244"/>
      <c r="V71" s="244"/>
      <c r="W71" s="244"/>
      <c r="X71" s="244"/>
      <c r="Y71" s="244"/>
      <c r="Z71" s="244"/>
      <c r="AA71" s="244"/>
      <c r="AB71" s="244"/>
    </row>
    <row r="72">
      <c r="A72" s="244"/>
      <c r="B72" s="241"/>
      <c r="C72" s="242"/>
      <c r="D72" s="243"/>
      <c r="E72" s="244"/>
      <c r="F72" s="244"/>
      <c r="G72" s="244"/>
      <c r="H72" s="244"/>
      <c r="I72" s="244"/>
      <c r="J72" s="244"/>
      <c r="K72" s="244"/>
      <c r="L72" s="244"/>
      <c r="M72" s="244"/>
      <c r="N72" s="244"/>
      <c r="O72" s="244"/>
      <c r="P72" s="244"/>
      <c r="Q72" s="244"/>
      <c r="R72" s="244"/>
      <c r="S72" s="244"/>
      <c r="T72" s="244"/>
      <c r="U72" s="244"/>
      <c r="V72" s="244"/>
      <c r="W72" s="244"/>
      <c r="X72" s="244"/>
      <c r="Y72" s="244"/>
      <c r="Z72" s="244"/>
      <c r="AA72" s="244"/>
      <c r="AB72" s="244"/>
    </row>
    <row r="73">
      <c r="A73" s="244"/>
      <c r="B73" s="241"/>
      <c r="C73" s="242"/>
      <c r="D73" s="243"/>
      <c r="E73" s="244"/>
      <c r="F73" s="244"/>
      <c r="G73" s="244"/>
      <c r="H73" s="244"/>
      <c r="I73" s="244"/>
      <c r="J73" s="244"/>
      <c r="K73" s="244"/>
      <c r="L73" s="244"/>
      <c r="M73" s="244"/>
      <c r="N73" s="244"/>
      <c r="O73" s="244"/>
      <c r="P73" s="244"/>
      <c r="Q73" s="244"/>
      <c r="R73" s="244"/>
      <c r="S73" s="244"/>
      <c r="T73" s="244"/>
      <c r="U73" s="244"/>
      <c r="V73" s="244"/>
      <c r="W73" s="244"/>
      <c r="X73" s="244"/>
      <c r="Y73" s="244"/>
      <c r="Z73" s="244"/>
      <c r="AA73" s="244"/>
      <c r="AB73" s="244"/>
    </row>
    <row r="74">
      <c r="A74" s="244"/>
      <c r="B74" s="241"/>
      <c r="C74" s="242"/>
      <c r="D74" s="243"/>
      <c r="E74" s="244"/>
      <c r="F74" s="244"/>
      <c r="G74" s="244"/>
      <c r="H74" s="244"/>
      <c r="I74" s="244"/>
      <c r="J74" s="244"/>
      <c r="K74" s="244"/>
      <c r="L74" s="244"/>
      <c r="M74" s="244"/>
      <c r="N74" s="244"/>
      <c r="O74" s="244"/>
      <c r="P74" s="244"/>
      <c r="Q74" s="244"/>
      <c r="R74" s="244"/>
      <c r="S74" s="244"/>
      <c r="T74" s="244"/>
      <c r="U74" s="244"/>
      <c r="V74" s="244"/>
      <c r="W74" s="244"/>
      <c r="X74" s="244"/>
      <c r="Y74" s="244"/>
      <c r="Z74" s="244"/>
      <c r="AA74" s="244"/>
      <c r="AB74" s="244"/>
    </row>
    <row r="75">
      <c r="A75" s="244"/>
      <c r="B75" s="241"/>
      <c r="C75" s="242"/>
      <c r="D75" s="243"/>
      <c r="E75" s="244"/>
      <c r="F75" s="244"/>
      <c r="G75" s="244"/>
      <c r="H75" s="244"/>
      <c r="I75" s="244"/>
      <c r="J75" s="244"/>
      <c r="K75" s="244"/>
      <c r="L75" s="244"/>
      <c r="M75" s="244"/>
      <c r="N75" s="244"/>
      <c r="O75" s="244"/>
      <c r="P75" s="244"/>
      <c r="Q75" s="244"/>
      <c r="R75" s="244"/>
      <c r="S75" s="244"/>
      <c r="T75" s="244"/>
      <c r="U75" s="244"/>
      <c r="V75" s="244"/>
      <c r="W75" s="244"/>
      <c r="X75" s="244"/>
      <c r="Y75" s="244"/>
      <c r="Z75" s="244"/>
      <c r="AA75" s="244"/>
      <c r="AB75" s="244"/>
    </row>
    <row r="76">
      <c r="A76" s="244"/>
      <c r="B76" s="241"/>
      <c r="C76" s="242"/>
      <c r="D76" s="243"/>
      <c r="E76" s="244"/>
      <c r="F76" s="244"/>
      <c r="G76" s="244"/>
      <c r="H76" s="244"/>
      <c r="I76" s="244"/>
      <c r="J76" s="244"/>
      <c r="K76" s="244"/>
      <c r="L76" s="244"/>
      <c r="M76" s="244"/>
      <c r="N76" s="244"/>
      <c r="O76" s="244"/>
      <c r="P76" s="244"/>
      <c r="Q76" s="244"/>
      <c r="R76" s="244"/>
      <c r="S76" s="244"/>
      <c r="T76" s="244"/>
      <c r="U76" s="244"/>
      <c r="V76" s="244"/>
      <c r="W76" s="244"/>
      <c r="X76" s="244"/>
      <c r="Y76" s="244"/>
      <c r="Z76" s="244"/>
      <c r="AA76" s="244"/>
      <c r="AB76" s="244"/>
    </row>
    <row r="77">
      <c r="A77" s="244"/>
      <c r="B77" s="241"/>
      <c r="C77" s="242"/>
      <c r="D77" s="243"/>
      <c r="E77" s="244"/>
      <c r="F77" s="244"/>
      <c r="G77" s="244"/>
      <c r="H77" s="244"/>
      <c r="I77" s="244"/>
      <c r="J77" s="244"/>
      <c r="K77" s="244"/>
      <c r="L77" s="244"/>
      <c r="M77" s="244"/>
      <c r="N77" s="244"/>
      <c r="O77" s="244"/>
      <c r="P77" s="244"/>
      <c r="Q77" s="244"/>
      <c r="R77" s="244"/>
      <c r="S77" s="244"/>
      <c r="T77" s="244"/>
      <c r="U77" s="244"/>
      <c r="V77" s="244"/>
      <c r="W77" s="244"/>
      <c r="X77" s="244"/>
      <c r="Y77" s="244"/>
      <c r="Z77" s="244"/>
      <c r="AA77" s="244"/>
      <c r="AB77" s="244"/>
    </row>
    <row r="78">
      <c r="A78" s="244"/>
      <c r="B78" s="241"/>
      <c r="C78" s="242"/>
      <c r="D78" s="243"/>
      <c r="E78" s="244"/>
      <c r="F78" s="244"/>
      <c r="G78" s="244"/>
      <c r="H78" s="244"/>
      <c r="I78" s="244"/>
      <c r="J78" s="244"/>
      <c r="K78" s="244"/>
      <c r="L78" s="244"/>
      <c r="M78" s="244"/>
      <c r="N78" s="244"/>
      <c r="O78" s="244"/>
      <c r="P78" s="244"/>
      <c r="Q78" s="244"/>
      <c r="R78" s="244"/>
      <c r="S78" s="244"/>
      <c r="T78" s="244"/>
      <c r="U78" s="244"/>
      <c r="V78" s="244"/>
      <c r="W78" s="244"/>
      <c r="X78" s="244"/>
      <c r="Y78" s="244"/>
      <c r="Z78" s="244"/>
      <c r="AA78" s="244"/>
      <c r="AB78" s="244"/>
    </row>
    <row r="79">
      <c r="A79" s="244"/>
      <c r="B79" s="241"/>
      <c r="C79" s="242"/>
      <c r="D79" s="243"/>
      <c r="E79" s="244"/>
      <c r="F79" s="244"/>
      <c r="G79" s="244"/>
      <c r="H79" s="244"/>
      <c r="I79" s="244"/>
      <c r="J79" s="244"/>
      <c r="K79" s="244"/>
      <c r="L79" s="244"/>
      <c r="M79" s="244"/>
      <c r="N79" s="244"/>
      <c r="O79" s="244"/>
      <c r="P79" s="244"/>
      <c r="Q79" s="244"/>
      <c r="R79" s="244"/>
      <c r="S79" s="244"/>
      <c r="T79" s="244"/>
      <c r="U79" s="244"/>
      <c r="V79" s="244"/>
      <c r="W79" s="244"/>
      <c r="X79" s="244"/>
      <c r="Y79" s="244"/>
      <c r="Z79" s="244"/>
      <c r="AA79" s="244"/>
      <c r="AB79" s="244"/>
    </row>
    <row r="80">
      <c r="A80" s="244"/>
      <c r="B80" s="241"/>
      <c r="C80" s="242"/>
      <c r="D80" s="243"/>
      <c r="E80" s="244"/>
      <c r="F80" s="244"/>
      <c r="G80" s="244"/>
      <c r="H80" s="244"/>
      <c r="I80" s="244"/>
      <c r="J80" s="244"/>
      <c r="K80" s="244"/>
      <c r="L80" s="244"/>
      <c r="M80" s="244"/>
      <c r="N80" s="244"/>
      <c r="O80" s="244"/>
      <c r="P80" s="244"/>
      <c r="Q80" s="244"/>
      <c r="R80" s="244"/>
      <c r="S80" s="244"/>
      <c r="T80" s="244"/>
      <c r="U80" s="244"/>
      <c r="V80" s="244"/>
      <c r="W80" s="244"/>
      <c r="X80" s="244"/>
      <c r="Y80" s="244"/>
      <c r="Z80" s="244"/>
      <c r="AA80" s="244"/>
      <c r="AB80" s="244"/>
    </row>
  </sheetData>
  <dataValidations>
    <dataValidation type="list" allowBlank="1" sqref="H14:H28 H30:H34">
      <formula1>$A$2:$A$4</formula1>
    </dataValidation>
  </dataValidations>
  <hyperlinks>
    <hyperlink r:id="rId2" ref="C15"/>
    <hyperlink r:id="rId3" ref="C22"/>
  </hyperlinks>
  <drawing r:id="rId4"/>
  <legacyDrawing r:id="rId5"/>
</worksheet>
</file>