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-C Filter Designer" sheetId="1" r:id="rId4"/>
    <sheet state="visible" name="Calculations" sheetId="2" r:id="rId5"/>
    <sheet state="hidden" name="Dropdowns" sheetId="3" r:id="rId6"/>
    <sheet state="hidden" name="Authors" sheetId="4" r:id="rId7"/>
  </sheets>
  <definedNames>
    <definedName name="LOAD2_BTL">'L-C Filter Designer'!$R$53</definedName>
    <definedName name="var_switchmode">'L-C Filter Designer'!$D$12</definedName>
    <definedName name="LOAD5_BTL">'L-C Filter Designer'!$R$56</definedName>
    <definedName name="INDC_BTL">Calculations!$J$6</definedName>
    <definedName name="LOAD3_BTL">'L-C Filter Designer'!$R$54</definedName>
    <definedName name="var_outputconfig">'L-C Filter Designer'!$D$14</definedName>
    <definedName name="var_load">'L-C Filter Designer'!$D$21</definedName>
    <definedName name="Devices">Dropdowns!$D$2:$D$6</definedName>
    <definedName name="dd_mode">Dropdowns!$A$2:$A$5</definedName>
    <definedName name="LOAD4_BTL">'L-C Filter Designer'!$R$55</definedName>
    <definedName name="var_cutoff">'L-C Filter Designer'!$D$23</definedName>
    <definedName name="var_q">'L-C Filter Designer'!$D$25</definedName>
    <definedName name="dd_ampmode">Dropdowns!$E$2:$E$6</definedName>
    <definedName name="dd_outputconfig">Dropdowns!$C$2:$C$3</definedName>
    <definedName name="LOAD1_BTL">'L-C Filter Designer'!$R$52</definedName>
    <definedName name="CAP_BTL">Calculations!$J$7</definedName>
    <definedName name="var_loadfactor">'L-C Filter Designer'!$D$16</definedName>
  </definedNames>
  <calcPr/>
</workbook>
</file>

<file path=xl/sharedStrings.xml><?xml version="1.0" encoding="utf-8"?>
<sst xmlns="http://schemas.openxmlformats.org/spreadsheetml/2006/main" count="120" uniqueCount="68">
  <si>
    <t>load</t>
  </si>
  <si>
    <t>Filter</t>
  </si>
  <si>
    <t>f</t>
  </si>
  <si>
    <t>ω</t>
  </si>
  <si>
    <t>s=iω</t>
  </si>
  <si>
    <t>H(s) 2R</t>
  </si>
  <si>
    <t>Damping
factor</t>
  </si>
  <si>
    <t>Output Configuration</t>
  </si>
  <si>
    <t>Devices</t>
  </si>
  <si>
    <t>Mode</t>
  </si>
  <si>
    <t>Single-Ended</t>
  </si>
  <si>
    <t>SE</t>
  </si>
  <si>
    <t>TPA3244</t>
  </si>
  <si>
    <t>AD</t>
  </si>
  <si>
    <t>Differential</t>
  </si>
  <si>
    <t>BTL</t>
  </si>
  <si>
    <t>TPA3245</t>
  </si>
  <si>
    <t>Common Mode</t>
  </si>
  <si>
    <t>TPA3250</t>
  </si>
  <si>
    <t>Hybrid</t>
  </si>
  <si>
    <t>TPA3251</t>
  </si>
  <si>
    <t>TPA3255</t>
  </si>
  <si>
    <t>Resonance freq. =</t>
  </si>
  <si>
    <t>Optimal damping factor =</t>
  </si>
  <si>
    <t>Authors</t>
  </si>
  <si>
    <t>Brian Burk</t>
  </si>
  <si>
    <t>Matthew Beardsworth</t>
  </si>
  <si>
    <t>C_Recommended</t>
  </si>
  <si>
    <t>INDC_BTL</t>
  </si>
  <si>
    <t>CAP_BTL</t>
  </si>
  <si>
    <t>Calculation - Load 1</t>
  </si>
  <si>
    <t>10^X</t>
  </si>
  <si>
    <t>LM(s) 2R</t>
  </si>
  <si>
    <t>Calculation - Load 2</t>
  </si>
  <si>
    <t>Class-D LC Filter Designer</t>
  </si>
  <si>
    <t>Select the output configuration on the right.</t>
  </si>
  <si>
    <t>Filter Type</t>
  </si>
  <si>
    <t>Load Factor</t>
  </si>
  <si>
    <t>Calculation - Load 3</t>
  </si>
  <si>
    <t>Enter the speaker load, desired cutoff frequency, and quality factor.</t>
  </si>
  <si>
    <t>Gain vs Frequency</t>
  </si>
  <si>
    <t>Zoom (Gain vs Frequency)</t>
  </si>
  <si>
    <r>
      <t>Speaker Load (R</t>
    </r>
    <r>
      <rPr>
        <rFont val="Calibri"/>
        <b/>
        <sz val="10.0"/>
        <vertAlign val="subscript"/>
      </rPr>
      <t>Load</t>
    </r>
    <r>
      <rPr>
        <rFont val="Calibri"/>
        <b/>
        <sz val="10.0"/>
      </rPr>
      <t>)</t>
    </r>
  </si>
  <si>
    <t xml:space="preserve">Ω </t>
  </si>
  <si>
    <t>Cutoff Frequency</t>
  </si>
  <si>
    <t>kHz</t>
  </si>
  <si>
    <t>Quality Factor (Q)</t>
  </si>
  <si>
    <t>The calculated LC filter component values are shown below.</t>
  </si>
  <si>
    <t>Inductor (L)</t>
  </si>
  <si>
    <t>uH</t>
  </si>
  <si>
    <r>
      <t>Capacitor (C</t>
    </r>
    <r>
      <rPr>
        <rFont val="Calibri"/>
        <b/>
        <sz val="10.0"/>
        <vertAlign val="subscript"/>
      </rPr>
      <t xml:space="preserve">g </t>
    </r>
    <r>
      <rPr>
        <rFont val="Calibri"/>
        <b/>
        <sz val="10.0"/>
      </rPr>
      <t>)</t>
    </r>
  </si>
  <si>
    <t>uF</t>
  </si>
  <si>
    <r>
      <t>Capacitor (C</t>
    </r>
    <r>
      <rPr>
        <rFont val="Calibri"/>
        <b/>
        <sz val="10.0"/>
        <vertAlign val="subscript"/>
      </rPr>
      <t>BTL</t>
    </r>
    <r>
      <rPr>
        <rFont val="Calibri"/>
        <b/>
        <sz val="10.0"/>
      </rPr>
      <t>)</t>
    </r>
  </si>
  <si>
    <t>Total Cap SE Equivalent</t>
  </si>
  <si>
    <t>Enter standard inductor and capacitor values below to graph &amp; verify.</t>
  </si>
  <si>
    <r>
      <t>Capacitor (C</t>
    </r>
    <r>
      <rPr>
        <rFont val="Calibri"/>
        <b/>
        <sz val="10.0"/>
        <vertAlign val="subscript"/>
      </rPr>
      <t>g</t>
    </r>
    <r>
      <rPr>
        <rFont val="Calibri"/>
        <b/>
        <sz val="10.0"/>
      </rPr>
      <t xml:space="preserve"> )</t>
    </r>
  </si>
  <si>
    <r>
      <t>Capacitor (C</t>
    </r>
    <r>
      <rPr>
        <rFont val="Calibri"/>
        <b/>
        <sz val="10.0"/>
        <vertAlign val="subscript"/>
      </rPr>
      <t>BTL</t>
    </r>
    <r>
      <rPr>
        <rFont val="Calibri"/>
        <b/>
        <sz val="10.0"/>
      </rPr>
      <t>)</t>
    </r>
  </si>
  <si>
    <t>Q</t>
  </si>
  <si>
    <t>Load 1</t>
  </si>
  <si>
    <t>Enter up to 5 different loads to graph.</t>
  </si>
  <si>
    <t>Load 2</t>
  </si>
  <si>
    <t>Load 3</t>
  </si>
  <si>
    <t>Cut-Off Frequency</t>
  </si>
  <si>
    <t>Load 4</t>
  </si>
  <si>
    <t>Ω</t>
  </si>
  <si>
    <t>Load 5</t>
  </si>
  <si>
    <t>Calculation - Load 4</t>
  </si>
  <si>
    <t>Calculation - Load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</si>
</sst>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E+00"/>
  </numFmts>
  <fonts count="15">
    <font>
      <sz val="10.0"/>
      <color rgb="FF00000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/>
    <font>
      <b/>
      <sz val="18.0"/>
      <color theme="1"/>
      <name val="Calibri"/>
    </font>
    <font>
      <sz val="10.0"/>
      <color theme="9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0.0"/>
      <color rgb="FF000000"/>
      <name val="Calibri"/>
    </font>
    <font>
      <b/>
      <u/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</border>
    <border>
      <top/>
    </border>
    <border>
      <right/>
      <top/>
    </border>
    <border>
      <left/>
      <right style="medium">
        <color rgb="FF000000"/>
      </right>
      <top/>
      <bottom/>
    </border>
    <border>
      <left/>
      <bottom/>
    </border>
    <border>
      <bottom/>
    </border>
    <border>
      <right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1" fillId="2" fontId="4" numFmtId="165" xfId="0" applyAlignment="1" applyBorder="1" applyFill="1" applyFont="1" applyNumberFormat="1">
      <alignment horizontal="center"/>
    </xf>
    <xf borderId="0" fillId="0" fontId="4" numFmtId="164" xfId="0" applyFont="1" applyNumberFormat="1"/>
    <xf borderId="0" fillId="0" fontId="4" numFmtId="166" xfId="0" applyFont="1" applyNumberFormat="1"/>
    <xf borderId="2" fillId="3" fontId="1" numFmtId="0" xfId="0" applyAlignment="1" applyBorder="1" applyFill="1" applyFont="1">
      <alignment horizontal="center"/>
    </xf>
    <xf borderId="3" fillId="0" fontId="8" numFmtId="0" xfId="0" applyBorder="1" applyFont="1"/>
    <xf borderId="4" fillId="0" fontId="8" numFmtId="0" xfId="0" applyBorder="1" applyFont="1"/>
    <xf quotePrefix="1"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4" numFmtId="0" xfId="0" applyBorder="1" applyFont="1"/>
    <xf borderId="5" fillId="4" fontId="4" numFmtId="0" xfId="0" applyBorder="1" applyFill="1" applyFont="1"/>
    <xf borderId="6" fillId="4" fontId="4" numFmtId="0" xfId="0" applyBorder="1" applyFont="1"/>
    <xf borderId="7" fillId="4" fontId="4" numFmtId="0" xfId="0" applyBorder="1" applyFont="1"/>
    <xf borderId="8" fillId="4" fontId="4" numFmtId="0" xfId="0" applyBorder="1" applyFont="1"/>
    <xf borderId="9" fillId="4" fontId="9" numFmtId="0" xfId="0" applyAlignment="1" applyBorder="1" applyFont="1">
      <alignment horizontal="left"/>
    </xf>
    <xf borderId="10" fillId="0" fontId="8" numFmtId="0" xfId="0" applyBorder="1" applyFont="1"/>
    <xf borderId="11" fillId="0" fontId="8" numFmtId="0" xfId="0" applyBorder="1" applyFont="1"/>
    <xf borderId="1" fillId="4" fontId="9" numFmtId="0" xfId="0" applyBorder="1" applyFont="1"/>
    <xf borderId="1" fillId="4" fontId="4" numFmtId="0" xfId="0" applyBorder="1" applyFont="1"/>
    <xf borderId="12" fillId="4" fontId="4" numFmtId="0" xfId="0" applyBorder="1" applyFont="1"/>
    <xf borderId="8" fillId="4" fontId="9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4" fontId="4" numFmtId="0" xfId="0" applyBorder="1" applyFont="1"/>
    <xf borderId="9" fillId="4" fontId="4" numFmtId="0" xfId="0" applyAlignment="1" applyBorder="1" applyFont="1">
      <alignment horizontal="left" shrinkToFit="0" wrapText="1"/>
    </xf>
    <xf borderId="1" fillId="4" fontId="4" numFmtId="0" xfId="0" applyAlignment="1" applyBorder="1" applyFont="1">
      <alignment shrinkToFit="0" wrapText="1"/>
    </xf>
    <xf borderId="1" fillId="4" fontId="4" numFmtId="0" xfId="0" applyAlignment="1" applyBorder="1" applyFont="1">
      <alignment horizontal="center" shrinkToFit="0" wrapText="1"/>
    </xf>
    <xf borderId="1" fillId="4" fontId="1" numFmtId="0" xfId="0" applyBorder="1" applyFont="1"/>
    <xf borderId="17" fillId="2" fontId="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2" fillId="4" fontId="11" numFmtId="0" xfId="0" applyAlignment="1" applyBorder="1" applyFont="1">
      <alignment horizontal="left"/>
    </xf>
    <xf borderId="1" fillId="4" fontId="12" numFmtId="0" xfId="0" applyBorder="1" applyFont="1"/>
    <xf borderId="17" fillId="2" fontId="13" numFmtId="0" xfId="0" applyAlignment="1" applyBorder="1" applyFont="1">
      <alignment horizontal="center" readingOrder="0"/>
    </xf>
    <xf borderId="17" fillId="2" fontId="10" numFmtId="2" xfId="0" applyAlignment="1" applyBorder="1" applyFont="1" applyNumberFormat="1">
      <alignment horizontal="center"/>
    </xf>
    <xf borderId="17" fillId="2" fontId="10" numFmtId="164" xfId="0" applyAlignment="1" applyBorder="1" applyFont="1" applyNumberFormat="1">
      <alignment horizontal="center"/>
    </xf>
    <xf borderId="1" fillId="4" fontId="14" numFmtId="0" xfId="0" applyBorder="1" applyFont="1"/>
    <xf borderId="16" fillId="4" fontId="1" numFmtId="0" xfId="0" applyBorder="1" applyFont="1"/>
    <xf borderId="9" fillId="4" fontId="4" numFmtId="0" xfId="0" applyAlignment="1" applyBorder="1" applyFont="1">
      <alignment horizontal="left" shrinkToFit="0" vertical="top" wrapText="1"/>
    </xf>
    <xf borderId="17" fillId="0" fontId="4" numFmtId="2" xfId="0" applyAlignment="1" applyBorder="1" applyFont="1" applyNumberFormat="1">
      <alignment horizontal="center"/>
    </xf>
    <xf borderId="17" fillId="0" fontId="4" numFmtId="164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4" fontId="1" numFmtId="0" xfId="0" applyAlignment="1" applyBorder="1" applyFont="1">
      <alignment horizontal="left"/>
    </xf>
    <xf borderId="17" fillId="2" fontId="4" numFmtId="0" xfId="0" applyAlignment="1" applyBorder="1" applyFont="1">
      <alignment horizontal="center"/>
    </xf>
    <xf borderId="17" fillId="0" fontId="10" numFmtId="164" xfId="0" applyAlignment="1" applyBorder="1" applyFont="1" applyNumberFormat="1">
      <alignment horizontal="center"/>
    </xf>
    <xf borderId="17" fillId="2" fontId="10" numFmtId="165" xfId="0" applyAlignment="1" applyBorder="1" applyFont="1" applyNumberFormat="1">
      <alignment horizontal="center"/>
    </xf>
    <xf borderId="1" fillId="4" fontId="10" numFmtId="165" xfId="0" applyAlignment="1" applyBorder="1" applyFont="1" applyNumberFormat="1">
      <alignment horizontal="center"/>
    </xf>
    <xf borderId="18" fillId="4" fontId="4" numFmtId="0" xfId="0" applyBorder="1" applyFont="1"/>
    <xf borderId="19" fillId="4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>
        <color rgb="FF7F7F7F"/>
      </font>
      <fill>
        <patternFill patternType="solid">
          <fgColor rgb="FF7F7F7F"/>
          <bgColor rgb="FF7F7F7F"/>
        </patternFill>
      </fill>
      <border/>
    </dxf>
    <dxf>
      <font>
        <color rgb="FF808080"/>
      </font>
      <fill>
        <patternFill patternType="solid">
          <fgColor rgb="FF808080"/>
          <bgColor rgb="FF8080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024873272018"/>
          <c:y val="0.029076773922567113"/>
          <c:w val="0.7929893671225031"/>
          <c:h val="0.86356374265743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Calculations!$B$10:$B$70</c:f>
            </c:numRef>
          </c:xVal>
          <c:yVal>
            <c:numRef>
              <c:f>Calculations!$F$10:$F$70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6652"/>
        <c:axId val="1769111075"/>
      </c:scatterChart>
      <c:valAx>
        <c:axId val="497266652"/>
        <c:scaling>
          <c:orientation val="minMax"/>
          <c:max val="1000000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769111075"/>
      </c:valAx>
      <c:valAx>
        <c:axId val="176911107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Gain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49726665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8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9285452655841"/>
          <c:y val="0.050290182893139974"/>
          <c:w val="0.7402298790674405"/>
          <c:h val="0.87040701161203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Calculations!$B$10:$B$70</c:f>
            </c:numRef>
          </c:xVal>
          <c:yVal>
            <c:numRef>
              <c:f>Calculations!$F$10:$F$70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31942"/>
        <c:axId val="926079348"/>
      </c:scatterChart>
      <c:valAx>
        <c:axId val="1041531942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926079348"/>
      </c:valAx>
      <c:valAx>
        <c:axId val="9260793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Gain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0415319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7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20</xdr:row>
      <xdr:rowOff>19050</xdr:rowOff>
    </xdr:from>
    <xdr:ext cx="6724650" cy="5934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276225</xdr:colOff>
      <xdr:row>20</xdr:row>
      <xdr:rowOff>19050</xdr:rowOff>
    </xdr:from>
    <xdr:ext cx="5381625" cy="4686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400050</xdr:colOff>
      <xdr:row>5</xdr:row>
      <xdr:rowOff>0</xdr:rowOff>
    </xdr:from>
    <xdr:ext cx="10106025" cy="2066925"/>
    <xdr:sp>
      <xdr:nvSpPr>
        <xdr:cNvPr id="3" name="Shape 3"/>
        <xdr:cNvSpPr/>
      </xdr:nvSpPr>
      <xdr:spPr>
        <a:xfrm>
          <a:off x="297750" y="2751300"/>
          <a:ext cx="10096500" cy="20574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514350</xdr:colOff>
      <xdr:row>4</xdr:row>
      <xdr:rowOff>38100</xdr:rowOff>
    </xdr:from>
    <xdr:ext cx="2790825" cy="533400"/>
    <xdr:sp>
      <xdr:nvSpPr>
        <xdr:cNvPr id="4" name="Shape 4"/>
        <xdr:cNvSpPr txBox="1"/>
      </xdr:nvSpPr>
      <xdr:spPr>
        <a:xfrm>
          <a:off x="3950868" y="3514671"/>
          <a:ext cx="2790265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Class-D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Configuration</a:t>
          </a:r>
          <a:endParaRPr b="1" sz="2800"/>
        </a:p>
      </xdr:txBody>
    </xdr:sp>
    <xdr:clientData fLocksWithSheet="0"/>
  </xdr:oneCellAnchor>
  <xdr:oneCellAnchor>
    <xdr:from>
      <xdr:col>1</xdr:col>
      <xdr:colOff>523875</xdr:colOff>
      <xdr:row>39</xdr:row>
      <xdr:rowOff>38100</xdr:rowOff>
    </xdr:from>
    <xdr:ext cx="1562100" cy="533400"/>
    <xdr:sp>
      <xdr:nvSpPr>
        <xdr:cNvPr id="5" name="Shape 5"/>
        <xdr:cNvSpPr txBox="1"/>
      </xdr:nvSpPr>
      <xdr:spPr>
        <a:xfrm>
          <a:off x="4565306" y="3514671"/>
          <a:ext cx="1561389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Graph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&amp; Verify</a:t>
          </a:r>
          <a:endParaRPr b="1" sz="2800"/>
        </a:p>
      </xdr:txBody>
    </xdr:sp>
    <xdr:clientData fLocksWithSheet="0"/>
  </xdr:oneCellAnchor>
  <xdr:oneCellAnchor>
    <xdr:from>
      <xdr:col>12</xdr:col>
      <xdr:colOff>523875</xdr:colOff>
      <xdr:row>49</xdr:row>
      <xdr:rowOff>57150</xdr:rowOff>
    </xdr:from>
    <xdr:ext cx="1285875" cy="314325"/>
    <xdr:sp>
      <xdr:nvSpPr>
        <xdr:cNvPr id="6" name="Shape 6"/>
        <xdr:cNvSpPr txBox="1"/>
      </xdr:nvSpPr>
      <xdr:spPr>
        <a:xfrm>
          <a:off x="4705087" y="3624252"/>
          <a:ext cx="1281826" cy="31149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Graph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Settings</a:t>
          </a:r>
          <a:endParaRPr b="1" sz="2800"/>
        </a:p>
      </xdr:txBody>
    </xdr:sp>
    <xdr:clientData fLocksWithSheet="0"/>
  </xdr:oneCellAnchor>
  <xdr:oneCellAnchor>
    <xdr:from>
      <xdr:col>5</xdr:col>
      <xdr:colOff>333375</xdr:colOff>
      <xdr:row>5</xdr:row>
      <xdr:rowOff>57150</xdr:rowOff>
    </xdr:from>
    <xdr:ext cx="1876425" cy="266700"/>
    <xdr:sp>
      <xdr:nvSpPr>
        <xdr:cNvPr id="7" name="Shape 7"/>
        <xdr:cNvSpPr txBox="1"/>
      </xdr:nvSpPr>
      <xdr:spPr>
        <a:xfrm>
          <a:off x="4410680" y="3647720"/>
          <a:ext cx="187064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Single-Ended (SE) - AD or BD </a:t>
          </a:r>
          <a:endParaRPr b="1" sz="1100"/>
        </a:p>
      </xdr:txBody>
    </xdr:sp>
    <xdr:clientData fLocksWithSheet="0"/>
  </xdr:oneCellAnchor>
  <xdr:oneCellAnchor>
    <xdr:from>
      <xdr:col>13</xdr:col>
      <xdr:colOff>219075</xdr:colOff>
      <xdr:row>5</xdr:row>
      <xdr:rowOff>57150</xdr:rowOff>
    </xdr:from>
    <xdr:ext cx="1552575" cy="266700"/>
    <xdr:sp>
      <xdr:nvSpPr>
        <xdr:cNvPr id="8" name="Shape 8"/>
        <xdr:cNvSpPr txBox="1"/>
      </xdr:nvSpPr>
      <xdr:spPr>
        <a:xfrm>
          <a:off x="4570339" y="3647720"/>
          <a:ext cx="1551322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BTL - Hybrid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AD Mode</a:t>
          </a:r>
          <a:endParaRPr b="1" sz="1100"/>
        </a:p>
      </xdr:txBody>
    </xdr:sp>
    <xdr:clientData fLocksWithSheet="0"/>
  </xdr:oneCellAnchor>
  <xdr:oneCellAnchor>
    <xdr:from>
      <xdr:col>1</xdr:col>
      <xdr:colOff>504825</xdr:colOff>
      <xdr:row>25</xdr:row>
      <xdr:rowOff>19050</xdr:rowOff>
    </xdr:from>
    <xdr:ext cx="2219325" cy="533400"/>
    <xdr:sp>
      <xdr:nvSpPr>
        <xdr:cNvPr id="9" name="Shape 9"/>
        <xdr:cNvSpPr txBox="1"/>
      </xdr:nvSpPr>
      <xdr:spPr>
        <a:xfrm>
          <a:off x="4237523" y="3514671"/>
          <a:ext cx="2216954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Calculated Components</a:t>
          </a:r>
          <a:endParaRPr b="1" sz="2800"/>
        </a:p>
      </xdr:txBody>
    </xdr:sp>
    <xdr:clientData fLocksWithSheet="0"/>
  </xdr:oneCellAnchor>
  <xdr:oneCellAnchor>
    <xdr:from>
      <xdr:col>17</xdr:col>
      <xdr:colOff>333375</xdr:colOff>
      <xdr:row>12</xdr:row>
      <xdr:rowOff>133350</xdr:rowOff>
    </xdr:from>
    <xdr:ext cx="1781175" cy="752475"/>
    <xdr:sp>
      <xdr:nvSpPr>
        <xdr:cNvPr id="10" name="Shape 10"/>
        <xdr:cNvSpPr txBox="1"/>
      </xdr:nvSpPr>
      <xdr:spPr>
        <a:xfrm>
          <a:off x="4457794" y="3403788"/>
          <a:ext cx="1776413" cy="7524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257175</xdr:colOff>
      <xdr:row>11</xdr:row>
      <xdr:rowOff>47625</xdr:rowOff>
    </xdr:from>
    <xdr:ext cx="1219200" cy="266700"/>
    <xdr:sp>
      <xdr:nvSpPr>
        <xdr:cNvPr id="11" name="Shape 11"/>
        <xdr:cNvSpPr txBox="1"/>
      </xdr:nvSpPr>
      <xdr:spPr>
        <a:xfrm>
          <a:off x="4738815" y="3647720"/>
          <a:ext cx="121437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Transfer Function</a:t>
          </a:r>
          <a:endParaRPr sz="1400"/>
        </a:p>
      </xdr:txBody>
    </xdr:sp>
    <xdr:clientData fLocksWithSheet="0"/>
  </xdr:oneCellAnchor>
  <xdr:oneCellAnchor>
    <xdr:from>
      <xdr:col>9</xdr:col>
      <xdr:colOff>304800</xdr:colOff>
      <xdr:row>5</xdr:row>
      <xdr:rowOff>57150</xdr:rowOff>
    </xdr:from>
    <xdr:ext cx="2466975" cy="266700"/>
    <xdr:sp>
      <xdr:nvSpPr>
        <xdr:cNvPr id="12" name="Shape 12"/>
        <xdr:cNvSpPr txBox="1"/>
      </xdr:nvSpPr>
      <xdr:spPr>
        <a:xfrm>
          <a:off x="4116849" y="3647720"/>
          <a:ext cx="2458302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BTL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Common Mode  - BD or AD Mode</a:t>
          </a:r>
          <a:endParaRPr b="1" sz="1100"/>
        </a:p>
      </xdr:txBody>
    </xdr:sp>
    <xdr:clientData fLocksWithSheet="0"/>
  </xdr:oneCellAnchor>
  <xdr:oneCellAnchor>
    <xdr:from>
      <xdr:col>6</xdr:col>
      <xdr:colOff>1524000</xdr:colOff>
      <xdr:row>5</xdr:row>
      <xdr:rowOff>57150</xdr:rowOff>
    </xdr:from>
    <xdr:ext cx="1828800" cy="266700"/>
    <xdr:sp>
      <xdr:nvSpPr>
        <xdr:cNvPr id="13" name="Shape 13"/>
        <xdr:cNvSpPr txBox="1"/>
      </xdr:nvSpPr>
      <xdr:spPr>
        <a:xfrm>
          <a:off x="4432064" y="3647720"/>
          <a:ext cx="1827873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BTL - Differential -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AD Mode</a:t>
          </a:r>
          <a:endParaRPr b="1" sz="1100"/>
        </a:p>
      </xdr:txBody>
    </xdr:sp>
    <xdr:clientData fLocksWithSheet="0"/>
  </xdr:oneCellAnchor>
  <xdr:oneCellAnchor>
    <xdr:from>
      <xdr:col>10</xdr:col>
      <xdr:colOff>228600</xdr:colOff>
      <xdr:row>6</xdr:row>
      <xdr:rowOff>57150</xdr:rowOff>
    </xdr:from>
    <xdr:ext cx="1800225" cy="16287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238125</xdr:colOff>
      <xdr:row>6</xdr:row>
      <xdr:rowOff>114300</xdr:rowOff>
    </xdr:from>
    <xdr:ext cx="2057400" cy="16097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7</xdr:row>
      <xdr:rowOff>114300</xdr:rowOff>
    </xdr:from>
    <xdr:ext cx="2009775" cy="10668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1600200</xdr:colOff>
      <xdr:row>7</xdr:row>
      <xdr:rowOff>38100</xdr:rowOff>
    </xdr:from>
    <xdr:ext cx="1952625" cy="13716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9.14"/>
    <col customWidth="1" min="3" max="3" width="20.0"/>
    <col customWidth="1" min="4" max="4" width="14.0"/>
    <col customWidth="1" min="5" max="5" width="6.43"/>
    <col customWidth="1" min="6" max="6" width="14.86"/>
    <col customWidth="1" min="7" max="7" width="32.86"/>
    <col customWidth="1" min="8" max="8" width="10.29"/>
    <col customWidth="1" min="9" max="10" width="9.14"/>
    <col customWidth="1" min="11" max="11" width="22.29"/>
    <col customWidth="1" min="12" max="12" width="4.29"/>
    <col customWidth="1" min="13" max="13" width="9.14"/>
    <col customWidth="1" min="14" max="14" width="9.0"/>
    <col customWidth="1" min="15" max="15" width="9.86"/>
    <col customWidth="1" min="16" max="16" width="8.14"/>
    <col customWidth="1" min="17" max="17" width="9.57"/>
    <col customWidth="1" min="18" max="24" width="9.14"/>
    <col customWidth="1" min="25" max="26" width="8.71"/>
  </cols>
  <sheetData>
    <row r="1" ht="12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5"/>
      <c r="X1" s="5"/>
      <c r="Y1" s="5"/>
      <c r="Z1" s="5"/>
    </row>
    <row r="2" ht="12.75" customHeight="1">
      <c r="A2" s="19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19"/>
      <c r="W2" s="5"/>
      <c r="X2" s="5"/>
      <c r="Y2" s="5"/>
      <c r="Z2" s="5"/>
    </row>
    <row r="3" ht="12.75" customHeight="1">
      <c r="A3" s="19"/>
      <c r="B3" s="23"/>
      <c r="C3" s="24" t="s">
        <v>34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7"/>
      <c r="S3" s="28"/>
      <c r="T3" s="28"/>
      <c r="U3" s="29"/>
      <c r="V3" s="19"/>
      <c r="W3" s="5"/>
      <c r="X3" s="5"/>
      <c r="Y3" s="5"/>
      <c r="Z3" s="5"/>
    </row>
    <row r="4" ht="9.0" customHeight="1">
      <c r="A4" s="19"/>
      <c r="B4" s="30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  <c r="R4" s="27"/>
      <c r="S4" s="28"/>
      <c r="T4" s="28"/>
      <c r="U4" s="29"/>
      <c r="V4" s="19"/>
      <c r="W4" s="5"/>
      <c r="X4" s="5"/>
      <c r="Y4" s="5"/>
      <c r="Z4" s="5"/>
    </row>
    <row r="5" ht="12.75" customHeight="1">
      <c r="A5" s="19"/>
      <c r="B5" s="23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  <c r="V5" s="19"/>
      <c r="W5" s="5"/>
      <c r="X5" s="5"/>
      <c r="Y5" s="5"/>
      <c r="Z5" s="5"/>
    </row>
    <row r="6" ht="12.75" customHeight="1">
      <c r="A6" s="19"/>
      <c r="B6" s="23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19"/>
      <c r="W6" s="5"/>
      <c r="X6" s="5"/>
      <c r="Y6" s="5"/>
      <c r="Z6" s="5"/>
    </row>
    <row r="7" ht="12.75" customHeight="1">
      <c r="A7" s="19"/>
      <c r="B7" s="23"/>
      <c r="C7" s="34"/>
      <c r="D7" s="34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19"/>
      <c r="W7" s="5"/>
      <c r="X7" s="5"/>
      <c r="Y7" s="5"/>
      <c r="Z7" s="5"/>
    </row>
    <row r="8" ht="12.75" customHeight="1">
      <c r="A8" s="19"/>
      <c r="B8" s="23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19"/>
      <c r="W8" s="5"/>
      <c r="X8" s="5"/>
      <c r="Y8" s="5"/>
      <c r="Z8" s="5"/>
    </row>
    <row r="9" ht="12.75" customHeight="1">
      <c r="A9" s="19"/>
      <c r="B9" s="23"/>
      <c r="C9" s="35" t="s">
        <v>35</v>
      </c>
      <c r="D9" s="26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19"/>
      <c r="W9" s="5"/>
      <c r="X9" s="5"/>
      <c r="Y9" s="5"/>
      <c r="Z9" s="5"/>
    </row>
    <row r="10" ht="12.75" customHeight="1">
      <c r="A10" s="19"/>
      <c r="B10" s="23"/>
      <c r="C10" s="31"/>
      <c r="D10" s="33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9"/>
      <c r="V10" s="19"/>
      <c r="W10" s="5"/>
      <c r="X10" s="5"/>
      <c r="Y10" s="5"/>
      <c r="Z10" s="5"/>
    </row>
    <row r="11" ht="12.75" customHeight="1">
      <c r="A11" s="19"/>
      <c r="B11" s="23"/>
      <c r="C11" s="37"/>
      <c r="D11" s="3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9"/>
      <c r="V11" s="19"/>
      <c r="W11" s="5"/>
      <c r="X11" s="5"/>
      <c r="Y11" s="5"/>
      <c r="Z11" s="5"/>
    </row>
    <row r="12" ht="12.75" customHeight="1">
      <c r="A12" s="19"/>
      <c r="B12" s="23"/>
      <c r="C12" s="38" t="s">
        <v>36</v>
      </c>
      <c r="D12" s="39" t="s">
        <v>17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6"/>
      <c r="Q12" s="36"/>
      <c r="R12" s="36"/>
      <c r="S12" s="28"/>
      <c r="T12" s="28"/>
      <c r="U12" s="29"/>
      <c r="V12" s="19"/>
      <c r="W12" s="5"/>
      <c r="X12" s="5"/>
      <c r="Y12" s="5"/>
      <c r="Z12" s="5"/>
    </row>
    <row r="13" ht="12.75" customHeight="1">
      <c r="A13" s="19"/>
      <c r="B13" s="23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9"/>
      <c r="V13" s="19"/>
      <c r="W13" s="5"/>
      <c r="X13" s="5"/>
      <c r="Y13" s="5"/>
      <c r="Z13" s="5"/>
    </row>
    <row r="14" ht="12.75" customHeight="1">
      <c r="A14" s="19"/>
      <c r="B14" s="23"/>
      <c r="C14" s="38" t="s">
        <v>7</v>
      </c>
      <c r="D14" s="40" t="str">
        <f>OFFSET(Dropdowns!A1,MATCH(var_switchmode,dd_mode,),1)</f>
        <v>BTL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19"/>
      <c r="W14" s="5"/>
      <c r="X14" s="5"/>
      <c r="Y14" s="5"/>
      <c r="Z14" s="5"/>
    </row>
    <row r="15" ht="12.75" customHeight="1">
      <c r="A15" s="19"/>
      <c r="B15" s="23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9"/>
      <c r="V15" s="19"/>
      <c r="W15" s="5"/>
      <c r="X15" s="5"/>
      <c r="Y15" s="5"/>
      <c r="Z15" s="5"/>
    </row>
    <row r="16" ht="12.75" customHeight="1">
      <c r="A16" s="19"/>
      <c r="B16" s="23"/>
      <c r="C16" s="38" t="s">
        <v>37</v>
      </c>
      <c r="D16" s="40">
        <f>IF(D14="BTL",0.5,1)</f>
        <v>0.5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9"/>
      <c r="V16" s="19"/>
      <c r="W16" s="5"/>
      <c r="X16" s="5"/>
      <c r="Y16" s="5"/>
      <c r="Z16" s="5"/>
    </row>
    <row r="17" ht="12.75" customHeight="1">
      <c r="A17" s="19"/>
      <c r="B17" s="23"/>
      <c r="C17" s="38"/>
      <c r="D17" s="4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9"/>
      <c r="V17" s="19"/>
      <c r="W17" s="5"/>
      <c r="X17" s="5"/>
      <c r="Y17" s="5"/>
      <c r="Z17" s="5"/>
    </row>
    <row r="18" ht="12.75" customHeight="1">
      <c r="A18" s="19"/>
      <c r="B18" s="23"/>
      <c r="C18" s="35" t="s">
        <v>39</v>
      </c>
      <c r="D18" s="26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19"/>
      <c r="W18" s="5"/>
      <c r="X18" s="5"/>
      <c r="Y18" s="5"/>
      <c r="Z18" s="5"/>
    </row>
    <row r="19" ht="12.75" customHeight="1">
      <c r="A19" s="19"/>
      <c r="B19" s="23"/>
      <c r="C19" s="31"/>
      <c r="D19" s="3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V19" s="19"/>
      <c r="W19" s="5"/>
      <c r="X19" s="5"/>
      <c r="Y19" s="5"/>
      <c r="Z19" s="5"/>
    </row>
    <row r="20" ht="16.5" customHeight="1">
      <c r="A20" s="19"/>
      <c r="B20" s="23"/>
      <c r="C20" s="38"/>
      <c r="D20" s="41"/>
      <c r="E20" s="28"/>
      <c r="F20" s="42" t="s">
        <v>40</v>
      </c>
      <c r="G20" s="15"/>
      <c r="H20" s="15"/>
      <c r="I20" s="15"/>
      <c r="J20" s="15"/>
      <c r="K20" s="16"/>
      <c r="L20" s="28"/>
      <c r="M20" s="43" t="s">
        <v>41</v>
      </c>
      <c r="N20" s="28"/>
      <c r="O20" s="28"/>
      <c r="P20" s="28"/>
      <c r="Q20" s="28"/>
      <c r="R20" s="28"/>
      <c r="S20" s="28"/>
      <c r="T20" s="28"/>
      <c r="U20" s="29"/>
      <c r="V20" s="19"/>
      <c r="W20" s="5"/>
      <c r="X20" s="5"/>
      <c r="Y20" s="5"/>
      <c r="Z20" s="5"/>
    </row>
    <row r="21" ht="12.75" customHeight="1">
      <c r="A21" s="19"/>
      <c r="B21" s="23"/>
      <c r="C21" s="38" t="s">
        <v>42</v>
      </c>
      <c r="D21" s="44">
        <v>8.0</v>
      </c>
      <c r="E21" s="28" t="s">
        <v>43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  <c r="V21" s="19"/>
      <c r="W21" s="5"/>
      <c r="X21" s="5"/>
      <c r="Y21" s="5"/>
      <c r="Z21" s="5"/>
    </row>
    <row r="22" ht="12.75" customHeight="1">
      <c r="A22" s="19"/>
      <c r="B22" s="23"/>
      <c r="C22" s="38"/>
      <c r="D22" s="4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9"/>
      <c r="V22" s="19"/>
      <c r="W22" s="5"/>
      <c r="X22" s="5"/>
      <c r="Y22" s="5"/>
      <c r="Z22" s="5"/>
    </row>
    <row r="23" ht="12.75" customHeight="1">
      <c r="A23" s="19"/>
      <c r="B23" s="23"/>
      <c r="C23" s="38" t="s">
        <v>44</v>
      </c>
      <c r="D23" s="44">
        <v>20.0</v>
      </c>
      <c r="E23" s="28" t="s">
        <v>45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9"/>
      <c r="V23" s="19"/>
      <c r="W23" s="5"/>
      <c r="X23" s="5"/>
      <c r="Y23" s="5"/>
      <c r="Z23" s="5"/>
    </row>
    <row r="24" ht="12.75" customHeight="1">
      <c r="A24" s="19"/>
      <c r="B24" s="23"/>
      <c r="C24" s="38"/>
      <c r="D24" s="4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19"/>
      <c r="W24" s="5"/>
      <c r="X24" s="5"/>
      <c r="Y24" s="5"/>
      <c r="Z24" s="5"/>
    </row>
    <row r="25" ht="12.75" customHeight="1">
      <c r="A25" s="19"/>
      <c r="B25" s="23"/>
      <c r="C25" s="38" t="s">
        <v>46</v>
      </c>
      <c r="D25" s="39">
        <v>0.707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  <c r="V25" s="19"/>
      <c r="W25" s="5"/>
      <c r="X25" s="5"/>
      <c r="Y25" s="5"/>
      <c r="Z25" s="5"/>
    </row>
    <row r="26" ht="12.75" customHeight="1">
      <c r="A26" s="19"/>
      <c r="B26" s="23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V26" s="19"/>
      <c r="W26" s="5"/>
      <c r="X26" s="5"/>
      <c r="Y26" s="5"/>
      <c r="Z26" s="5"/>
    </row>
    <row r="27" ht="12.75" customHeight="1">
      <c r="A27" s="19"/>
      <c r="B27" s="23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9"/>
      <c r="V27" s="19"/>
      <c r="W27" s="5"/>
      <c r="X27" s="5"/>
      <c r="Y27" s="5"/>
      <c r="Z27" s="5"/>
    </row>
    <row r="28" ht="12.75" customHeight="1">
      <c r="A28" s="19"/>
      <c r="B28" s="23"/>
      <c r="C28" s="34"/>
      <c r="D28" s="3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9"/>
      <c r="V28" s="19"/>
      <c r="W28" s="5"/>
      <c r="X28" s="5"/>
      <c r="Y28" s="5"/>
      <c r="Z28" s="5"/>
    </row>
    <row r="29" ht="12.75" customHeight="1">
      <c r="A29" s="19"/>
      <c r="B29" s="23"/>
      <c r="C29" s="38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9"/>
      <c r="V29" s="19"/>
      <c r="W29" s="5"/>
      <c r="X29" s="5"/>
      <c r="Y29" s="5"/>
      <c r="Z29" s="5"/>
    </row>
    <row r="30" ht="12.75" customHeight="1">
      <c r="A30" s="19"/>
      <c r="B30" s="23"/>
      <c r="C30" s="35" t="s">
        <v>47</v>
      </c>
      <c r="D30" s="26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9"/>
      <c r="V30" s="19"/>
      <c r="W30" s="5"/>
      <c r="X30" s="5"/>
      <c r="Y30" s="5"/>
      <c r="Z30" s="5"/>
    </row>
    <row r="31" ht="12.75" customHeight="1">
      <c r="A31" s="19"/>
      <c r="B31" s="23"/>
      <c r="C31" s="31"/>
      <c r="D31" s="33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9"/>
      <c r="V31" s="19"/>
      <c r="W31" s="5"/>
      <c r="X31" s="5"/>
      <c r="Y31" s="5"/>
      <c r="Z31" s="5"/>
    </row>
    <row r="32" ht="12.75" customHeight="1">
      <c r="A32" s="19"/>
      <c r="B32" s="23"/>
      <c r="C32" s="38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9"/>
      <c r="V32" s="19"/>
      <c r="W32" s="5"/>
      <c r="X32" s="5"/>
      <c r="Y32" s="5"/>
      <c r="Z32" s="5"/>
    </row>
    <row r="33" ht="12.75" customHeight="1">
      <c r="A33" s="19"/>
      <c r="B33" s="23"/>
      <c r="C33" s="38" t="s">
        <v>48</v>
      </c>
      <c r="D33" s="45">
        <f>var_load*var_loadfactor/(2*PI()*var_cutoff*1000*var_q)*1000000</f>
        <v>45.02261474</v>
      </c>
      <c r="E33" s="28" t="s">
        <v>49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9"/>
      <c r="V33" s="19"/>
      <c r="W33" s="5"/>
      <c r="X33" s="5"/>
      <c r="Y33" s="5"/>
      <c r="Z33" s="5"/>
    </row>
    <row r="34" ht="12.75" customHeight="1">
      <c r="A34" s="19"/>
      <c r="B34" s="23"/>
      <c r="C34" s="38"/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9"/>
      <c r="V34" s="19"/>
      <c r="W34" s="5"/>
      <c r="X34" s="5"/>
      <c r="Y34" s="5"/>
      <c r="Z34" s="5"/>
    </row>
    <row r="35" ht="12.75" customHeight="1">
      <c r="A35" s="19"/>
      <c r="B35" s="23"/>
      <c r="C35" s="38" t="s">
        <v>50</v>
      </c>
      <c r="D35" s="46">
        <f>IF(var_switchmode="Hybrid",2*D37/10,D39)</f>
        <v>1.40653181</v>
      </c>
      <c r="E35" s="28" t="s">
        <v>51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9"/>
      <c r="V35" s="19"/>
      <c r="W35" s="5"/>
      <c r="X35" s="5"/>
      <c r="Y35" s="5"/>
      <c r="Z35" s="5"/>
    </row>
    <row r="36" ht="12.75" customHeight="1">
      <c r="A36" s="19"/>
      <c r="B36" s="23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9"/>
      <c r="V36" s="19"/>
      <c r="W36" s="5"/>
      <c r="X36" s="5"/>
      <c r="Y36" s="5"/>
      <c r="Z36" s="5"/>
    </row>
    <row r="37" ht="12.75" customHeight="1">
      <c r="A37" s="19"/>
      <c r="B37" s="23"/>
      <c r="C37" s="38" t="s">
        <v>52</v>
      </c>
      <c r="D37" s="46">
        <f>IF(var_switchmode="Hybrid",D39/2.2,IF(var_switchmode="Differential",D39/2,D39))</f>
        <v>1.40653181</v>
      </c>
      <c r="E37" s="28" t="s">
        <v>51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9"/>
      <c r="V37" s="19"/>
      <c r="W37" s="5"/>
      <c r="X37" s="5"/>
      <c r="Y37" s="5"/>
      <c r="Z37" s="5"/>
    </row>
    <row r="38" ht="12.75" customHeight="1">
      <c r="A38" s="19"/>
      <c r="B38" s="23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9"/>
      <c r="V38" s="19"/>
      <c r="W38" s="5"/>
      <c r="X38" s="5"/>
      <c r="Y38" s="5"/>
      <c r="Z38" s="5"/>
    </row>
    <row r="39" ht="12.75" customHeight="1">
      <c r="A39" s="19"/>
      <c r="B39" s="23"/>
      <c r="C39" s="47" t="s">
        <v>53</v>
      </c>
      <c r="D39" s="46">
        <f>var_q/(2*PI()*var_cutoff*1000*var_load*var_loadfactor)*1000000</f>
        <v>1.40653181</v>
      </c>
      <c r="E39" s="28" t="s">
        <v>51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9"/>
      <c r="V39" s="19"/>
      <c r="W39" s="5"/>
      <c r="X39" s="5"/>
      <c r="Y39" s="5"/>
      <c r="Z39" s="5"/>
    </row>
    <row r="40" ht="12.75" customHeight="1">
      <c r="A40" s="19"/>
      <c r="B40" s="2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/>
      <c r="V40" s="19"/>
      <c r="W40" s="5"/>
      <c r="X40" s="5"/>
      <c r="Y40" s="5"/>
      <c r="Z40" s="5"/>
    </row>
    <row r="41" ht="12.75" customHeight="1">
      <c r="A41" s="19"/>
      <c r="B41" s="2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9"/>
      <c r="V41" s="19"/>
      <c r="W41" s="5"/>
      <c r="X41" s="5"/>
      <c r="Y41" s="5"/>
      <c r="Z41" s="5"/>
    </row>
    <row r="42" ht="12.75" customHeight="1">
      <c r="A42" s="19"/>
      <c r="B42" s="23"/>
      <c r="C42" s="48"/>
      <c r="D42" s="34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9"/>
      <c r="V42" s="19"/>
      <c r="W42" s="5"/>
      <c r="X42" s="5"/>
      <c r="Y42" s="5"/>
      <c r="Z42" s="5"/>
    </row>
    <row r="43" ht="12.75" customHeight="1">
      <c r="A43" s="19"/>
      <c r="B43" s="2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9"/>
      <c r="V43" s="19"/>
      <c r="W43" s="5"/>
      <c r="X43" s="5"/>
      <c r="Y43" s="5"/>
      <c r="Z43" s="5"/>
    </row>
    <row r="44" ht="15.75" customHeight="1">
      <c r="A44" s="19"/>
      <c r="B44" s="23"/>
      <c r="C44" s="49" t="s">
        <v>54</v>
      </c>
      <c r="D44" s="26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9"/>
      <c r="V44" s="19"/>
      <c r="W44" s="5"/>
      <c r="X44" s="5"/>
      <c r="Y44" s="5"/>
      <c r="Z44" s="5"/>
    </row>
    <row r="45" ht="12.75" customHeight="1">
      <c r="A45" s="19"/>
      <c r="B45" s="23"/>
      <c r="C45" s="31"/>
      <c r="D45" s="33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9"/>
      <c r="V45" s="19"/>
      <c r="W45" s="5"/>
      <c r="X45" s="5"/>
      <c r="Y45" s="5"/>
      <c r="Z45" s="5"/>
    </row>
    <row r="46" ht="12.75" customHeight="1">
      <c r="A46" s="19"/>
      <c r="B46" s="2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38"/>
      <c r="N46" s="28"/>
      <c r="O46" s="28"/>
      <c r="P46" s="28"/>
      <c r="Q46" s="28"/>
      <c r="R46" s="28"/>
      <c r="S46" s="28"/>
      <c r="T46" s="28"/>
      <c r="U46" s="29"/>
      <c r="V46" s="19"/>
      <c r="W46" s="5"/>
      <c r="X46" s="5"/>
      <c r="Y46" s="5"/>
      <c r="Z46" s="5"/>
    </row>
    <row r="47" ht="12.75" customHeight="1">
      <c r="A47" s="19"/>
      <c r="B47" s="23"/>
      <c r="C47" s="38" t="s">
        <v>48</v>
      </c>
      <c r="D47" s="50">
        <v>10.0</v>
      </c>
      <c r="E47" s="28" t="s">
        <v>49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9"/>
      <c r="V47" s="19"/>
      <c r="W47" s="5"/>
      <c r="X47" s="5"/>
      <c r="Y47" s="5"/>
      <c r="Z47" s="5"/>
    </row>
    <row r="48" ht="12.75" customHeight="1">
      <c r="A48" s="19"/>
      <c r="B48" s="23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19"/>
      <c r="W48" s="5"/>
      <c r="X48" s="5"/>
      <c r="Y48" s="5"/>
      <c r="Z48" s="5"/>
    </row>
    <row r="49" ht="12.75" customHeight="1">
      <c r="A49" s="19"/>
      <c r="B49" s="23"/>
      <c r="C49" s="38" t="s">
        <v>55</v>
      </c>
      <c r="D49" s="51">
        <v>0.703</v>
      </c>
      <c r="E49" s="28" t="s">
        <v>51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9"/>
      <c r="V49" s="19"/>
      <c r="W49" s="5"/>
      <c r="X49" s="5"/>
      <c r="Y49" s="5"/>
      <c r="Z49" s="5"/>
    </row>
    <row r="50" ht="12.75" customHeight="1">
      <c r="A50" s="19"/>
      <c r="B50" s="23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9"/>
      <c r="V50" s="19"/>
      <c r="W50" s="5"/>
      <c r="X50" s="5"/>
      <c r="Y50" s="5"/>
      <c r="Z50" s="5"/>
    </row>
    <row r="51" ht="12.75" customHeight="1">
      <c r="A51" s="19"/>
      <c r="B51" s="23"/>
      <c r="C51" s="38" t="s">
        <v>56</v>
      </c>
      <c r="D51" s="51">
        <v>0.68</v>
      </c>
      <c r="E51" s="28" t="s">
        <v>51</v>
      </c>
      <c r="F51" s="28"/>
      <c r="G51" s="28"/>
      <c r="H51" s="28"/>
      <c r="I51" s="28"/>
      <c r="J51" s="28"/>
      <c r="K51" s="28"/>
      <c r="L51" s="28"/>
      <c r="M51" s="28"/>
      <c r="N51" s="34"/>
      <c r="O51" s="34"/>
      <c r="P51" s="28"/>
      <c r="Q51" s="28"/>
      <c r="R51" s="28"/>
      <c r="S51" s="28"/>
      <c r="T51" s="52" t="s">
        <v>57</v>
      </c>
      <c r="U51" s="29"/>
      <c r="V51" s="19"/>
      <c r="W51" s="5"/>
      <c r="X51" s="5"/>
      <c r="Y51" s="5"/>
      <c r="Z51" s="5"/>
    </row>
    <row r="52" ht="12.75" customHeight="1">
      <c r="A52" s="19"/>
      <c r="B52" s="2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6"/>
      <c r="O52" s="36"/>
      <c r="P52" s="28"/>
      <c r="Q52" s="53" t="s">
        <v>58</v>
      </c>
      <c r="R52" s="54">
        <v>2.0</v>
      </c>
      <c r="S52" s="28" t="s">
        <v>43</v>
      </c>
      <c r="T52" s="46">
        <f>LOAD1_BTL*var_loadfactor*SQRT(CAP_BTL/($D$47*0.000001))</f>
        <v>0.2651414717</v>
      </c>
      <c r="U52" s="29"/>
      <c r="V52" s="19"/>
      <c r="W52" s="5"/>
      <c r="X52" s="5"/>
      <c r="Y52" s="5"/>
      <c r="Z52" s="5"/>
    </row>
    <row r="53" ht="12.75" customHeight="1">
      <c r="A53" s="19"/>
      <c r="B53" s="23"/>
      <c r="C53" s="47" t="s">
        <v>53</v>
      </c>
      <c r="D53" s="55">
        <f>IF(var_switchmode="Differential",D51*0.000001*2,IF(D12="Hybrid",IF(D14="BTL",D51*0.000001*2+D49*0.000001,D49*0.000001),D49*0.000001))*1000000</f>
        <v>0.703</v>
      </c>
      <c r="E53" s="28" t="s">
        <v>51</v>
      </c>
      <c r="F53" s="28"/>
      <c r="G53" s="28"/>
      <c r="H53" s="28"/>
      <c r="I53" s="28"/>
      <c r="J53" s="28"/>
      <c r="K53" s="28"/>
      <c r="L53" s="28"/>
      <c r="M53" s="28"/>
      <c r="N53" s="49" t="s">
        <v>59</v>
      </c>
      <c r="O53" s="26"/>
      <c r="P53" s="28"/>
      <c r="Q53" s="53" t="s">
        <v>60</v>
      </c>
      <c r="R53" s="54">
        <v>3.0</v>
      </c>
      <c r="S53" s="28" t="s">
        <v>43</v>
      </c>
      <c r="T53" s="46">
        <f>LOAD2_BTL*var_loadfactor*SQRT(CAP_BTL/($D$47*0.000001))</f>
        <v>0.3977122075</v>
      </c>
      <c r="U53" s="29"/>
      <c r="V53" s="19"/>
      <c r="W53" s="5"/>
      <c r="X53" s="5"/>
      <c r="Y53" s="5"/>
      <c r="Z53" s="5"/>
    </row>
    <row r="54" ht="12.75" customHeight="1">
      <c r="A54" s="19"/>
      <c r="B54" s="2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33"/>
      <c r="P54" s="28"/>
      <c r="Q54" s="53" t="s">
        <v>61</v>
      </c>
      <c r="R54" s="54">
        <v>4.0</v>
      </c>
      <c r="S54" s="28" t="s">
        <v>43</v>
      </c>
      <c r="T54" s="46">
        <f>LOAD3_BTL*var_loadfactor*SQRT(CAP_BTL/($D$47*0.000001))</f>
        <v>0.5302829433</v>
      </c>
      <c r="U54" s="29"/>
      <c r="V54" s="19"/>
      <c r="W54" s="5"/>
      <c r="X54" s="5"/>
      <c r="Y54" s="5"/>
      <c r="Z54" s="5"/>
    </row>
    <row r="55" ht="12.75" customHeight="1">
      <c r="A55" s="19"/>
      <c r="B55" s="23"/>
      <c r="C55" s="47" t="s">
        <v>62</v>
      </c>
      <c r="D55" s="56">
        <f>1/(2*PI()*SQRT(CAP_BTL*D47))</f>
        <v>60.02642366</v>
      </c>
      <c r="E55" s="28" t="s">
        <v>45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53" t="s">
        <v>63</v>
      </c>
      <c r="R55" s="54">
        <v>6.0</v>
      </c>
      <c r="S55" s="28" t="s">
        <v>64</v>
      </c>
      <c r="T55" s="46">
        <f>LOAD4_BTL*var_loadfactor*SQRT(CAP_BTL/($D$47*0.000001))</f>
        <v>0.795424415</v>
      </c>
      <c r="U55" s="29"/>
      <c r="V55" s="19"/>
      <c r="W55" s="5"/>
      <c r="X55" s="5"/>
      <c r="Y55" s="5"/>
      <c r="Z55" s="5"/>
    </row>
    <row r="56" ht="12.75" customHeight="1">
      <c r="A56" s="19"/>
      <c r="B56" s="23"/>
      <c r="C56" s="38"/>
      <c r="D56" s="5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3" t="s">
        <v>65</v>
      </c>
      <c r="R56" s="54">
        <v>8.0</v>
      </c>
      <c r="S56" s="28" t="s">
        <v>43</v>
      </c>
      <c r="T56" s="46">
        <f>LOAD5_BTL*var_loadfactor*SQRT(CAP_BTL/($D$47*0.000001))</f>
        <v>1.060565887</v>
      </c>
      <c r="U56" s="29"/>
      <c r="V56" s="19"/>
      <c r="W56" s="5"/>
      <c r="X56" s="5"/>
      <c r="Y56" s="5"/>
      <c r="Z56" s="5"/>
    </row>
    <row r="57" ht="12.75" customHeight="1">
      <c r="A57" s="19"/>
      <c r="B57" s="23"/>
      <c r="C57" s="47" t="s">
        <v>46</v>
      </c>
      <c r="D57" s="46">
        <f>var_load*var_loadfactor*SQRT(CAP_BTL/(D47*0.000001))</f>
        <v>1.060565887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53"/>
      <c r="R57" s="52"/>
      <c r="S57" s="28"/>
      <c r="T57" s="28"/>
      <c r="U57" s="29"/>
      <c r="V57" s="19"/>
      <c r="W57" s="5"/>
      <c r="X57" s="5"/>
      <c r="Y57" s="5"/>
      <c r="Z57" s="5"/>
    </row>
    <row r="58" ht="12.75" customHeight="1">
      <c r="A58" s="19"/>
      <c r="B58" s="58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59"/>
      <c r="V58" s="60"/>
      <c r="W58" s="5"/>
      <c r="X58" s="5"/>
      <c r="Y58" s="5"/>
      <c r="Z58" s="5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60"/>
      <c r="V59" s="60"/>
      <c r="W59" s="5"/>
      <c r="X59" s="5"/>
      <c r="Y59" s="5"/>
      <c r="Z59" s="5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60"/>
      <c r="V60" s="60"/>
      <c r="W60" s="5"/>
      <c r="X60" s="5"/>
      <c r="Y60" s="5"/>
      <c r="Z60" s="5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60"/>
      <c r="V61" s="60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1"/>
      <c r="V62" s="61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1"/>
      <c r="U63" s="61"/>
      <c r="V63" s="61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1"/>
      <c r="U64" s="61"/>
      <c r="V64" s="61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1"/>
      <c r="U65" s="61"/>
      <c r="V65" s="61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1"/>
      <c r="U66" s="61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1"/>
      <c r="U67" s="61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1"/>
      <c r="U68" s="61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C44:D45"/>
    <mergeCell ref="N53:O54"/>
    <mergeCell ref="F20:K20"/>
    <mergeCell ref="C3:Q4"/>
    <mergeCell ref="C9:D10"/>
    <mergeCell ref="C18:D19"/>
    <mergeCell ref="C30:D31"/>
  </mergeCells>
  <conditionalFormatting sqref="D51">
    <cfRule type="expression" dxfId="0" priority="1">
      <formula>$D$12="Common Mode"</formula>
    </cfRule>
  </conditionalFormatting>
  <conditionalFormatting sqref="D37">
    <cfRule type="expression" dxfId="1" priority="2" stopIfTrue="1">
      <formula>$D$12="Common Mode"</formula>
    </cfRule>
  </conditionalFormatting>
  <conditionalFormatting sqref="D35 D49">
    <cfRule type="expression" dxfId="0" priority="3">
      <formula>$D$12="Differential"</formula>
    </cfRule>
  </conditionalFormatting>
  <dataValidations>
    <dataValidation type="list" allowBlank="1" showErrorMessage="1" sqref="D12">
      <formula1>dd_mode</formula1>
    </dataValidation>
  </dataValidations>
  <printOptions horizontalCentered="1" verticalCentered="1"/>
  <pageMargins bottom="0.75" footer="0.0" header="0.0" left="0.25" right="0.25" top="0.75"/>
  <pageSetup paperSize="9" orientation="landscape"/>
  <headerFooter>
    <oddFooter>&amp;L&amp;D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21.57"/>
    <col customWidth="1" min="10" max="10" width="11.0"/>
    <col customWidth="1" min="11" max="26" width="8.71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tr">
        <f>CONCATENATE("LM(",B2/1000,"kHz)")</f>
        <v>LM(20kHz)</v>
      </c>
      <c r="G1" s="3" t="s">
        <v>6</v>
      </c>
      <c r="H1" s="5"/>
      <c r="I1" s="5"/>
      <c r="J1" s="5"/>
    </row>
    <row r="2" ht="12.75" customHeight="1">
      <c r="A2" s="7" t="str">
        <f>CONCATENATE(LOAD1_BTL,"Ohm")</f>
        <v>2Ohm</v>
      </c>
      <c r="B2" s="7">
        <v>20000.0</v>
      </c>
      <c r="C2" s="7">
        <f t="shared" ref="C2:C6" si="1">2*PI()*B2</f>
        <v>125663.7061</v>
      </c>
      <c r="D2" s="7" t="str">
        <f t="shared" ref="D2:D6" si="2">COMPLEX(0,C2)</f>
        <v>125663,706143592i</v>
      </c>
      <c r="E2" s="8" t="str">
        <f>IMDIV(1,IMSUM(IMSUM(IMSUM(
1,IMPRODUCT(
D2,INDC_BTL/(LOAD1_BTL*'L-C Filter Designer'!$D$16))),IMPRODUCT(IMPOWER(
D2,2),INDC_BTL*CAP_BTL))))</f>
        <v>0,375189465164362-0,530353257760018i</v>
      </c>
      <c r="F2" s="9">
        <f t="shared" ref="F2:F6" si="3">20*LOG10(IMABS(E2))</f>
        <v>-3.746446231</v>
      </c>
      <c r="G2" s="10">
        <f>INDC_BTL/(2*LOAD1_BTL*'L-C Filter Designer'!$D$16*SQRT(INDC_BTL*CAP_BTL))</f>
        <v>1.885785716</v>
      </c>
      <c r="H2" s="5"/>
      <c r="I2" s="5" t="s">
        <v>22</v>
      </c>
      <c r="J2" s="5">
        <f>1/(2*PI()*SQRT(INDC_BTL*CAP_BTL))</f>
        <v>60026.42366</v>
      </c>
    </row>
    <row r="3" ht="12.75" customHeight="1">
      <c r="A3" s="7" t="str">
        <f>CONCATENATE(LOAD2_BTL,"Ohm")</f>
        <v>3Ohm</v>
      </c>
      <c r="B3" s="7">
        <v>20000.0</v>
      </c>
      <c r="C3" s="7">
        <f t="shared" si="1"/>
        <v>125663.7061</v>
      </c>
      <c r="D3" s="7" t="str">
        <f t="shared" si="2"/>
        <v>125663,706143592i</v>
      </c>
      <c r="E3" s="8" t="str">
        <f>IMDIV(1,IMSUM(IMSUM(IMSUM(
1,IMPRODUCT(
D3,INDC_BTL/(LOAD2_BTL*'L-C Filter Designer'!$D$16))),IMPRODUCT(IMPOWER(
D3,2),INDC_BTL*CAP_BTL))))</f>
        <v>0,595781327813889-0,561448898856589i</v>
      </c>
      <c r="F3" s="9">
        <f t="shared" si="3"/>
        <v>-1.738083706</v>
      </c>
      <c r="G3" s="10">
        <f>INDC_BTL/(2*LOAD2_BTL*'L-C Filter Designer'!$D$16*SQRT(INDC_BTL*CAP_BTL))</f>
        <v>1.257190477</v>
      </c>
      <c r="H3" s="5"/>
      <c r="I3" s="5" t="s">
        <v>23</v>
      </c>
      <c r="J3" s="5">
        <f>1/SQRT(2)</f>
        <v>0.7071067812</v>
      </c>
    </row>
    <row r="4" ht="12.75" customHeight="1">
      <c r="A4" s="7" t="str">
        <f>CONCATENATE(LOAD3_BTL,"Ohm")</f>
        <v>4Ohm</v>
      </c>
      <c r="B4" s="7">
        <v>20000.0</v>
      </c>
      <c r="C4" s="7">
        <f t="shared" si="1"/>
        <v>125663.7061</v>
      </c>
      <c r="D4" s="7" t="str">
        <f t="shared" si="2"/>
        <v>125663,706143592i</v>
      </c>
      <c r="E4" s="8" t="str">
        <f>IMDIV(1,IMSUM(IMSUM(IMSUM(
1,IMPRODUCT(
D4,INDC_BTL/(LOAD3_BTL*'L-C Filter Designer'!$D$16))),IMPRODUCT(IMPOWER(
D4,2),INDC_BTL*CAP_BTL))))</f>
        <v>0,750148139025958-0,530190138948525i</v>
      </c>
      <c r="F4" s="9">
        <f t="shared" si="3"/>
        <v>-0.7374822237</v>
      </c>
      <c r="G4" s="10">
        <f>INDC_BTL/(2*LOAD3_BTL*'L-C Filter Designer'!$D$16*SQRT(INDC_BTL*CAP_BTL))</f>
        <v>0.942892858</v>
      </c>
      <c r="H4" s="5"/>
      <c r="I4" s="5" t="s">
        <v>27</v>
      </c>
      <c r="J4" s="11">
        <f>1/(2*PI()*var_cutoff*1000*var_load*var_loadfactor*SQRT(2))*1000000</f>
        <v>1.406744244</v>
      </c>
    </row>
    <row r="5" ht="12.75" customHeight="1">
      <c r="A5" s="7" t="str">
        <f>CONCATENATE(LOAD4_BTL,"Ohm")</f>
        <v>6Ohm</v>
      </c>
      <c r="B5" s="7">
        <v>20000.0</v>
      </c>
      <c r="C5" s="7">
        <f t="shared" si="1"/>
        <v>125663.7061</v>
      </c>
      <c r="D5" s="7" t="str">
        <f t="shared" si="2"/>
        <v>125663,706143592i</v>
      </c>
      <c r="E5" s="8" t="str">
        <f>IMDIV(1,IMSUM(IMSUM(IMSUM(
1,IMPRODUCT(
D5,INDC_BTL/(LOAD4_BTL*'L-C Filter Designer'!$D$16))),IMPRODUCT(IMPOWER(
D5,2),INDC_BTL*CAP_BTL))))</f>
        <v>0,920507662816086-0,433731294981595i</v>
      </c>
      <c r="F5" s="9">
        <f t="shared" si="3"/>
        <v>0.1513214959</v>
      </c>
      <c r="G5" s="10">
        <f>INDC_BTL/(2*LOAD4_BTL*'L-C Filter Designer'!$D$16*SQRT(INDC_BTL*CAP_BTL))</f>
        <v>0.6285952387</v>
      </c>
      <c r="H5" s="5"/>
      <c r="I5" s="5"/>
      <c r="J5" s="12"/>
    </row>
    <row r="6" ht="12.75" customHeight="1">
      <c r="A6" s="7" t="str">
        <f>CONCATENATE(LOAD5_BTL,"Ohm")</f>
        <v>8Ohm</v>
      </c>
      <c r="B6" s="7">
        <v>20000.0</v>
      </c>
      <c r="C6" s="7">
        <f t="shared" si="1"/>
        <v>125663.7061</v>
      </c>
      <c r="D6" s="7" t="str">
        <f t="shared" si="2"/>
        <v>125663,706143592i</v>
      </c>
      <c r="E6" s="8" t="str">
        <f>IMDIV(1,IMSUM(IMSUM(IMSUM(
1,IMPRODUCT(
D6,INDC_BTL/(LOAD5_BTL*'L-C Filter Designer'!$D$16))),IMPRODUCT(IMPOWER(
D6,2),INDC_BTL*CAP_BTL))))</f>
        <v>0,999992476015982-0,353387632538036i</v>
      </c>
      <c r="F6" s="9">
        <f t="shared" si="3"/>
        <v>0.5110147379</v>
      </c>
      <c r="G6" s="10">
        <f>INDC_BTL/(2*LOAD5_BTL*'L-C Filter Designer'!$D$16*SQRT(INDC_BTL*CAP_BTL))</f>
        <v>0.471446429</v>
      </c>
      <c r="H6" s="5"/>
      <c r="I6" s="5" t="s">
        <v>28</v>
      </c>
      <c r="J6" s="13">
        <f>'L-C Filter Designer'!D47*0.000001</f>
        <v>0.00001</v>
      </c>
    </row>
    <row r="7" ht="12.75" customHeight="1">
      <c r="A7" s="5"/>
      <c r="B7" s="5"/>
      <c r="C7" s="5"/>
      <c r="D7" s="5"/>
      <c r="E7" s="5"/>
      <c r="F7" s="5"/>
      <c r="G7" s="5"/>
      <c r="H7" s="5"/>
      <c r="I7" s="5" t="s">
        <v>29</v>
      </c>
      <c r="J7" s="5">
        <f>'L-C Filter Designer'!D53*0.000001</f>
        <v>0.000000703</v>
      </c>
    </row>
    <row r="8" ht="12.75" customHeight="1">
      <c r="A8" s="14" t="s">
        <v>30</v>
      </c>
      <c r="B8" s="15"/>
      <c r="C8" s="15"/>
      <c r="D8" s="15"/>
      <c r="E8" s="15"/>
      <c r="F8" s="16"/>
      <c r="G8" s="5"/>
      <c r="H8" s="5"/>
      <c r="I8" s="5"/>
      <c r="J8" s="5"/>
    </row>
    <row r="9" ht="12.75" customHeight="1">
      <c r="A9" s="17" t="s">
        <v>31</v>
      </c>
      <c r="B9" s="18" t="s">
        <v>2</v>
      </c>
      <c r="C9" s="18" t="s">
        <v>3</v>
      </c>
      <c r="D9" s="18" t="s">
        <v>4</v>
      </c>
      <c r="E9" s="18" t="s">
        <v>5</v>
      </c>
      <c r="F9" s="18" t="s">
        <v>32</v>
      </c>
      <c r="G9" s="5"/>
      <c r="H9" s="5"/>
      <c r="I9" s="5"/>
      <c r="J9" s="5"/>
    </row>
    <row r="10" ht="12.75" customHeight="1">
      <c r="A10" s="7">
        <v>1.0</v>
      </c>
      <c r="B10" s="7">
        <f t="shared" ref="B10:B70" si="4">C10/(2*PI())</f>
        <v>1.591549431</v>
      </c>
      <c r="C10" s="7">
        <f t="shared" ref="C10:C70" si="5">10^A10</f>
        <v>10</v>
      </c>
      <c r="D10" s="7" t="str">
        <f t="shared" ref="D10:D70" si="6">COMPLEX(0,C10)</f>
        <v>10i</v>
      </c>
      <c r="E10" s="8" t="str">
        <f>IMDIV(1,IMSUM(IMSUM(IMSUM(
1,IMPRODUCT(
D10,INDC_BTL/(LOAD1_BTL*'L-C Filter Designer'!$D$16))),IMPRODUCT(IMPOWER(
D10,2),INDC_BTL*CAP_BTL))))</f>
        <v>0,999999990703-0,0000999999991406i</v>
      </c>
      <c r="F10" s="8">
        <f t="shared" ref="F10:F70" si="7">20*LOG10(IMABS(E10))</f>
        <v>-0.00000003732326766</v>
      </c>
      <c r="G10" s="5"/>
      <c r="H10" s="5"/>
      <c r="I10" s="5"/>
      <c r="J10" s="5"/>
    </row>
    <row r="11" ht="12.75" customHeight="1">
      <c r="A11" s="7">
        <f t="shared" ref="A11:A70" si="8">0.1+A10</f>
        <v>1.1</v>
      </c>
      <c r="B11" s="7">
        <f t="shared" si="4"/>
        <v>2.003642023</v>
      </c>
      <c r="C11" s="7">
        <f t="shared" si="5"/>
        <v>12.58925412</v>
      </c>
      <c r="D11" s="7" t="str">
        <f t="shared" si="6"/>
        <v>12,5892541179417i</v>
      </c>
      <c r="E11" s="8" t="str">
        <f>IMDIV(1,IMSUM(IMSUM(IMSUM(
1,IMPRODUCT(
D11,INDC_BTL/(LOAD1_BTL*'L-C Filter Designer'!$D$16))),IMPRODUCT(IMPOWER(
D11,2),INDC_BTL*CAP_BTL))))</f>
        <v>0,999999985265248-0,000125892539464689i</v>
      </c>
      <c r="F11" s="8">
        <f t="shared" si="7"/>
        <v>-0.00000005915339378</v>
      </c>
      <c r="G11" s="5"/>
      <c r="H11" s="5"/>
      <c r="I11" s="5"/>
      <c r="J11" s="5"/>
    </row>
    <row r="12" ht="12.75" customHeight="1">
      <c r="A12" s="7">
        <f t="shared" si="8"/>
        <v>1.2</v>
      </c>
      <c r="B12" s="7">
        <f t="shared" si="4"/>
        <v>2.522435859</v>
      </c>
      <c r="C12" s="7">
        <f t="shared" si="5"/>
        <v>15.84893192</v>
      </c>
      <c r="D12" s="7" t="str">
        <f t="shared" si="6"/>
        <v>15,8489319246111i</v>
      </c>
      <c r="E12" s="8" t="str">
        <f>IMDIV(1,IMSUM(IMSUM(IMSUM(
1,IMPRODUCT(
D12,INDC_BTL/(LOAD1_BTL*'L-C Filter Designer'!$D$16))),IMPRODUCT(IMPOWER(
D12,2),INDC_BTL*CAP_BTL))))</f>
        <v>0,999999976646992-0,000158489315824778i</v>
      </c>
      <c r="F12" s="8">
        <f t="shared" si="7"/>
        <v>-0.00000009375181169</v>
      </c>
      <c r="G12" s="5"/>
      <c r="H12" s="5"/>
      <c r="I12" s="5"/>
      <c r="J12" s="5"/>
    </row>
    <row r="13" ht="12.75" customHeight="1">
      <c r="A13" s="7">
        <f t="shared" si="8"/>
        <v>1.3</v>
      </c>
      <c r="B13" s="7">
        <f t="shared" si="4"/>
        <v>3.175558602</v>
      </c>
      <c r="C13" s="7">
        <f t="shared" si="5"/>
        <v>19.95262315</v>
      </c>
      <c r="D13" s="7" t="str">
        <f t="shared" si="6"/>
        <v>19,9526231496888i</v>
      </c>
      <c r="E13" s="8" t="str">
        <f>IMDIV(1,IMSUM(IMSUM(IMSUM(
1,IMPRODUCT(
D13,INDC_BTL/(LOAD1_BTL*'L-C Filter Designer'!$D$16))),IMPRODUCT(IMPOWER(
D13,2),INDC_BTL*CAP_BTL))))</f>
        <v>0,999999962987977-0,000199526224670431i</v>
      </c>
      <c r="F13" s="8">
        <f t="shared" si="7"/>
        <v>-0.0000001485866082</v>
      </c>
      <c r="G13" s="5"/>
      <c r="H13" s="5"/>
      <c r="I13" s="5"/>
      <c r="J13" s="5"/>
    </row>
    <row r="14" ht="12.75" customHeight="1">
      <c r="A14" s="7">
        <f t="shared" si="8"/>
        <v>1.4</v>
      </c>
      <c r="B14" s="7">
        <f t="shared" si="4"/>
        <v>3.997791421</v>
      </c>
      <c r="C14" s="7">
        <f t="shared" si="5"/>
        <v>25.11886432</v>
      </c>
      <c r="D14" s="7" t="str">
        <f t="shared" si="6"/>
        <v>25,1188643150958i</v>
      </c>
      <c r="E14" s="8" t="str">
        <f>IMDIV(1,IMSUM(IMSUM(IMSUM(
1,IMPRODUCT(
D14,INDC_BTL/(LOAD1_BTL*'L-C Filter Designer'!$D$16))),IMPRODUCT(IMPOWER(
D14,2),INDC_BTL*CAP_BTL))))</f>
        <v>0,999999941339899-0,000251188629530387i</v>
      </c>
      <c r="F14" s="8">
        <f t="shared" si="7"/>
        <v>-0.0000002354938911</v>
      </c>
      <c r="G14" s="5"/>
      <c r="H14" s="5"/>
      <c r="I14" s="5"/>
      <c r="J14" s="5"/>
    </row>
    <row r="15" ht="12.75" customHeight="1">
      <c r="A15" s="7">
        <f t="shared" si="8"/>
        <v>1.5</v>
      </c>
      <c r="B15" s="7">
        <f t="shared" si="4"/>
        <v>5.03292121</v>
      </c>
      <c r="C15" s="7">
        <f t="shared" si="5"/>
        <v>31.6227766</v>
      </c>
      <c r="D15" s="7" t="str">
        <f t="shared" si="6"/>
        <v>31,6227766016838i</v>
      </c>
      <c r="E15" s="8" t="str">
        <f>IMDIV(1,IMSUM(IMSUM(IMSUM(
1,IMPRODUCT(
D15,INDC_BTL/(LOAD1_BTL*'L-C Filter Designer'!$D$16))),IMPRODUCT(IMPOWER(
D15,2),INDC_BTL*CAP_BTL))))</f>
        <v>0,999999907030008-0,000316227738840226i</v>
      </c>
      <c r="F15" s="8">
        <f t="shared" si="7"/>
        <v>-0.0000003732326617</v>
      </c>
      <c r="G15" s="5"/>
      <c r="H15" s="5"/>
      <c r="I15" s="5"/>
      <c r="J15" s="5"/>
    </row>
    <row r="16" ht="12.75" customHeight="1">
      <c r="A16" s="7">
        <f t="shared" si="8"/>
        <v>1.6</v>
      </c>
      <c r="B16" s="7">
        <f t="shared" si="4"/>
        <v>6.336072407</v>
      </c>
      <c r="C16" s="7">
        <f t="shared" si="5"/>
        <v>39.81071706</v>
      </c>
      <c r="D16" s="7" t="str">
        <f t="shared" si="6"/>
        <v>39,8107170553498i</v>
      </c>
      <c r="E16" s="8" t="str">
        <f>IMDIV(1,IMSUM(IMSUM(IMSUM(
1,IMPRODUCT(
D16,INDC_BTL/(LOAD1_BTL*'L-C Filter Designer'!$D$16))),IMPRODUCT(IMPOWER(
D16,2),INDC_BTL*CAP_BTL))))</f>
        <v>0,9999998526525-0,000398107116329031i</v>
      </c>
      <c r="F16" s="8">
        <f t="shared" si="7"/>
        <v>-0.0000005915338884</v>
      </c>
      <c r="G16" s="5"/>
      <c r="H16" s="5"/>
      <c r="I16" s="5"/>
      <c r="J16" s="5"/>
    </row>
    <row r="17" ht="12.75" customHeight="1">
      <c r="A17" s="7">
        <f t="shared" si="8"/>
        <v>1.7</v>
      </c>
      <c r="B17" s="7">
        <f t="shared" si="4"/>
        <v>7.976642565</v>
      </c>
      <c r="C17" s="7">
        <f t="shared" si="5"/>
        <v>50.11872336</v>
      </c>
      <c r="D17" s="7" t="str">
        <f t="shared" si="6"/>
        <v>50,1187233627273i</v>
      </c>
      <c r="E17" s="8" t="str">
        <f>IMDIV(1,IMSUM(IMSUM(IMSUM(
1,IMPRODUCT(
D17,INDC_BTL/(LOAD1_BTL*'L-C Filter Designer'!$D$16))),IMPRODUCT(IMPOWER(
D17,2),INDC_BTL*CAP_BTL))))</f>
        <v>0,999999766469969-0,000501187125435247i</v>
      </c>
      <c r="F17" s="8">
        <f t="shared" si="7"/>
        <v>-0.0000009375179947</v>
      </c>
      <c r="G17" s="5"/>
      <c r="H17" s="5"/>
      <c r="I17" s="5"/>
      <c r="J17" s="5"/>
    </row>
    <row r="18" ht="12.75" customHeight="1">
      <c r="A18" s="7">
        <f t="shared" si="8"/>
        <v>1.8</v>
      </c>
      <c r="B18" s="7">
        <f t="shared" si="4"/>
        <v>10.04199803</v>
      </c>
      <c r="C18" s="7">
        <f t="shared" si="5"/>
        <v>63.09573445</v>
      </c>
      <c r="D18" s="7" t="str">
        <f t="shared" si="6"/>
        <v>63,0957344480194i</v>
      </c>
      <c r="E18" s="8" t="str">
        <f>IMDIV(1,IMSUM(IMSUM(IMSUM(
1,IMPRODUCT(
D18,INDC_BTL/(LOAD1_BTL*'L-C Filter Designer'!$D$16))),IMPRODUCT(IMPOWER(
D18,2),INDC_BTL*CAP_BTL))))</f>
        <v>0,999999629879889-0,000630957128608747i</v>
      </c>
      <c r="F18" s="8">
        <f t="shared" si="7"/>
        <v>-0.000001485865806</v>
      </c>
      <c r="G18" s="5"/>
      <c r="H18" s="5"/>
      <c r="I18" s="5"/>
      <c r="J18" s="5"/>
    </row>
    <row r="19" ht="12.75" customHeight="1">
      <c r="A19" s="7">
        <f t="shared" si="8"/>
        <v>1.9</v>
      </c>
      <c r="B19" s="7">
        <f t="shared" si="4"/>
        <v>12.6421265</v>
      </c>
      <c r="C19" s="7">
        <f t="shared" si="5"/>
        <v>79.43282347</v>
      </c>
      <c r="D19" s="7" t="str">
        <f t="shared" si="6"/>
        <v>79,4328234724283i</v>
      </c>
      <c r="E19" s="8" t="str">
        <f>IMDIV(1,IMSUM(IMSUM(IMSUM(
1,IMPRODUCT(
D19,INDC_BTL/(LOAD1_BTL*'L-C Filter Designer'!$D$16))),IMPRODUCT(IMPOWER(
D19,2),INDC_BTL*CAP_BTL))))</f>
        <v>0,999999413399273-0,000794327804004206i</v>
      </c>
      <c r="F19" s="8">
        <f t="shared" si="7"/>
        <v>-0.000002354938362</v>
      </c>
      <c r="G19" s="5"/>
      <c r="H19" s="5"/>
      <c r="I19" s="5"/>
      <c r="J19" s="5"/>
    </row>
    <row r="20" ht="12.75" customHeight="1">
      <c r="A20" s="7">
        <f t="shared" si="8"/>
        <v>2</v>
      </c>
      <c r="B20" s="7">
        <f t="shared" si="4"/>
        <v>15.91549431</v>
      </c>
      <c r="C20" s="7">
        <f t="shared" si="5"/>
        <v>100</v>
      </c>
      <c r="D20" s="7" t="str">
        <f t="shared" si="6"/>
        <v>100i</v>
      </c>
      <c r="E20" s="8" t="str">
        <f>IMDIV(1,IMSUM(IMSUM(IMSUM(
1,IMPRODUCT(
D20,INDC_BTL/(LOAD1_BTL*'L-C Filter Designer'!$D$16))),IMPRODUCT(IMPOWER(
D20,2),INDC_BTL*CAP_BTL))))</f>
        <v>0,999999070300794-0,000999999140600734i</v>
      </c>
      <c r="F20" s="8">
        <f t="shared" si="7"/>
        <v>-0.000003732325196</v>
      </c>
      <c r="G20" s="5"/>
      <c r="H20" s="5"/>
      <c r="I20" s="5"/>
      <c r="J20" s="5"/>
    </row>
    <row r="21" ht="12.75" customHeight="1">
      <c r="A21" s="7">
        <f t="shared" si="8"/>
        <v>2.1</v>
      </c>
      <c r="B21" s="7">
        <f t="shared" si="4"/>
        <v>20.03642023</v>
      </c>
      <c r="C21" s="7">
        <f t="shared" si="5"/>
        <v>125.8925412</v>
      </c>
      <c r="D21" s="7" t="str">
        <f t="shared" si="6"/>
        <v>125,892541179417i</v>
      </c>
      <c r="E21" s="8" t="str">
        <f>IMDIV(1,IMSUM(IMSUM(IMSUM(
1,IMPRODUCT(
D21,INDC_BTL/(LOAD1_BTL*'L-C Filter Designer'!$D$16))),IMPRODUCT(IMPOWER(
D21,2),INDC_BTL*CAP_BTL))))</f>
        <v>0,999998526526793-0,00125892369706806i</v>
      </c>
      <c r="F21" s="8">
        <f t="shared" si="7"/>
        <v>-0.000005915335332</v>
      </c>
      <c r="G21" s="5"/>
      <c r="H21" s="5"/>
      <c r="I21" s="5"/>
      <c r="J21" s="5"/>
    </row>
    <row r="22" ht="12.75" customHeight="1">
      <c r="A22" s="7">
        <f t="shared" si="8"/>
        <v>2.2</v>
      </c>
      <c r="B22" s="7">
        <f t="shared" si="4"/>
        <v>25.22435859</v>
      </c>
      <c r="C22" s="7">
        <f t="shared" si="5"/>
        <v>158.4893192</v>
      </c>
      <c r="D22" s="7" t="str">
        <f t="shared" si="6"/>
        <v>158,489319246112i</v>
      </c>
      <c r="E22" s="8" t="str">
        <f>IMDIV(1,IMSUM(IMSUM(IMSUM(
1,IMPRODUCT(
D22,INDC_BTL/(LOAD1_BTL*'L-C Filter Designer'!$D$16))),IMPRODUCT(IMPOWER(
D22,2),INDC_BTL*CAP_BTL))))</f>
        <v>0,999997664704195-0,00158488977113543i</v>
      </c>
      <c r="F22" s="8">
        <f t="shared" si="7"/>
        <v>-0.000009375171004</v>
      </c>
      <c r="G22" s="5"/>
      <c r="H22" s="5"/>
      <c r="I22" s="5"/>
      <c r="J22" s="5"/>
    </row>
    <row r="23" ht="12.75" customHeight="1">
      <c r="A23" s="7">
        <f t="shared" si="8"/>
        <v>2.3</v>
      </c>
      <c r="B23" s="7">
        <f t="shared" si="4"/>
        <v>31.75558602</v>
      </c>
      <c r="C23" s="7">
        <f t="shared" si="5"/>
        <v>199.5262315</v>
      </c>
      <c r="D23" s="7" t="str">
        <f t="shared" si="6"/>
        <v>199,526231496889i</v>
      </c>
      <c r="E23" s="8" t="str">
        <f>IMDIV(1,IMSUM(IMSUM(IMSUM(
1,IMPRODUCT(
D23,INDC_BTL/(LOAD1_BTL*'L-C Filter Designer'!$D$16))),IMPRODUCT(IMPOWER(
D23,2),INDC_BTL*CAP_BTL))))</f>
        <v>0,99999629881022-0,00199525548853524i</v>
      </c>
      <c r="F23" s="8">
        <f t="shared" si="7"/>
        <v>-0.00001485863545</v>
      </c>
      <c r="G23" s="5"/>
      <c r="H23" s="5"/>
      <c r="I23" s="5"/>
      <c r="J23" s="5"/>
    </row>
    <row r="24" ht="12.75" customHeight="1">
      <c r="A24" s="7">
        <f t="shared" si="8"/>
        <v>2.4</v>
      </c>
      <c r="B24" s="7">
        <f t="shared" si="4"/>
        <v>39.97791421</v>
      </c>
      <c r="C24" s="7">
        <f t="shared" si="5"/>
        <v>251.1886432</v>
      </c>
      <c r="D24" s="7" t="str">
        <f t="shared" si="6"/>
        <v>251,188643150959i</v>
      </c>
      <c r="E24" s="8" t="str">
        <f>IMDIV(1,IMSUM(IMSUM(IMSUM(
1,IMPRODUCT(
D24,INDC_BTL/(LOAD1_BTL*'L-C Filter Designer'!$D$16))),IMPRODUCT(IMPOWER(
D24,2),INDC_BTL*CAP_BTL))))</f>
        <v>0,999994134021179-0,00251187281101086i</v>
      </c>
      <c r="F24" s="8">
        <f t="shared" si="7"/>
        <v>-0.00002354932693</v>
      </c>
      <c r="G24" s="5"/>
      <c r="H24" s="5"/>
      <c r="I24" s="5"/>
      <c r="J24" s="5"/>
    </row>
    <row r="25" ht="12.75" customHeight="1">
      <c r="A25" s="7">
        <f t="shared" si="8"/>
        <v>2.5</v>
      </c>
      <c r="B25" s="7">
        <f t="shared" si="4"/>
        <v>50.3292121</v>
      </c>
      <c r="C25" s="7">
        <f t="shared" si="5"/>
        <v>316.227766</v>
      </c>
      <c r="D25" s="7" t="str">
        <f t="shared" si="6"/>
        <v>316,227766016839i</v>
      </c>
      <c r="E25" s="8" t="str">
        <f>IMDIV(1,IMSUM(IMSUM(IMSUM(
1,IMPRODUCT(
D25,INDC_BTL/(LOAD1_BTL*'L-C Filter Designer'!$D$16))),IMPRODUCT(IMPOWER(
D25,2),INDC_BTL*CAP_BTL))))</f>
        <v>0,999990703079404-0,00316225048378617i</v>
      </c>
      <c r="F25" s="8">
        <f t="shared" si="7"/>
        <v>-0.00003732310954</v>
      </c>
      <c r="G25" s="5"/>
      <c r="H25" s="5"/>
      <c r="I25" s="5"/>
      <c r="J25" s="5"/>
    </row>
    <row r="26" ht="12.75" customHeight="1">
      <c r="A26" s="7">
        <f t="shared" si="8"/>
        <v>2.6</v>
      </c>
      <c r="B26" s="7">
        <f t="shared" si="4"/>
        <v>63.36072407</v>
      </c>
      <c r="C26" s="7">
        <f t="shared" si="5"/>
        <v>398.1071706</v>
      </c>
      <c r="D26" s="7" t="str">
        <f t="shared" si="6"/>
        <v>398,107170553499i</v>
      </c>
      <c r="E26" s="8" t="str">
        <f>IMDIV(1,IMSUM(IMSUM(IMSUM(
1,IMPRODUCT(
D26,INDC_BTL/(LOAD1_BTL*'L-C Filter Designer'!$D$16))),IMPRODUCT(IMPOWER(
D26,2),INDC_BTL*CAP_BTL))))</f>
        <v>0,999985265447441-0,00398101748179442i</v>
      </c>
      <c r="F26" s="8">
        <f t="shared" si="7"/>
        <v>-0.00005915299556</v>
      </c>
      <c r="G26" s="5"/>
      <c r="H26" s="5"/>
      <c r="I26" s="5"/>
      <c r="J26" s="5"/>
    </row>
    <row r="27" ht="12.75" customHeight="1">
      <c r="A27" s="7">
        <f t="shared" si="8"/>
        <v>2.7</v>
      </c>
      <c r="B27" s="7">
        <f t="shared" si="4"/>
        <v>79.76642565</v>
      </c>
      <c r="C27" s="7">
        <f t="shared" si="5"/>
        <v>501.1872336</v>
      </c>
      <c r="D27" s="7" t="str">
        <f t="shared" si="6"/>
        <v>501,187233627274i</v>
      </c>
      <c r="E27" s="8" t="str">
        <f>IMDIV(1,IMSUM(IMSUM(IMSUM(
1,IMPRODUCT(
D27,INDC_BTL/(LOAD1_BTL*'L-C Filter Designer'!$D$16))),IMPRODUCT(IMPOWER(
D27,2),INDC_BTL*CAP_BTL))))</f>
        <v>0,999976647492842-0,00501176414654273i</v>
      </c>
      <c r="F27" s="8">
        <f t="shared" si="7"/>
        <v>-0.00009375081154</v>
      </c>
      <c r="G27" s="5"/>
      <c r="H27" s="5"/>
      <c r="I27" s="5"/>
      <c r="J27" s="5"/>
    </row>
    <row r="28" ht="12.75" customHeight="1">
      <c r="A28" s="7">
        <f t="shared" si="8"/>
        <v>2.8</v>
      </c>
      <c r="B28" s="7">
        <f t="shared" si="4"/>
        <v>100.4199803</v>
      </c>
      <c r="C28" s="7">
        <f t="shared" si="5"/>
        <v>630.9573445</v>
      </c>
      <c r="D28" s="7" t="str">
        <f t="shared" si="6"/>
        <v>630,957344480196i</v>
      </c>
      <c r="E28" s="8" t="str">
        <f>IMDIV(1,IMSUM(IMSUM(IMSUM(
1,IMPRODUCT(
D28,INDC_BTL/(LOAD1_BTL*'L-C Filter Designer'!$D$16))),IMPRODUCT(IMPOWER(
D28,2),INDC_BTL*CAP_BTL))))</f>
        <v>0,999962989234783-0,00630935758061805i</v>
      </c>
      <c r="F28" s="8">
        <f t="shared" si="7"/>
        <v>-0.0001485840975</v>
      </c>
      <c r="G28" s="5"/>
      <c r="H28" s="5"/>
      <c r="I28" s="5"/>
      <c r="J28" s="5"/>
    </row>
    <row r="29" ht="12.75" customHeight="1">
      <c r="A29" s="7">
        <f t="shared" si="8"/>
        <v>2.9</v>
      </c>
      <c r="B29" s="7">
        <f t="shared" si="4"/>
        <v>126.421265</v>
      </c>
      <c r="C29" s="7">
        <f t="shared" si="5"/>
        <v>794.3282347</v>
      </c>
      <c r="D29" s="7" t="str">
        <f t="shared" si="6"/>
        <v>794,328234724285i</v>
      </c>
      <c r="E29" s="8" t="str">
        <f>IMDIV(1,IMSUM(IMSUM(IMSUM(
1,IMPRODUCT(
D29,INDC_BTL/(LOAD1_BTL*'L-C Filter Designer'!$D$16))),IMPRODUCT(IMPOWER(
D29,2),INDC_BTL*CAP_BTL))))</f>
        <v>0,999941343056652-0,00794285165013233i</v>
      </c>
      <c r="F29" s="8">
        <f t="shared" si="7"/>
        <v>-0.0002354876001</v>
      </c>
      <c r="G29" s="5"/>
      <c r="H29" s="5"/>
      <c r="I29" s="5"/>
      <c r="J29" s="5"/>
    </row>
    <row r="30" ht="12.75" customHeight="1">
      <c r="A30" s="7">
        <f t="shared" si="8"/>
        <v>3</v>
      </c>
      <c r="B30" s="7">
        <f t="shared" si="4"/>
        <v>159.1549431</v>
      </c>
      <c r="C30" s="7">
        <f t="shared" si="5"/>
        <v>1000</v>
      </c>
      <c r="D30" s="7" t="str">
        <f t="shared" si="6"/>
        <v>1000i</v>
      </c>
      <c r="E30" s="8" t="str">
        <f>IMDIV(1,IMSUM(IMSUM(IMSUM(
1,IMPRODUCT(
D30,INDC_BTL/(LOAD1_BTL*'L-C Filter Designer'!$D$16))),IMPRODUCT(IMPOWER(
D30,2),INDC_BTL*CAP_BTL))))</f>
        <v>0,999907037939743-0,00999914067335637i</v>
      </c>
      <c r="F30" s="8">
        <f t="shared" si="7"/>
        <v>-0.0003732168555</v>
      </c>
      <c r="G30" s="5"/>
      <c r="H30" s="5"/>
      <c r="I30" s="5"/>
      <c r="J30" s="5"/>
    </row>
    <row r="31" ht="12.75" customHeight="1">
      <c r="A31" s="7">
        <f t="shared" si="8"/>
        <v>3.1</v>
      </c>
      <c r="B31" s="7">
        <f t="shared" si="4"/>
        <v>200.3642023</v>
      </c>
      <c r="C31" s="7">
        <f t="shared" si="5"/>
        <v>1258.925412</v>
      </c>
      <c r="D31" s="7" t="str">
        <f t="shared" si="6"/>
        <v>1258,92541179417i</v>
      </c>
      <c r="E31" s="8" t="str">
        <f>IMDIV(1,IMSUM(IMSUM(IMSUM(
1,IMPRODUCT(
D31,INDC_BTL/(LOAD1_BTL*'L-C Filter Designer'!$D$16))),IMPRODUCT(IMPOWER(
D31,2),INDC_BTL*CAP_BTL))))</f>
        <v>0,999852672422634-0,0125875396214698i</v>
      </c>
      <c r="F31" s="8">
        <f t="shared" si="7"/>
        <v>-0.0005914941877</v>
      </c>
      <c r="G31" s="5"/>
      <c r="H31" s="5"/>
      <c r="I31" s="5"/>
      <c r="J31" s="5"/>
    </row>
    <row r="32" ht="12.75" customHeight="1">
      <c r="A32" s="7">
        <f t="shared" si="8"/>
        <v>3.2</v>
      </c>
      <c r="B32" s="7">
        <f t="shared" si="4"/>
        <v>252.2435859</v>
      </c>
      <c r="C32" s="7">
        <f t="shared" si="5"/>
        <v>1584.893192</v>
      </c>
      <c r="D32" s="7" t="str">
        <f t="shared" si="6"/>
        <v>1584,89319246112i</v>
      </c>
      <c r="E32" s="8" t="str">
        <f>IMDIV(1,IMSUM(IMSUM(IMSUM(
1,IMPRODUCT(
D32,INDC_BTL/(LOAD1_BTL*'L-C Filter Designer'!$D$16))),IMPRODUCT(IMPOWER(
D32,2),INDC_BTL*CAP_BTL))))</f>
        <v>0,999766520008391-0,0158455113250565i</v>
      </c>
      <c r="F32" s="8">
        <f t="shared" si="7"/>
        <v>-0.0009374182758</v>
      </c>
      <c r="G32" s="5"/>
      <c r="H32" s="5"/>
      <c r="I32" s="5"/>
      <c r="J32" s="5"/>
    </row>
    <row r="33" ht="12.75" customHeight="1">
      <c r="A33" s="7">
        <f t="shared" si="8"/>
        <v>3.3</v>
      </c>
      <c r="B33" s="7">
        <f t="shared" si="4"/>
        <v>317.5558602</v>
      </c>
      <c r="C33" s="7">
        <f t="shared" si="5"/>
        <v>1995.262315</v>
      </c>
      <c r="D33" s="7" t="str">
        <f t="shared" si="6"/>
        <v>1995,26231496889i</v>
      </c>
      <c r="E33" s="8" t="str">
        <f>IMDIV(1,IMSUM(IMSUM(IMSUM(
1,IMPRODUCT(
D33,INDC_BTL/(LOAD1_BTL*'L-C Filter Designer'!$D$16))),IMPRODUCT(IMPOWER(
D33,2),INDC_BTL*CAP_BTL))))</f>
        <v>0,999630005567975-0,0199457990119815i</v>
      </c>
      <c r="F33" s="8">
        <f t="shared" si="7"/>
        <v>-0.001485615329</v>
      </c>
      <c r="G33" s="5"/>
      <c r="H33" s="5"/>
      <c r="I33" s="5"/>
      <c r="J33" s="5"/>
    </row>
    <row r="34" ht="12.75" customHeight="1">
      <c r="A34" s="7">
        <f t="shared" si="8"/>
        <v>3.4</v>
      </c>
      <c r="B34" s="7">
        <f t="shared" si="4"/>
        <v>399.7791421</v>
      </c>
      <c r="C34" s="7">
        <f t="shared" si="5"/>
        <v>2511.886432</v>
      </c>
      <c r="D34" s="7" t="str">
        <f t="shared" si="6"/>
        <v>2511,88643150959i</v>
      </c>
      <c r="E34" s="8" t="str">
        <f>IMDIV(1,IMSUM(IMSUM(IMSUM(
1,IMPRODUCT(
D34,INDC_BTL/(LOAD1_BTL*'L-C Filter Designer'!$D$16))),IMPRODUCT(IMPOWER(
D34,2),INDC_BTL*CAP_BTL))))</f>
        <v>0,999413714900521-0,0251052510753135i</v>
      </c>
      <c r="F34" s="8">
        <f t="shared" si="7"/>
        <v>-0.002354309286</v>
      </c>
      <c r="G34" s="5"/>
      <c r="H34" s="5"/>
      <c r="I34" s="5"/>
      <c r="J34" s="5"/>
    </row>
    <row r="35" ht="12.75" customHeight="1">
      <c r="A35" s="7">
        <f t="shared" si="8"/>
        <v>3.5</v>
      </c>
      <c r="B35" s="7">
        <f t="shared" si="4"/>
        <v>503.292121</v>
      </c>
      <c r="C35" s="7">
        <f t="shared" si="5"/>
        <v>3162.27766</v>
      </c>
      <c r="D35" s="7" t="str">
        <f t="shared" si="6"/>
        <v>3162,2776601684i</v>
      </c>
      <c r="E35" s="8" t="str">
        <f>IMDIV(1,IMSUM(IMSUM(IMSUM(
1,IMPRODUCT(
D35,INDC_BTL/(LOAD1_BTL*'L-C Filter Designer'!$D$16))),IMPRODUCT(IMPOWER(
D35,2),INDC_BTL*CAP_BTL))))</f>
        <v>0,999071093364863-0,0315956231669859i</v>
      </c>
      <c r="F35" s="8">
        <f t="shared" si="7"/>
        <v>-0.00373074536</v>
      </c>
      <c r="G35" s="5"/>
      <c r="H35" s="5"/>
      <c r="I35" s="5"/>
      <c r="J35" s="5"/>
    </row>
    <row r="36" ht="12.75" customHeight="1">
      <c r="A36" s="7">
        <f t="shared" si="8"/>
        <v>3.6</v>
      </c>
      <c r="B36" s="7">
        <f t="shared" si="4"/>
        <v>633.6072407</v>
      </c>
      <c r="C36" s="7">
        <f t="shared" si="5"/>
        <v>3981.071706</v>
      </c>
      <c r="D36" s="7" t="str">
        <f t="shared" si="6"/>
        <v>3981,07170553499i</v>
      </c>
      <c r="E36" s="8" t="str">
        <f>IMDIV(1,IMSUM(IMSUM(IMSUM(
1,IMPRODUCT(
D36,INDC_BTL/(LOAD1_BTL*'L-C Filter Designer'!$D$16))),IMPRODUCT(IMPOWER(
D36,2),INDC_BTL*CAP_BTL))))</f>
        <v>0,998528516647776-0,0397565658446754i</v>
      </c>
      <c r="F36" s="8">
        <f t="shared" si="7"/>
        <v>-0.005911368281</v>
      </c>
      <c r="G36" s="5"/>
      <c r="H36" s="5"/>
      <c r="I36" s="5"/>
      <c r="J36" s="5"/>
    </row>
    <row r="37" ht="12.75" customHeight="1">
      <c r="A37" s="7">
        <f t="shared" si="8"/>
        <v>3.7</v>
      </c>
      <c r="B37" s="7">
        <f t="shared" si="4"/>
        <v>797.6642565</v>
      </c>
      <c r="C37" s="7">
        <f t="shared" si="5"/>
        <v>5011.872336</v>
      </c>
      <c r="D37" s="7" t="str">
        <f t="shared" si="6"/>
        <v>5011,87233627275i</v>
      </c>
      <c r="E37" s="8" t="str">
        <f>IMDIV(1,IMSUM(IMSUM(IMSUM(
1,IMPRODUCT(
D37,INDC_BTL/(LOAD1_BTL*'L-C Filter Designer'!$D$16))),IMPRODUCT(IMPOWER(
D37,2),INDC_BTL*CAP_BTL))))</f>
        <v>0,997669698532008-0,0500107628094655i</v>
      </c>
      <c r="F37" s="8">
        <f t="shared" si="7"/>
        <v>-0.009365211489</v>
      </c>
      <c r="G37" s="5"/>
      <c r="H37" s="5"/>
      <c r="I37" s="5"/>
      <c r="J37" s="5"/>
    </row>
    <row r="38" ht="12.75" customHeight="1">
      <c r="A38" s="7">
        <f t="shared" si="8"/>
        <v>3.8</v>
      </c>
      <c r="B38" s="7">
        <f t="shared" si="4"/>
        <v>1004.199803</v>
      </c>
      <c r="C38" s="7">
        <f t="shared" si="5"/>
        <v>6309.573445</v>
      </c>
      <c r="D38" s="7" t="str">
        <f t="shared" si="6"/>
        <v>6309,57344480197i</v>
      </c>
      <c r="E38" s="8" t="str">
        <f>IMDIV(1,IMSUM(IMSUM(IMSUM(
1,IMPRODUCT(
D38,INDC_BTL/(LOAD1_BTL*'L-C Filter Designer'!$D$16))),IMPRODUCT(IMPOWER(
D38,2),INDC_BTL*CAP_BTL))))</f>
        <v>0,996311339732623-0,062880594069738i</v>
      </c>
      <c r="F38" s="8">
        <f t="shared" si="7"/>
        <v>-0.01483363915</v>
      </c>
      <c r="G38" s="5"/>
      <c r="H38" s="5"/>
      <c r="I38" s="5"/>
      <c r="J38" s="5"/>
    </row>
    <row r="39" ht="12.75" customHeight="1">
      <c r="A39" s="7">
        <f t="shared" si="8"/>
        <v>3.9</v>
      </c>
      <c r="B39" s="7">
        <f t="shared" si="4"/>
        <v>1264.21265</v>
      </c>
      <c r="C39" s="7">
        <f t="shared" si="5"/>
        <v>7943.282347</v>
      </c>
      <c r="D39" s="7" t="str">
        <f t="shared" si="6"/>
        <v>7943,28234724286i</v>
      </c>
      <c r="E39" s="8" t="str">
        <f>IMDIV(1,IMSUM(IMSUM(IMSUM(
1,IMPRODUCT(
D39,INDC_BTL/(LOAD1_BTL*'L-C Filter Designer'!$D$16))),IMPRODUCT(IMPOWER(
D39,2),INDC_BTL*CAP_BTL))))</f>
        <v>0,994165431608474-0,0790044106657954i</v>
      </c>
      <c r="F39" s="8">
        <f t="shared" si="7"/>
        <v>-0.02348662199</v>
      </c>
      <c r="G39" s="5"/>
      <c r="H39" s="5"/>
      <c r="I39" s="5"/>
      <c r="J39" s="5"/>
    </row>
    <row r="40" ht="12.75" customHeight="1">
      <c r="A40" s="7">
        <f t="shared" si="8"/>
        <v>4</v>
      </c>
      <c r="B40" s="7">
        <f t="shared" si="4"/>
        <v>1591.549431</v>
      </c>
      <c r="C40" s="7">
        <f t="shared" si="5"/>
        <v>10000</v>
      </c>
      <c r="D40" s="7" t="str">
        <f t="shared" si="6"/>
        <v>10000,0000000001i</v>
      </c>
      <c r="E40" s="8" t="str">
        <f>IMDIV(1,IMSUM(IMSUM(IMSUM(
1,IMPRODUCT(
D40,INDC_BTL/(LOAD1_BTL*'L-C Filter Designer'!$D$16))),IMPRODUCT(IMPOWER(
D40,2),INDC_BTL*CAP_BTL))))</f>
        <v>0,990781732140733-0,0991478741696156i</v>
      </c>
      <c r="F40" s="8">
        <f t="shared" si="7"/>
        <v>-0.0371659307</v>
      </c>
      <c r="G40" s="5"/>
      <c r="H40" s="5"/>
      <c r="I40" s="5"/>
      <c r="J40" s="5"/>
    </row>
    <row r="41" ht="12.75" customHeight="1">
      <c r="A41" s="7">
        <f t="shared" si="8"/>
        <v>4.1</v>
      </c>
      <c r="B41" s="7">
        <f t="shared" si="4"/>
        <v>2003.642023</v>
      </c>
      <c r="C41" s="7">
        <f t="shared" si="5"/>
        <v>12589.25412</v>
      </c>
      <c r="D41" s="7" t="str">
        <f t="shared" si="6"/>
        <v>12589,2541179417i</v>
      </c>
      <c r="E41" s="8" t="str">
        <f>IMDIV(1,IMSUM(IMSUM(IMSUM(
1,IMPRODUCT(
D41,INDC_BTL/(LOAD1_BTL*'L-C Filter Designer'!$D$16))),IMPRODUCT(IMPOWER(
D41,2),INDC_BTL*CAP_BTL))))</f>
        <v>0,985462039972864-0,124200702375965i</v>
      </c>
      <c r="F41" s="8">
        <f t="shared" si="7"/>
        <v>-0.05875948144</v>
      </c>
      <c r="G41" s="5"/>
      <c r="H41" s="5"/>
      <c r="I41" s="5"/>
      <c r="J41" s="5"/>
    </row>
    <row r="42" ht="12.75" customHeight="1">
      <c r="A42" s="7">
        <f t="shared" si="8"/>
        <v>4.2</v>
      </c>
      <c r="B42" s="7">
        <f t="shared" si="4"/>
        <v>2522.435859</v>
      </c>
      <c r="C42" s="7">
        <f t="shared" si="5"/>
        <v>15848.93192</v>
      </c>
      <c r="D42" s="7" t="str">
        <f t="shared" si="6"/>
        <v>15848,9319246112i</v>
      </c>
      <c r="E42" s="8" t="str">
        <f>IMDIV(1,IMSUM(IMSUM(IMSUM(
1,IMPRODUCT(
D42,INDC_BTL/(LOAD1_BTL*'L-C Filter Designer'!$D$16))),IMPRODUCT(IMPOWER(
D42,2),INDC_BTL*CAP_BTL))))</f>
        <v>0,977137481549984-0,155139808848042i</v>
      </c>
      <c r="F42" s="8">
        <f t="shared" si="7"/>
        <v>-0.09276747997</v>
      </c>
      <c r="G42" s="5"/>
      <c r="H42" s="5"/>
      <c r="I42" s="5"/>
      <c r="J42" s="5"/>
    </row>
    <row r="43" ht="12.75" customHeight="1">
      <c r="A43" s="7">
        <f t="shared" si="8"/>
        <v>4.3</v>
      </c>
      <c r="B43" s="7">
        <f t="shared" si="4"/>
        <v>3175.558602</v>
      </c>
      <c r="C43" s="7">
        <f t="shared" si="5"/>
        <v>19952.62315</v>
      </c>
      <c r="D43" s="7" t="str">
        <f t="shared" si="6"/>
        <v>19952,6231496889i</v>
      </c>
      <c r="E43" s="8" t="str">
        <f>IMDIV(1,IMSUM(IMSUM(IMSUM(
1,IMPRODUCT(
D43,INDC_BTL/(LOAD1_BTL*'L-C Filter Designer'!$D$16))),IMPRODUCT(IMPOWER(
D43,2),INDC_BTL*CAP_BTL))))</f>
        <v>0,964205087211174-0,192924142968737i</v>
      </c>
      <c r="F43" s="8">
        <f t="shared" si="7"/>
        <v>-0.1461342035</v>
      </c>
      <c r="G43" s="5"/>
      <c r="H43" s="5"/>
      <c r="I43" s="5"/>
      <c r="J43" s="5"/>
    </row>
    <row r="44" ht="12.75" customHeight="1">
      <c r="A44" s="7">
        <f t="shared" si="8"/>
        <v>4.4</v>
      </c>
      <c r="B44" s="7">
        <f t="shared" si="4"/>
        <v>3997.791421</v>
      </c>
      <c r="C44" s="7">
        <f t="shared" si="5"/>
        <v>25118.86432</v>
      </c>
      <c r="D44" s="7" t="str">
        <f t="shared" si="6"/>
        <v>25118,8643150959i</v>
      </c>
      <c r="E44" s="8" t="str">
        <f>IMDIV(1,IMSUM(IMSUM(IMSUM(
1,IMPRODUCT(
D44,INDC_BTL/(LOAD1_BTL*'L-C Filter Designer'!$D$16))),IMPRODUCT(IMPOWER(
D44,2),INDC_BTL*CAP_BTL))))</f>
        <v>0,944339478491117-0,238264204159342i</v>
      </c>
      <c r="F44" s="8">
        <f t="shared" si="7"/>
        <v>-0.2294119938</v>
      </c>
      <c r="G44" s="5"/>
      <c r="H44" s="5"/>
      <c r="I44" s="5"/>
      <c r="J44" s="5"/>
    </row>
    <row r="45" ht="12.75" customHeight="1">
      <c r="A45" s="7">
        <f t="shared" si="8"/>
        <v>4.5</v>
      </c>
      <c r="B45" s="7">
        <f t="shared" si="4"/>
        <v>5032.92121</v>
      </c>
      <c r="C45" s="7">
        <f t="shared" si="5"/>
        <v>31622.7766</v>
      </c>
      <c r="D45" s="7" t="str">
        <f t="shared" si="6"/>
        <v>31622,7766016839i</v>
      </c>
      <c r="E45" s="8" t="str">
        <f>IMDIV(1,IMSUM(IMSUM(IMSUM(
1,IMPRODUCT(
D45,INDC_BTL/(LOAD1_BTL*'L-C Filter Designer'!$D$16))),IMPRODUCT(IMPOWER(
D45,2),INDC_BTL*CAP_BTL))))</f>
        <v>0,914345923533111-0,291188624797808i</v>
      </c>
      <c r="F45" s="8">
        <f t="shared" si="7"/>
        <v>-0.3582559462</v>
      </c>
      <c r="G45" s="5"/>
      <c r="H45" s="5"/>
      <c r="I45" s="5"/>
      <c r="J45" s="5"/>
    </row>
    <row r="46" ht="12.75" customHeight="1">
      <c r="A46" s="7">
        <f t="shared" si="8"/>
        <v>4.6</v>
      </c>
      <c r="B46" s="7">
        <f t="shared" si="4"/>
        <v>6336.072407</v>
      </c>
      <c r="C46" s="7">
        <f t="shared" si="5"/>
        <v>39810.71706</v>
      </c>
      <c r="D46" s="7" t="str">
        <f t="shared" si="6"/>
        <v>39810,7170553498i</v>
      </c>
      <c r="E46" s="8" t="str">
        <f>IMDIV(1,IMSUM(IMSUM(IMSUM(
1,IMPRODUCT(
D46,INDC_BTL/(LOAD1_BTL*'L-C Filter Designer'!$D$16))),IMPRODUCT(IMPOWER(
D46,2),INDC_BTL*CAP_BTL))))</f>
        <v>0,870221082012996-0,350344723253498i</v>
      </c>
      <c r="F46" s="8">
        <f t="shared" si="7"/>
        <v>-0.5550441928</v>
      </c>
      <c r="G46" s="5"/>
      <c r="H46" s="5"/>
      <c r="I46" s="5"/>
      <c r="J46" s="5"/>
    </row>
    <row r="47" ht="12.75" customHeight="1">
      <c r="A47" s="7">
        <f t="shared" si="8"/>
        <v>4.7</v>
      </c>
      <c r="B47" s="7">
        <f t="shared" si="4"/>
        <v>7976.642565</v>
      </c>
      <c r="C47" s="7">
        <f t="shared" si="5"/>
        <v>50118.72336</v>
      </c>
      <c r="D47" s="7" t="str">
        <f t="shared" si="6"/>
        <v>50118,7233627273i</v>
      </c>
      <c r="E47" s="8" t="str">
        <f>IMDIV(1,IMSUM(IMSUM(IMSUM(
1,IMPRODUCT(
D47,INDC_BTL/(LOAD1_BTL*'L-C Filter Designer'!$D$16))),IMPRODUCT(IMPOWER(
D47,2),INDC_BTL*CAP_BTL))))</f>
        <v>0,807724791372537-0,412098419043682i</v>
      </c>
      <c r="F47" s="8">
        <f t="shared" si="7"/>
        <v>-0.8499905158</v>
      </c>
      <c r="G47" s="5"/>
      <c r="H47" s="5"/>
      <c r="I47" s="5"/>
      <c r="J47" s="5"/>
    </row>
    <row r="48" ht="12.75" customHeight="1">
      <c r="A48" s="7">
        <f t="shared" si="8"/>
        <v>4.8</v>
      </c>
      <c r="B48" s="7">
        <f t="shared" si="4"/>
        <v>10041.99803</v>
      </c>
      <c r="C48" s="7">
        <f t="shared" si="5"/>
        <v>63095.73445</v>
      </c>
      <c r="D48" s="7" t="str">
        <f t="shared" si="6"/>
        <v>63095,7344480193i</v>
      </c>
      <c r="E48" s="8" t="str">
        <f>IMDIV(1,IMSUM(IMSUM(IMSUM(
1,IMPRODUCT(
D48,INDC_BTL/(LOAD1_BTL*'L-C Filter Designer'!$D$16))),IMPRODUCT(IMPOWER(
D48,2),INDC_BTL*CAP_BTL))))</f>
        <v>0,723807485145836-0,469841059507679i</v>
      </c>
      <c r="F48" s="8">
        <f t="shared" si="7"/>
        <v>-1.280490328</v>
      </c>
      <c r="G48" s="5"/>
      <c r="H48" s="5"/>
      <c r="I48" s="5"/>
      <c r="J48" s="5"/>
    </row>
    <row r="49" ht="12.75" customHeight="1">
      <c r="A49" s="7">
        <f t="shared" si="8"/>
        <v>4.9</v>
      </c>
      <c r="B49" s="7">
        <f t="shared" si="4"/>
        <v>12642.1265</v>
      </c>
      <c r="C49" s="7">
        <f t="shared" si="5"/>
        <v>79432.82347</v>
      </c>
      <c r="D49" s="7" t="str">
        <f t="shared" si="6"/>
        <v>79432,8234724281i</v>
      </c>
      <c r="E49" s="8" t="str">
        <f>IMDIV(1,IMSUM(IMSUM(IMSUM(
1,IMPRODUCT(
D49,INDC_BTL/(LOAD1_BTL*'L-C Filter Designer'!$D$16))),IMPRODUCT(IMPOWER(
D49,2),INDC_BTL*CAP_BTL))))</f>
        <v>0,618855157507367-0,514390588762605i</v>
      </c>
      <c r="F49" s="8">
        <f t="shared" si="7"/>
        <v>-1.887069858</v>
      </c>
      <c r="G49" s="5"/>
      <c r="H49" s="5"/>
      <c r="I49" s="5"/>
      <c r="J49" s="5"/>
    </row>
    <row r="50" ht="12.75" customHeight="1">
      <c r="A50" s="7">
        <f t="shared" si="8"/>
        <v>5</v>
      </c>
      <c r="B50" s="7">
        <f t="shared" si="4"/>
        <v>15915.49431</v>
      </c>
      <c r="C50" s="7">
        <f t="shared" si="5"/>
        <v>100000</v>
      </c>
      <c r="D50" s="7" t="str">
        <f t="shared" si="6"/>
        <v>99999,9999999998i</v>
      </c>
      <c r="E50" s="8" t="str">
        <f>IMDIV(1,IMSUM(IMSUM(IMSUM(
1,IMPRODUCT(
D50,INDC_BTL/(LOAD1_BTL*'L-C Filter Designer'!$D$16))),IMPRODUCT(IMPOWER(
D50,2),INDC_BTL*CAP_BTL))))</f>
        <v>0,498674575329682-0,536382247315996i</v>
      </c>
      <c r="F50" s="8">
        <f t="shared" si="7"/>
        <v>-2.705256045</v>
      </c>
      <c r="G50" s="5"/>
      <c r="H50" s="5"/>
      <c r="I50" s="5"/>
      <c r="J50" s="5"/>
    </row>
    <row r="51" ht="12.75" customHeight="1">
      <c r="A51" s="7">
        <f t="shared" si="8"/>
        <v>5.1</v>
      </c>
      <c r="B51" s="7">
        <f t="shared" si="4"/>
        <v>20036.42023</v>
      </c>
      <c r="C51" s="7">
        <f t="shared" si="5"/>
        <v>125892.5412</v>
      </c>
      <c r="D51" s="7" t="str">
        <f t="shared" si="6"/>
        <v>125892,541179416i</v>
      </c>
      <c r="E51" s="8" t="str">
        <f>IMDIV(1,IMSUM(IMSUM(IMSUM(
1,IMPRODUCT(
D51,INDC_BTL/(LOAD1_BTL*'L-C Filter Designer'!$D$16))),IMPRODUCT(IMPOWER(
D51,2),INDC_BTL*CAP_BTL))))</f>
        <v>0,374223118245214-0,530191911040302i</v>
      </c>
      <c r="F51" s="8">
        <f t="shared" si="7"/>
        <v>-3.755669024</v>
      </c>
      <c r="G51" s="5"/>
      <c r="H51" s="5"/>
      <c r="I51" s="5"/>
      <c r="J51" s="5"/>
    </row>
    <row r="52" ht="12.75" customHeight="1">
      <c r="A52" s="7">
        <f t="shared" si="8"/>
        <v>5.2</v>
      </c>
      <c r="B52" s="7">
        <f t="shared" si="4"/>
        <v>25224.35859</v>
      </c>
      <c r="C52" s="7">
        <f t="shared" si="5"/>
        <v>158489.3192</v>
      </c>
      <c r="D52" s="7" t="str">
        <f t="shared" si="6"/>
        <v>158489,319246111i</v>
      </c>
      <c r="E52" s="8" t="str">
        <f>IMDIV(1,IMSUM(IMSUM(IMSUM(
1,IMPRODUCT(
D52,INDC_BTL/(LOAD1_BTL*'L-C Filter Designer'!$D$16))),IMPRODUCT(IMPOWER(
D52,2),INDC_BTL*CAP_BTL))))</f>
        <v>0,258131911022987-0,496847658425706i</v>
      </c>
      <c r="F52" s="8">
        <f t="shared" si="7"/>
        <v>-5.037767526</v>
      </c>
      <c r="G52" s="5"/>
      <c r="H52" s="5"/>
      <c r="I52" s="5"/>
      <c r="J52" s="5"/>
    </row>
    <row r="53" ht="12.75" customHeight="1">
      <c r="A53" s="7">
        <f t="shared" si="8"/>
        <v>5.3</v>
      </c>
      <c r="B53" s="7">
        <f t="shared" si="4"/>
        <v>31755.58602</v>
      </c>
      <c r="C53" s="7">
        <f t="shared" si="5"/>
        <v>199526.2315</v>
      </c>
      <c r="D53" s="7" t="str">
        <f t="shared" si="6"/>
        <v>199526,231496887i</v>
      </c>
      <c r="E53" s="8" t="str">
        <f>IMDIV(1,IMSUM(IMSUM(IMSUM(
1,IMPRODUCT(
D53,INDC_BTL/(LOAD1_BTL*'L-C Filter Designer'!$D$16))),IMPRODUCT(IMPOWER(
D53,2),INDC_BTL*CAP_BTL))))</f>
        <v>0,160041131914911-0,443425141422904i</v>
      </c>
      <c r="F53" s="8">
        <f t="shared" si="7"/>
        <v>-6.531796868</v>
      </c>
      <c r="G53" s="5"/>
      <c r="H53" s="5"/>
      <c r="I53" s="5"/>
      <c r="J53" s="5"/>
    </row>
    <row r="54" ht="12.75" customHeight="1">
      <c r="A54" s="7">
        <f t="shared" si="8"/>
        <v>5.4</v>
      </c>
      <c r="B54" s="7">
        <f t="shared" si="4"/>
        <v>39977.91421</v>
      </c>
      <c r="C54" s="7">
        <f t="shared" si="5"/>
        <v>251188.6432</v>
      </c>
      <c r="D54" s="7" t="str">
        <f t="shared" si="6"/>
        <v>251188,643150957i</v>
      </c>
      <c r="E54" s="8" t="str">
        <f>IMDIV(1,IMSUM(IMSUM(IMSUM(
1,IMPRODUCT(
D54,INDC_BTL/(LOAD1_BTL*'L-C Filter Designer'!$D$16))),IMPRODUCT(IMPOWER(
D54,2),INDC_BTL*CAP_BTL))))</f>
        <v>0,0840641406280579-0,379485151450727i</v>
      </c>
      <c r="F54" s="8">
        <f t="shared" si="7"/>
        <v>-8.208052126</v>
      </c>
      <c r="G54" s="5"/>
      <c r="H54" s="5"/>
      <c r="I54" s="5"/>
      <c r="J54" s="5"/>
    </row>
    <row r="55" ht="12.75" customHeight="1">
      <c r="A55" s="7">
        <f t="shared" si="8"/>
        <v>5.5</v>
      </c>
      <c r="B55" s="7">
        <f t="shared" si="4"/>
        <v>50329.2121</v>
      </c>
      <c r="C55" s="7">
        <f t="shared" si="5"/>
        <v>316227.766</v>
      </c>
      <c r="D55" s="7" t="str">
        <f t="shared" si="6"/>
        <v>316227,766016836i</v>
      </c>
      <c r="E55" s="8" t="str">
        <f>IMDIV(1,IMSUM(IMSUM(IMSUM(
1,IMPRODUCT(
D55,INDC_BTL/(LOAD1_BTL*'L-C Filter Designer'!$D$16))),IMPRODUCT(IMPOWER(
D55,2),INDC_BTL*CAP_BTL))))</f>
        <v>0,0294403099697887-0,313462742511421i</v>
      </c>
      <c r="F55" s="8">
        <f t="shared" si="7"/>
        <v>-10.03814071</v>
      </c>
      <c r="G55" s="5"/>
      <c r="H55" s="5"/>
      <c r="I55" s="5"/>
      <c r="J55" s="5"/>
    </row>
    <row r="56" ht="12.75" customHeight="1">
      <c r="A56" s="7">
        <f t="shared" si="8"/>
        <v>5.6</v>
      </c>
      <c r="B56" s="7">
        <f t="shared" si="4"/>
        <v>63360.72407</v>
      </c>
      <c r="C56" s="7">
        <f t="shared" si="5"/>
        <v>398107.1706</v>
      </c>
      <c r="D56" s="7" t="str">
        <f t="shared" si="6"/>
        <v>398107,170553495i</v>
      </c>
      <c r="E56" s="8" t="str">
        <f>IMDIV(1,IMSUM(IMSUM(IMSUM(
1,IMPRODUCT(
D56,INDC_BTL/(LOAD1_BTL*'L-C Filter Designer'!$D$16))),IMPRODUCT(IMPOWER(
D56,2),INDC_BTL*CAP_BTL))))</f>
        <v>-0,00719834432046493-0,250982189613217i</v>
      </c>
      <c r="F56" s="8">
        <f t="shared" si="7"/>
        <v>-12.00357096</v>
      </c>
      <c r="G56" s="5"/>
      <c r="H56" s="5"/>
      <c r="I56" s="5"/>
      <c r="J56" s="5"/>
    </row>
    <row r="57" ht="12.75" customHeight="1">
      <c r="A57" s="7">
        <f t="shared" si="8"/>
        <v>5.7</v>
      </c>
      <c r="B57" s="7">
        <f t="shared" si="4"/>
        <v>79766.42565</v>
      </c>
      <c r="C57" s="7">
        <f t="shared" si="5"/>
        <v>501187.2336</v>
      </c>
      <c r="D57" s="7" t="str">
        <f t="shared" si="6"/>
        <v>501187,233627268i</v>
      </c>
      <c r="E57" s="8" t="str">
        <f>IMDIV(1,IMSUM(IMSUM(IMSUM(
1,IMPRODUCT(
D57,INDC_BTL/(LOAD1_BTL*'L-C Filter Designer'!$D$16))),IMPRODUCT(IMPOWER(
D57,2),INDC_BTL*CAP_BTL))))</f>
        <v>-0,0297935905333819-0,194973520783645i</v>
      </c>
      <c r="F57" s="8">
        <f t="shared" si="7"/>
        <v>-14.10024366</v>
      </c>
      <c r="G57" s="5"/>
      <c r="H57" s="5"/>
      <c r="I57" s="5"/>
      <c r="J57" s="5"/>
    </row>
    <row r="58" ht="12.75" customHeight="1">
      <c r="A58" s="7">
        <f t="shared" si="8"/>
        <v>5.8</v>
      </c>
      <c r="B58" s="7">
        <f t="shared" si="4"/>
        <v>100419.9803</v>
      </c>
      <c r="C58" s="7">
        <f t="shared" si="5"/>
        <v>630957.3445</v>
      </c>
      <c r="D58" s="7" t="str">
        <f t="shared" si="6"/>
        <v>630957,344480188i</v>
      </c>
      <c r="E58" s="8" t="str">
        <f>IMDIV(1,IMSUM(IMSUM(IMSUM(
1,IMPRODUCT(
D58,INDC_BTL/(LOAD1_BTL*'L-C Filter Designer'!$D$16))),IMPRODUCT(IMPOWER(
D58,2),INDC_BTL*CAP_BTL))))</f>
        <v>-0,0417853640466571-0,146577411165396i</v>
      </c>
      <c r="F58" s="8">
        <f t="shared" si="7"/>
        <v>-16.33932953</v>
      </c>
      <c r="G58" s="5"/>
      <c r="H58" s="5"/>
      <c r="I58" s="5"/>
      <c r="J58" s="5"/>
    </row>
    <row r="59" ht="12.75" customHeight="1">
      <c r="A59" s="7">
        <f t="shared" si="8"/>
        <v>5.9</v>
      </c>
      <c r="B59" s="7">
        <f t="shared" si="4"/>
        <v>126421.265</v>
      </c>
      <c r="C59" s="7">
        <f t="shared" si="5"/>
        <v>794328.2347</v>
      </c>
      <c r="D59" s="7" t="str">
        <f t="shared" si="6"/>
        <v>794328,234724274i</v>
      </c>
      <c r="E59" s="8" t="str">
        <f>IMDIV(1,IMSUM(IMSUM(IMSUM(
1,IMPRODUCT(
D59,INDC_BTL/(LOAD1_BTL*'L-C Filter Designer'!$D$16))),IMPRODUCT(IMPOWER(
D59,2),INDC_BTL*CAP_BTL))))</f>
        <v>-0,0458699966909407-0,106052840677411i</v>
      </c>
      <c r="F59" s="8">
        <f t="shared" si="7"/>
        <v>-18.74477694</v>
      </c>
      <c r="G59" s="5"/>
      <c r="H59" s="5"/>
      <c r="I59" s="5"/>
      <c r="J59" s="5"/>
    </row>
    <row r="60" ht="12.75" customHeight="1">
      <c r="A60" s="7">
        <f t="shared" si="8"/>
        <v>6</v>
      </c>
      <c r="B60" s="7">
        <f t="shared" si="4"/>
        <v>159154.9431</v>
      </c>
      <c r="C60" s="7">
        <f t="shared" si="5"/>
        <v>1000000</v>
      </c>
      <c r="D60" s="7" t="str">
        <f t="shared" si="6"/>
        <v>999999,99999999i</v>
      </c>
      <c r="E60" s="8" t="str">
        <f>IMDIV(1,IMSUM(IMSUM(IMSUM(
1,IMPRODUCT(
D60,INDC_BTL/(LOAD1_BTL*'L-C Filter Designer'!$D$16))),IMPRODUCT(IMPOWER(
D60,2),INDC_BTL*CAP_BTL))))</f>
        <v>-0,0442208873658066-0,0733348049184199i</v>
      </c>
      <c r="F60" s="8">
        <f t="shared" si="7"/>
        <v>-21.34689859</v>
      </c>
      <c r="G60" s="5"/>
      <c r="H60" s="5"/>
      <c r="I60" s="5"/>
      <c r="J60" s="5"/>
    </row>
    <row r="61" ht="12.75" customHeight="1">
      <c r="A61" s="7">
        <f t="shared" si="8"/>
        <v>6.1</v>
      </c>
      <c r="B61" s="7">
        <f t="shared" si="4"/>
        <v>200364.2023</v>
      </c>
      <c r="C61" s="7">
        <f t="shared" si="5"/>
        <v>1258925.412</v>
      </c>
      <c r="D61" s="7" t="str">
        <f t="shared" si="6"/>
        <v>1258925,41179415i</v>
      </c>
      <c r="E61" s="8" t="str">
        <f>IMDIV(1,IMSUM(IMSUM(IMSUM(
1,IMPRODUCT(
D61,INDC_BTL/(LOAD1_BTL*'L-C Filter Designer'!$D$16))),IMPRODUCT(IMPOWER(
D61,2),INDC_BTL*CAP_BTL))))</f>
        <v>-0,0388061117193791-0,0481709403702424i</v>
      </c>
      <c r="F61" s="8">
        <f t="shared" si="7"/>
        <v>-24.17214876</v>
      </c>
      <c r="G61" s="5"/>
      <c r="H61" s="5"/>
      <c r="I61" s="5"/>
      <c r="J61" s="5"/>
    </row>
    <row r="62" ht="12.75" customHeight="1">
      <c r="A62" s="7">
        <f t="shared" si="8"/>
        <v>6.2</v>
      </c>
      <c r="B62" s="7">
        <f t="shared" si="4"/>
        <v>252243.5859</v>
      </c>
      <c r="C62" s="7">
        <f t="shared" si="5"/>
        <v>1584893.192</v>
      </c>
      <c r="D62" s="7" t="str">
        <f t="shared" si="6"/>
        <v>1584893,19246109i</v>
      </c>
      <c r="E62" s="8" t="str">
        <f>IMDIV(1,IMSUM(IMSUM(IMSUM(
1,IMPRODUCT(
D62,INDC_BTL/(LOAD1_BTL*'L-C Filter Designer'!$D$16))),IMPRODUCT(IMPOWER(
D62,2),INDC_BTL*CAP_BTL))))</f>
        <v>-0,0315087528333675-0,0299773828179969i</v>
      </c>
      <c r="F62" s="8">
        <f t="shared" si="7"/>
        <v>-27.23206286</v>
      </c>
      <c r="G62" s="5"/>
      <c r="H62" s="5"/>
      <c r="I62" s="5"/>
      <c r="J62" s="5"/>
    </row>
    <row r="63" ht="12.75" customHeight="1">
      <c r="A63" s="7">
        <f t="shared" si="8"/>
        <v>6.3</v>
      </c>
      <c r="B63" s="7">
        <f t="shared" si="4"/>
        <v>317555.8602</v>
      </c>
      <c r="C63" s="7">
        <f t="shared" si="5"/>
        <v>1995262.315</v>
      </c>
      <c r="D63" s="7" t="str">
        <f t="shared" si="6"/>
        <v>1995262,31496885i</v>
      </c>
      <c r="E63" s="8" t="str">
        <f>IMDIV(1,IMSUM(IMSUM(IMSUM(
1,IMPRODUCT(
D63,INDC_BTL/(LOAD1_BTL*'L-C Filter Designer'!$D$16))),IMPRODUCT(IMPOWER(
D63,2),INDC_BTL*CAP_BTL))))</f>
        <v>-0,0239585328415932-0,0177135933787482i</v>
      </c>
      <c r="F63" s="8">
        <f t="shared" si="7"/>
        <v>-30.51693329</v>
      </c>
      <c r="G63" s="5"/>
      <c r="H63" s="5"/>
      <c r="I63" s="5"/>
      <c r="J63" s="5"/>
    </row>
    <row r="64" ht="12.75" customHeight="1">
      <c r="A64" s="7">
        <f t="shared" si="8"/>
        <v>6.4</v>
      </c>
      <c r="B64" s="7">
        <f t="shared" si="4"/>
        <v>399779.1421</v>
      </c>
      <c r="C64" s="7">
        <f t="shared" si="5"/>
        <v>2511886.432</v>
      </c>
      <c r="D64" s="7" t="str">
        <f t="shared" si="6"/>
        <v>2511886,43150955i</v>
      </c>
      <c r="E64" s="8" t="str">
        <f>IMDIV(1,IMSUM(IMSUM(IMSUM(
1,IMPRODUCT(
D64,INDC_BTL/(LOAD1_BTL*'L-C Filter Designer'!$D$16))),IMPRODUCT(IMPOWER(
D64,2),INDC_BTL*CAP_BTL))))</f>
        <v>-0,0172684306128136-0,010004621065964i</v>
      </c>
      <c r="F64" s="8">
        <f t="shared" si="7"/>
        <v>-33.99799356</v>
      </c>
      <c r="G64" s="5"/>
      <c r="H64" s="5"/>
      <c r="I64" s="5"/>
      <c r="J64" s="5"/>
    </row>
    <row r="65" ht="12.75" customHeight="1">
      <c r="A65" s="7">
        <f t="shared" si="8"/>
        <v>6.5</v>
      </c>
      <c r="B65" s="7">
        <f t="shared" si="4"/>
        <v>503292.121</v>
      </c>
      <c r="C65" s="7">
        <f t="shared" si="5"/>
        <v>3162277.66</v>
      </c>
      <c r="D65" s="7" t="str">
        <f t="shared" si="6"/>
        <v>3162277,66016833i</v>
      </c>
      <c r="E65" s="8" t="str">
        <f>IMDIV(1,IMSUM(IMSUM(IMSUM(
1,IMPRODUCT(
D65,INDC_BTL/(LOAD1_BTL*'L-C Filter Designer'!$D$16))),IMPRODUCT(IMPOWER(
D65,2),INDC_BTL*CAP_BTL))))</f>
        <v>-0,0119431485448492-0,00544986317971856i</v>
      </c>
      <c r="F65" s="8">
        <f t="shared" si="7"/>
        <v>-37.63614401</v>
      </c>
      <c r="G65" s="5"/>
      <c r="H65" s="5"/>
      <c r="I65" s="5"/>
      <c r="J65" s="5"/>
    </row>
    <row r="66" ht="12.75" customHeight="1">
      <c r="A66" s="7">
        <f t="shared" si="8"/>
        <v>6.6</v>
      </c>
      <c r="B66" s="7">
        <f t="shared" si="4"/>
        <v>633607.2407</v>
      </c>
      <c r="C66" s="7">
        <f t="shared" si="5"/>
        <v>3981071.706</v>
      </c>
      <c r="D66" s="7" t="str">
        <f t="shared" si="6"/>
        <v>3981071,70553491i</v>
      </c>
      <c r="E66" s="8" t="str">
        <f>IMDIV(1,IMSUM(IMSUM(IMSUM(
1,IMPRODUCT(
D66,INDC_BTL/(LOAD1_BTL*'L-C Filter Designer'!$D$16))),IMPRODUCT(IMPOWER(
D66,2),INDC_BTL*CAP_BTL))))</f>
        <v>-0,0080146463568021-0,00288964519529024i</v>
      </c>
      <c r="F66" s="8">
        <f t="shared" si="7"/>
        <v>-41.39155479</v>
      </c>
      <c r="G66" s="5"/>
      <c r="H66" s="5"/>
      <c r="I66" s="5"/>
      <c r="J66" s="5"/>
    </row>
    <row r="67" ht="12.75" customHeight="1">
      <c r="A67" s="7">
        <f t="shared" si="8"/>
        <v>6.7</v>
      </c>
      <c r="B67" s="7">
        <f t="shared" si="4"/>
        <v>797664.2565</v>
      </c>
      <c r="C67" s="7">
        <f t="shared" si="5"/>
        <v>5011872.336</v>
      </c>
      <c r="D67" s="7" t="str">
        <f t="shared" si="6"/>
        <v>5011872,33627264i</v>
      </c>
      <c r="E67" s="8" t="str">
        <f>IMDIV(1,IMSUM(IMSUM(IMSUM(
1,IMPRODUCT(
D67,INDC_BTL/(LOAD1_BTL*'L-C Filter Designer'!$D$16))),IMPRODUCT(IMPOWER(
D67,2),INDC_BTL*CAP_BTL))))</f>
        <v>-0,00526616846920713-0,00150316208411172i</v>
      </c>
      <c r="F67" s="8">
        <f t="shared" si="7"/>
        <v>-45.22994187</v>
      </c>
      <c r="G67" s="5"/>
      <c r="H67" s="5"/>
      <c r="I67" s="5"/>
      <c r="J67" s="5"/>
    </row>
    <row r="68" ht="12.75" customHeight="1">
      <c r="A68" s="7">
        <f t="shared" si="8"/>
        <v>6.8</v>
      </c>
      <c r="B68" s="7">
        <f t="shared" si="4"/>
        <v>1004199.803</v>
      </c>
      <c r="C68" s="7">
        <f t="shared" si="5"/>
        <v>6309573.445</v>
      </c>
      <c r="D68" s="7" t="str">
        <f t="shared" si="6"/>
        <v>6309573,44480183i</v>
      </c>
      <c r="E68" s="8" t="str">
        <f>IMDIV(1,IMSUM(IMSUM(IMSUM(
1,IMPRODUCT(
D68,INDC_BTL/(LOAD1_BTL*'L-C Filter Designer'!$D$16))),IMPRODUCT(IMPOWER(
D68,2),INDC_BTL*CAP_BTL))))</f>
        <v>-0,00341127993566564-0,000771820997800148i</v>
      </c>
      <c r="F68" s="8">
        <f t="shared" si="7"/>
        <v>-49.1248341</v>
      </c>
      <c r="G68" s="5"/>
      <c r="H68" s="5"/>
      <c r="I68" s="5"/>
      <c r="J68" s="5"/>
    </row>
    <row r="69" ht="12.75" customHeight="1">
      <c r="A69" s="7">
        <f t="shared" si="8"/>
        <v>6.9</v>
      </c>
      <c r="B69" s="7">
        <f t="shared" si="4"/>
        <v>1264212.65</v>
      </c>
      <c r="C69" s="7">
        <f t="shared" si="5"/>
        <v>7943282.347</v>
      </c>
      <c r="D69" s="7" t="str">
        <f t="shared" si="6"/>
        <v>7943282,34724268i</v>
      </c>
      <c r="E69" s="8" t="str">
        <f>IMDIV(1,IMSUM(IMSUM(IMSUM(
1,IMPRODUCT(
D69,INDC_BTL/(LOAD1_BTL*'L-C Filter Designer'!$D$16))),IMPRODUCT(IMPOWER(
D69,2),INDC_BTL*CAP_BTL))))</f>
        <v>-0,00218904646423861-0,000392898042069741i</v>
      </c>
      <c r="F69" s="8">
        <f t="shared" si="7"/>
        <v>-53.05720135</v>
      </c>
      <c r="G69" s="5"/>
      <c r="H69" s="5"/>
      <c r="I69" s="5"/>
      <c r="J69" s="5"/>
    </row>
    <row r="70" ht="12.75" customHeight="1">
      <c r="A70" s="7">
        <f t="shared" si="8"/>
        <v>7</v>
      </c>
      <c r="B70" s="7">
        <f t="shared" si="4"/>
        <v>1591549.431</v>
      </c>
      <c r="C70" s="7">
        <f t="shared" si="5"/>
        <v>10000000</v>
      </c>
      <c r="D70" s="7" t="str">
        <f t="shared" si="6"/>
        <v>9999999,99999982i</v>
      </c>
      <c r="E70" s="8" t="str">
        <f>IMDIV(1,IMSUM(IMSUM(IMSUM(
1,IMPRODUCT(
D70,INDC_BTL/(LOAD1_BTL*'L-C Filter Designer'!$D$16))),IMPRODUCT(IMPOWER(
D70,2),INDC_BTL*CAP_BTL))))</f>
        <v>-0,00139617027708615-0,000198884654855581i</v>
      </c>
      <c r="F70" s="8">
        <f t="shared" si="7"/>
        <v>-57.01398724</v>
      </c>
      <c r="G70" s="5"/>
      <c r="H70" s="5"/>
      <c r="I70" s="5"/>
      <c r="J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2.75" customHeight="1">
      <c r="A72" s="14" t="s">
        <v>33</v>
      </c>
      <c r="B72" s="15"/>
      <c r="C72" s="15"/>
      <c r="D72" s="15"/>
      <c r="E72" s="15"/>
      <c r="F72" s="16"/>
      <c r="G72" s="5"/>
      <c r="H72" s="5"/>
      <c r="I72" s="5"/>
      <c r="J72" s="5"/>
    </row>
    <row r="73" ht="12.75" customHeight="1">
      <c r="A73" s="17" t="s">
        <v>31</v>
      </c>
      <c r="B73" s="18" t="s">
        <v>2</v>
      </c>
      <c r="C73" s="18" t="s">
        <v>3</v>
      </c>
      <c r="D73" s="18" t="s">
        <v>4</v>
      </c>
      <c r="E73" s="18" t="s">
        <v>5</v>
      </c>
      <c r="F73" s="18" t="s">
        <v>32</v>
      </c>
      <c r="G73" s="5"/>
      <c r="H73" s="5"/>
      <c r="I73" s="5"/>
      <c r="J73" s="5"/>
    </row>
    <row r="74" ht="12.75" customHeight="1">
      <c r="A74" s="7">
        <v>1.0</v>
      </c>
      <c r="B74" s="7">
        <f t="shared" ref="B74:B134" si="9">C74/(2*PI())</f>
        <v>1.591549431</v>
      </c>
      <c r="C74" s="7">
        <f t="shared" ref="C74:C134" si="10">10^A74</f>
        <v>10</v>
      </c>
      <c r="D74" s="7" t="str">
        <f t="shared" ref="D74:D134" si="11">COMPLEX(0,C74)</f>
        <v>10i</v>
      </c>
      <c r="E74" s="8" t="str">
        <f>IMDIV(1,IMSUM(IMSUM(IMSUM(
1,IMPRODUCT(
D74,INDC_BTL/(LOAD2_BTL*'L-C Filter Designer'!$D$16))),IMPRODUCT(IMPOWER(
D74,2),INDC_BTL*CAP_BTL))))</f>
        <v>0,999999996258556-0,0000666666664641037i</v>
      </c>
      <c r="F74" s="8">
        <f t="shared" ref="F74:F134" si="12">20*LOG10(IMABS(E74))</f>
        <v>-0.00000001319579342</v>
      </c>
      <c r="G74" s="5"/>
      <c r="H74" s="5"/>
      <c r="I74" s="5"/>
      <c r="J74" s="5"/>
    </row>
    <row r="75" ht="12.75" customHeight="1">
      <c r="A75" s="7">
        <f t="shared" ref="A75:A134" si="13">0.1+A74</f>
        <v>1.1</v>
      </c>
      <c r="B75" s="7">
        <f t="shared" si="9"/>
        <v>2.003642023</v>
      </c>
      <c r="C75" s="7">
        <f t="shared" si="10"/>
        <v>12.58925412</v>
      </c>
      <c r="D75" s="7" t="str">
        <f t="shared" si="11"/>
        <v>12,5892541179417i</v>
      </c>
      <c r="E75" s="8" t="str">
        <f>IMDIV(1,IMSUM(IMSUM(IMSUM(
1,IMPRODUCT(
D75,INDC_BTL/(LOAD2_BTL*'L-C Filter Designer'!$D$16))),IMPRODUCT(IMPOWER(
D75,2),INDC_BTL*CAP_BTL))))</f>
        <v>0,99999999407021-0,0000839283603821118i</v>
      </c>
      <c r="F75" s="8">
        <f t="shared" si="12"/>
        <v>-0.00000002091393007</v>
      </c>
      <c r="G75" s="5"/>
      <c r="H75" s="5"/>
      <c r="I75" s="5"/>
      <c r="J75" s="5"/>
    </row>
    <row r="76" ht="12.75" customHeight="1">
      <c r="A76" s="7">
        <f t="shared" si="13"/>
        <v>1.2</v>
      </c>
      <c r="B76" s="7">
        <f t="shared" si="9"/>
        <v>2.522435859</v>
      </c>
      <c r="C76" s="7">
        <f t="shared" si="10"/>
        <v>15.84893192</v>
      </c>
      <c r="D76" s="7" t="str">
        <f t="shared" si="11"/>
        <v>15,8489319246111i</v>
      </c>
      <c r="E76" s="8" t="str">
        <f>IMDIV(1,IMSUM(IMSUM(IMSUM(
1,IMPRODUCT(
D76,INDC_BTL/(LOAD2_BTL*'L-C Filter Designer'!$D$16))),IMPRODUCT(IMPOWER(
D76,2),INDC_BTL*CAP_BTL))))</f>
        <v>0,999999990601916-0,000105659545357656i</v>
      </c>
      <c r="F76" s="8">
        <f t="shared" si="12"/>
        <v>-0.00000003314634687</v>
      </c>
      <c r="G76" s="5"/>
      <c r="H76" s="5"/>
      <c r="I76" s="5"/>
      <c r="J76" s="5"/>
    </row>
    <row r="77" ht="12.75" customHeight="1">
      <c r="A77" s="7">
        <f t="shared" si="13"/>
        <v>1.3</v>
      </c>
      <c r="B77" s="7">
        <f t="shared" si="9"/>
        <v>3.175558602</v>
      </c>
      <c r="C77" s="7">
        <f t="shared" si="10"/>
        <v>19.95262315</v>
      </c>
      <c r="D77" s="7" t="str">
        <f t="shared" si="11"/>
        <v>19,9526231496888i</v>
      </c>
      <c r="E77" s="8" t="str">
        <f>IMDIV(1,IMSUM(IMSUM(IMSUM(
1,IMPRODUCT(
D77,INDC_BTL/(LOAD2_BTL*'L-C Filter Designer'!$D$16))),IMPRODUCT(IMPOWER(
D77,2),INDC_BTL*CAP_BTL))))</f>
        <v>0,999999985105041-0,000133017486055577i</v>
      </c>
      <c r="F77" s="8">
        <f t="shared" si="12"/>
        <v>-0.00000005253341779</v>
      </c>
      <c r="G77" s="5"/>
      <c r="H77" s="5"/>
      <c r="I77" s="5"/>
      <c r="J77" s="5"/>
    </row>
    <row r="78" ht="12.75" customHeight="1">
      <c r="A78" s="7">
        <f t="shared" si="13"/>
        <v>1.4</v>
      </c>
      <c r="B78" s="7">
        <f t="shared" si="9"/>
        <v>3.997791421</v>
      </c>
      <c r="C78" s="7">
        <f t="shared" si="10"/>
        <v>25.11886432</v>
      </c>
      <c r="D78" s="7" t="str">
        <f t="shared" si="11"/>
        <v>25,1188643150958i</v>
      </c>
      <c r="E78" s="8" t="str">
        <f>IMDIV(1,IMSUM(IMSUM(IMSUM(
1,IMPRODUCT(
D78,INDC_BTL/(LOAD2_BTL*'L-C Filter Designer'!$D$16))),IMPRODUCT(IMPOWER(
D78,2),INDC_BTL*CAP_BTL))))</f>
        <v>0,999999976393082-0,000167459092223565i</v>
      </c>
      <c r="F78" s="8">
        <f t="shared" si="12"/>
        <v>-0.00000008325984582</v>
      </c>
      <c r="G78" s="5"/>
      <c r="H78" s="5"/>
      <c r="I78" s="5"/>
      <c r="J78" s="5"/>
    </row>
    <row r="79" ht="12.75" customHeight="1">
      <c r="A79" s="7">
        <f t="shared" si="13"/>
        <v>1.5</v>
      </c>
      <c r="B79" s="7">
        <f t="shared" si="9"/>
        <v>5.03292121</v>
      </c>
      <c r="C79" s="7">
        <f t="shared" si="10"/>
        <v>31.6227766</v>
      </c>
      <c r="D79" s="7" t="str">
        <f t="shared" si="11"/>
        <v>31,6227766016838i</v>
      </c>
      <c r="E79" s="8" t="str">
        <f>IMDIV(1,IMSUM(IMSUM(IMSUM(
1,IMPRODUCT(
D79,INDC_BTL/(LOAD2_BTL*'L-C Filter Designer'!$D$16))),IMPRODUCT(IMPOWER(
D79,2),INDC_BTL*CAP_BTL))))</f>
        <v>0,999999962585557-0,000210818504272289i</v>
      </c>
      <c r="F79" s="8">
        <f t="shared" si="12"/>
        <v>-0.0000001319579601</v>
      </c>
      <c r="G79" s="5"/>
      <c r="H79" s="5"/>
      <c r="I79" s="5"/>
      <c r="J79" s="5"/>
    </row>
    <row r="80" ht="12.75" customHeight="1">
      <c r="A80" s="7">
        <f t="shared" si="13"/>
        <v>1.6</v>
      </c>
      <c r="B80" s="7">
        <f t="shared" si="9"/>
        <v>6.336072407</v>
      </c>
      <c r="C80" s="7">
        <f t="shared" si="10"/>
        <v>39.81071706</v>
      </c>
      <c r="D80" s="7" t="str">
        <f t="shared" si="11"/>
        <v>39,8107170553498i</v>
      </c>
      <c r="E80" s="8" t="str">
        <f>IMDIV(1,IMSUM(IMSUM(IMSUM(
1,IMPRODUCT(
D80,INDC_BTL/(LOAD2_BTL*'L-C Filter Designer'!$D$16))),IMPRODUCT(IMPOWER(
D80,2),INDC_BTL*CAP_BTL))))</f>
        <v>0,999999940702104-0,000265404767588141i</v>
      </c>
      <c r="F80" s="8">
        <f t="shared" si="12"/>
        <v>-0.0000002091392808</v>
      </c>
      <c r="G80" s="5"/>
      <c r="H80" s="5"/>
      <c r="I80" s="5"/>
      <c r="J80" s="5"/>
    </row>
    <row r="81" ht="12.75" customHeight="1">
      <c r="A81" s="7">
        <f t="shared" si="13"/>
        <v>1.7</v>
      </c>
      <c r="B81" s="7">
        <f t="shared" si="9"/>
        <v>7.976642565</v>
      </c>
      <c r="C81" s="7">
        <f t="shared" si="10"/>
        <v>50.11872336</v>
      </c>
      <c r="D81" s="7" t="str">
        <f t="shared" si="11"/>
        <v>50,1187233627273i</v>
      </c>
      <c r="E81" s="8" t="str">
        <f>IMDIV(1,IMSUM(IMSUM(IMSUM(
1,IMPRODUCT(
D81,INDC_BTL/(LOAD2_BTL*'L-C Filter Designer'!$D$16))),IMPRODUCT(IMPOWER(
D81,2),INDC_BTL*CAP_BTL))))</f>
        <v>0,999999906019172-0,000334124796917018i</v>
      </c>
      <c r="F81" s="8">
        <f t="shared" si="12"/>
        <v>-0.0000003314634079</v>
      </c>
      <c r="G81" s="5"/>
      <c r="H81" s="5"/>
      <c r="I81" s="5"/>
      <c r="J81" s="5"/>
    </row>
    <row r="82" ht="12.75" customHeight="1">
      <c r="A82" s="7">
        <f t="shared" si="13"/>
        <v>1.8</v>
      </c>
      <c r="B82" s="7">
        <f t="shared" si="9"/>
        <v>10.04199803</v>
      </c>
      <c r="C82" s="7">
        <f t="shared" si="10"/>
        <v>63.09573445</v>
      </c>
      <c r="D82" s="7" t="str">
        <f t="shared" si="11"/>
        <v>63,0957344480194i</v>
      </c>
      <c r="E82" s="8" t="str">
        <f>IMDIV(1,IMSUM(IMSUM(IMSUM(
1,IMPRODUCT(
D82,INDC_BTL/(LOAD2_BTL*'L-C Filter Designer'!$D$16))),IMPRODUCT(IMPOWER(
D82,2),INDC_BTL*CAP_BTL))))</f>
        <v>0,999999851050431-0,000420638178771953i</v>
      </c>
      <c r="F82" s="8">
        <f t="shared" si="12"/>
        <v>-0.0000005253340948</v>
      </c>
      <c r="G82" s="5"/>
      <c r="H82" s="5"/>
      <c r="I82" s="5"/>
      <c r="J82" s="5"/>
    </row>
    <row r="83" ht="12.75" customHeight="1">
      <c r="A83" s="7">
        <f t="shared" si="13"/>
        <v>1.9</v>
      </c>
      <c r="B83" s="7">
        <f t="shared" si="9"/>
        <v>12.6421265</v>
      </c>
      <c r="C83" s="7">
        <f t="shared" si="10"/>
        <v>79.43282347</v>
      </c>
      <c r="D83" s="7" t="str">
        <f t="shared" si="11"/>
        <v>79,4328234724283i</v>
      </c>
      <c r="E83" s="8" t="str">
        <f>IMDIV(1,IMSUM(IMSUM(IMSUM(
1,IMPRODUCT(
D83,INDC_BTL/(LOAD2_BTL*'L-C Filter Designer'!$D$16))),IMPRODUCT(IMPOWER(
D83,2),INDC_BTL*CAP_BTL))))</f>
        <v>0,999999763930858-0,000529552054960902i</v>
      </c>
      <c r="F83" s="8">
        <f t="shared" si="12"/>
        <v>-0.0000008325984054</v>
      </c>
      <c r="G83" s="5"/>
      <c r="H83" s="5"/>
      <c r="I83" s="5"/>
      <c r="J83" s="5"/>
    </row>
    <row r="84" ht="12.75" customHeight="1">
      <c r="A84" s="7">
        <f t="shared" si="13"/>
        <v>2</v>
      </c>
      <c r="B84" s="7">
        <f t="shared" si="9"/>
        <v>15.91549431</v>
      </c>
      <c r="C84" s="7">
        <f t="shared" si="10"/>
        <v>100</v>
      </c>
      <c r="D84" s="7" t="str">
        <f t="shared" si="11"/>
        <v>100i</v>
      </c>
      <c r="E84" s="8" t="str">
        <f>IMDIV(1,IMSUM(IMSUM(IMSUM(
1,IMPRODUCT(
D84,INDC_BTL/(LOAD2_BTL*'L-C Filter Designer'!$D$16))),IMPRODUCT(IMPOWER(
D84,2),INDC_BTL*CAP_BTL))))</f>
        <v>0,999999625855664-0,000666666464103762i</v>
      </c>
      <c r="F84" s="8">
        <f t="shared" si="12"/>
        <v>-0.000001319579479</v>
      </c>
      <c r="G84" s="5"/>
      <c r="H84" s="5"/>
      <c r="I84" s="5"/>
      <c r="J84" s="5"/>
    </row>
    <row r="85" ht="12.75" customHeight="1">
      <c r="A85" s="7">
        <f t="shared" si="13"/>
        <v>2.1</v>
      </c>
      <c r="B85" s="7">
        <f t="shared" si="9"/>
        <v>20.03642023</v>
      </c>
      <c r="C85" s="7">
        <f t="shared" si="10"/>
        <v>125.8925412</v>
      </c>
      <c r="D85" s="7" t="str">
        <f t="shared" si="11"/>
        <v>125,892541179417i</v>
      </c>
      <c r="E85" s="8" t="str">
        <f>IMDIV(1,IMSUM(IMSUM(IMSUM(
1,IMPRODUCT(
D85,INDC_BTL/(LOAD2_BTL*'L-C Filter Designer'!$D$16))),IMPRODUCT(IMPOWER(
D85,2),INDC_BTL*CAP_BTL))))</f>
        <v>0,99999940702129-0,000839283203696717i</v>
      </c>
      <c r="F85" s="8">
        <f t="shared" si="12"/>
        <v>-0.000002091392366</v>
      </c>
      <c r="G85" s="5"/>
      <c r="H85" s="5"/>
      <c r="I85" s="5"/>
      <c r="J85" s="5"/>
    </row>
    <row r="86" ht="12.75" customHeight="1">
      <c r="A86" s="7">
        <f t="shared" si="13"/>
        <v>2.2</v>
      </c>
      <c r="B86" s="7">
        <f t="shared" si="9"/>
        <v>25.22435859</v>
      </c>
      <c r="C86" s="7">
        <f t="shared" si="10"/>
        <v>158.4893192</v>
      </c>
      <c r="D86" s="7" t="str">
        <f t="shared" si="11"/>
        <v>158,489319246112i</v>
      </c>
      <c r="E86" s="8" t="str">
        <f>IMDIV(1,IMSUM(IMSUM(IMSUM(
1,IMPRODUCT(
D86,INDC_BTL/(LOAD2_BTL*'L-C Filter Designer'!$D$16))),IMPRODUCT(IMPOWER(
D86,2),INDC_BTL*CAP_BTL))))</f>
        <v>0,999999060192333-0,00105659465522365i</v>
      </c>
      <c r="F86" s="8">
        <f t="shared" si="12"/>
        <v>-0.0000033146331</v>
      </c>
      <c r="G86" s="5"/>
      <c r="H86" s="5"/>
      <c r="I86" s="5"/>
      <c r="J86" s="5"/>
    </row>
    <row r="87" ht="12.75" customHeight="1">
      <c r="A87" s="7">
        <f t="shared" si="13"/>
        <v>2.3</v>
      </c>
      <c r="B87" s="7">
        <f t="shared" si="9"/>
        <v>31.75558602</v>
      </c>
      <c r="C87" s="7">
        <f t="shared" si="10"/>
        <v>199.5262315</v>
      </c>
      <c r="D87" s="7" t="str">
        <f t="shared" si="11"/>
        <v>199,526231496889i</v>
      </c>
      <c r="E87" s="8" t="str">
        <f>IMDIV(1,IMSUM(IMSUM(IMSUM(
1,IMPRODUCT(
D87,INDC_BTL/(LOAD2_BTL*'L-C Filter Designer'!$D$16))),IMPRODUCT(IMPOWER(
D87,2),INDC_BTL*CAP_BTL))))</f>
        <v>0,999998510505862-0,00133017326763296i</v>
      </c>
      <c r="F87" s="8">
        <f t="shared" si="12"/>
        <v>-0.000005253338393</v>
      </c>
      <c r="G87" s="5"/>
      <c r="H87" s="5"/>
      <c r="I87" s="5"/>
      <c r="J87" s="5"/>
    </row>
    <row r="88" ht="12.75" customHeight="1">
      <c r="A88" s="7">
        <f t="shared" si="13"/>
        <v>2.4</v>
      </c>
      <c r="B88" s="7">
        <f t="shared" si="9"/>
        <v>39.97791421</v>
      </c>
      <c r="C88" s="7">
        <f t="shared" si="10"/>
        <v>251.1886432</v>
      </c>
      <c r="D88" s="7" t="str">
        <f t="shared" si="11"/>
        <v>251,188643150959i</v>
      </c>
      <c r="E88" s="8" t="str">
        <f>IMDIV(1,IMSUM(IMSUM(IMSUM(
1,IMPRODUCT(
D88,INDC_BTL/(LOAD2_BTL*'L-C Filter Designer'!$D$16))),IMPRODUCT(IMPOWER(
D88,2),INDC_BTL*CAP_BTL))))</f>
        <v>0,999997639312478-0,00167458774393894i</v>
      </c>
      <c r="F88" s="8">
        <f t="shared" si="12"/>
        <v>-0.000008325977627</v>
      </c>
      <c r="G88" s="5"/>
      <c r="H88" s="5"/>
      <c r="I88" s="5"/>
      <c r="J88" s="5"/>
    </row>
    <row r="89" ht="12.75" customHeight="1">
      <c r="A89" s="7">
        <f t="shared" si="13"/>
        <v>2.5</v>
      </c>
      <c r="B89" s="7">
        <f t="shared" si="9"/>
        <v>50.3292121</v>
      </c>
      <c r="C89" s="7">
        <f t="shared" si="10"/>
        <v>316.227766</v>
      </c>
      <c r="D89" s="7" t="str">
        <f t="shared" si="11"/>
        <v>316,227766016839i</v>
      </c>
      <c r="E89" s="8" t="str">
        <f>IMDIV(1,IMSUM(IMSUM(IMSUM(
1,IMPRODUCT(
D89,INDC_BTL/(LOAD2_BTL*'L-C Filter Designer'!$D$16))),IMPRODUCT(IMPOWER(
D89,2),INDC_BTL*CAP_BTL))))</f>
        <v>0,99999625856643-0,00210817870119403i</v>
      </c>
      <c r="F89" s="8">
        <f t="shared" si="12"/>
        <v>-0.00001319577865</v>
      </c>
      <c r="G89" s="5"/>
      <c r="H89" s="5"/>
      <c r="I89" s="5"/>
      <c r="J89" s="5"/>
    </row>
    <row r="90" ht="12.75" customHeight="1">
      <c r="A90" s="7">
        <f t="shared" si="13"/>
        <v>2.6</v>
      </c>
      <c r="B90" s="7">
        <f t="shared" si="9"/>
        <v>63.36072407</v>
      </c>
      <c r="C90" s="7">
        <f t="shared" si="10"/>
        <v>398.1071706</v>
      </c>
      <c r="D90" s="7" t="str">
        <f t="shared" si="11"/>
        <v>398,107170553499i</v>
      </c>
      <c r="E90" s="8" t="str">
        <f>IMDIV(1,IMSUM(IMSUM(IMSUM(
1,IMPRODUCT(
D90,INDC_BTL/(LOAD2_BTL*'L-C Filter Designer'!$D$16))),IMPRODUCT(IMPOWER(
D90,2),INDC_BTL*CAP_BTL))))</f>
        <v>0,999994070237484-0,00265403502288932i</v>
      </c>
      <c r="F90" s="8">
        <f t="shared" si="12"/>
        <v>-0.00002091388317</v>
      </c>
      <c r="G90" s="5"/>
      <c r="H90" s="5"/>
      <c r="I90" s="5"/>
      <c r="J90" s="5"/>
    </row>
    <row r="91" ht="12.75" customHeight="1">
      <c r="A91" s="7">
        <f t="shared" si="13"/>
        <v>2.7</v>
      </c>
      <c r="B91" s="7">
        <f t="shared" si="9"/>
        <v>79.76642565</v>
      </c>
      <c r="C91" s="7">
        <f t="shared" si="10"/>
        <v>501.1872336</v>
      </c>
      <c r="D91" s="7" t="str">
        <f t="shared" si="11"/>
        <v>501,187233627274i</v>
      </c>
      <c r="E91" s="8" t="str">
        <f>IMDIV(1,IMSUM(IMSUM(IMSUM(
1,IMPRODUCT(
D91,INDC_BTL/(LOAD2_BTL*'L-C Filter Designer'!$D$16))),IMPRODUCT(IMPOWER(
D91,2),INDC_BTL*CAP_BTL))))</f>
        <v>0,999990601985075-0,00334122272319988i</v>
      </c>
      <c r="F91" s="8">
        <f t="shared" si="12"/>
        <v>-0.00003314622938</v>
      </c>
      <c r="G91" s="5"/>
      <c r="H91" s="5"/>
      <c r="I91" s="5"/>
      <c r="J91" s="5"/>
    </row>
    <row r="92" ht="12.75" customHeight="1">
      <c r="A92" s="7">
        <f t="shared" si="13"/>
        <v>2.8</v>
      </c>
      <c r="B92" s="7">
        <f t="shared" si="9"/>
        <v>100.4199803</v>
      </c>
      <c r="C92" s="7">
        <f t="shared" si="10"/>
        <v>630.9573445</v>
      </c>
      <c r="D92" s="7" t="str">
        <f t="shared" si="11"/>
        <v>630,957344480196i</v>
      </c>
      <c r="E92" s="8" t="str">
        <f>IMDIV(1,IMSUM(IMSUM(IMSUM(
1,IMPRODUCT(
D92,INDC_BTL/(LOAD2_BTL*'L-C Filter Designer'!$D$16))),IMPRODUCT(IMPOWER(
D92,2),INDC_BTL*CAP_BTL))))</f>
        <v>0,999985105213723-0,00420633141560134i</v>
      </c>
      <c r="F92" s="8">
        <f t="shared" si="12"/>
        <v>-0.0000525331286</v>
      </c>
      <c r="G92" s="5"/>
      <c r="H92" s="5"/>
      <c r="I92" s="5"/>
      <c r="J92" s="5"/>
    </row>
    <row r="93" ht="12.75" customHeight="1">
      <c r="A93" s="7">
        <f t="shared" si="13"/>
        <v>2.9</v>
      </c>
      <c r="B93" s="7">
        <f t="shared" si="9"/>
        <v>126.421265</v>
      </c>
      <c r="C93" s="7">
        <f t="shared" si="10"/>
        <v>794.3282347</v>
      </c>
      <c r="D93" s="7" t="str">
        <f t="shared" si="11"/>
        <v>794,328234724285i</v>
      </c>
      <c r="E93" s="8" t="str">
        <f>IMDIV(1,IMSUM(IMSUM(IMSUM(
1,IMPRODUCT(
D93,INDC_BTL/(LOAD2_BTL*'L-C Filter Designer'!$D$16))),IMPRODUCT(IMPOWER(
D93,2),INDC_BTL*CAP_BTL))))</f>
        <v>0,999976393514381-0,00529542004469962i</v>
      </c>
      <c r="F93" s="8">
        <f t="shared" si="12"/>
        <v>-0.0000832591349</v>
      </c>
      <c r="G93" s="5"/>
      <c r="H93" s="5"/>
      <c r="I93" s="5"/>
      <c r="J93" s="5"/>
    </row>
    <row r="94" ht="12.75" customHeight="1">
      <c r="A94" s="7">
        <f t="shared" si="13"/>
        <v>3</v>
      </c>
      <c r="B94" s="7">
        <f t="shared" si="9"/>
        <v>159.1549431</v>
      </c>
      <c r="C94" s="7">
        <f t="shared" si="10"/>
        <v>1000</v>
      </c>
      <c r="D94" s="7" t="str">
        <f t="shared" si="11"/>
        <v>1000i</v>
      </c>
      <c r="E94" s="8" t="str">
        <f>IMDIV(1,IMSUM(IMSUM(IMSUM(
1,IMPRODUCT(
D94,INDC_BTL/(LOAD2_BTL*'L-C Filter Designer'!$D$16))),IMPRODUCT(IMPOWER(
D94,2),INDC_BTL*CAP_BTL))))</f>
        <v>0,999962586642921-0,00666646410952883i</v>
      </c>
      <c r="F94" s="8">
        <f t="shared" si="12"/>
        <v>-0.0001319561755</v>
      </c>
      <c r="G94" s="5"/>
      <c r="H94" s="5"/>
      <c r="I94" s="5"/>
      <c r="J94" s="5"/>
    </row>
    <row r="95" ht="12.75" customHeight="1">
      <c r="A95" s="7">
        <f t="shared" si="13"/>
        <v>3.1</v>
      </c>
      <c r="B95" s="7">
        <f t="shared" si="9"/>
        <v>200.3642023</v>
      </c>
      <c r="C95" s="7">
        <f t="shared" si="10"/>
        <v>1258.925412</v>
      </c>
      <c r="D95" s="7" t="str">
        <f t="shared" si="11"/>
        <v>1258,92541179417i</v>
      </c>
      <c r="E95" s="8" t="str">
        <f>IMDIV(1,IMSUM(IMSUM(IMSUM(
1,IMPRODUCT(
D95,INDC_BTL/(LOAD2_BTL*'L-C Filter Designer'!$D$16))),IMPRODUCT(IMPOWER(
D95,2),INDC_BTL*CAP_BTL))))</f>
        <v>0,999940704832992-0,00839243193080174i</v>
      </c>
      <c r="F95" s="8">
        <f t="shared" si="12"/>
        <v>-0.0002091347849</v>
      </c>
      <c r="G95" s="5"/>
      <c r="H95" s="5"/>
      <c r="I95" s="5"/>
      <c r="J95" s="5"/>
    </row>
    <row r="96" ht="12.75" customHeight="1">
      <c r="A96" s="7">
        <f t="shared" si="13"/>
        <v>3.2</v>
      </c>
      <c r="B96" s="7">
        <f t="shared" si="9"/>
        <v>252.2435859</v>
      </c>
      <c r="C96" s="7">
        <f t="shared" si="10"/>
        <v>1584.893192</v>
      </c>
      <c r="D96" s="7" t="str">
        <f t="shared" si="11"/>
        <v>1584,89319246112i</v>
      </c>
      <c r="E96" s="8" t="str">
        <f>IMDIV(1,IMSUM(IMSUM(IMSUM(
1,IMPRODUCT(
D96,INDC_BTL/(LOAD2_BTL*'L-C Filter Designer'!$D$16))),IMPRODUCT(IMPOWER(
D96,2),INDC_BTL*CAP_BTL))))</f>
        <v>0,999906026025169-0,0105651482569758i</v>
      </c>
      <c r="F96" s="8">
        <f t="shared" si="12"/>
        <v>-0.000331452129</v>
      </c>
      <c r="G96" s="5"/>
      <c r="H96" s="5"/>
      <c r="I96" s="5"/>
      <c r="J96" s="5"/>
    </row>
    <row r="97" ht="12.75" customHeight="1">
      <c r="A97" s="7">
        <f t="shared" si="13"/>
        <v>3.3</v>
      </c>
      <c r="B97" s="7">
        <f t="shared" si="9"/>
        <v>317.5558602</v>
      </c>
      <c r="C97" s="7">
        <f t="shared" si="10"/>
        <v>1995.262315</v>
      </c>
      <c r="D97" s="7" t="str">
        <f t="shared" si="11"/>
        <v>1995,26231496889i</v>
      </c>
      <c r="E97" s="8" t="str">
        <f>IMDIV(1,IMSUM(IMSUM(IMSUM(
1,IMPRODUCT(
D97,INDC_BTL/(LOAD2_BTL*'L-C Filter Designer'!$D$16))),IMPRODUCT(IMPOWER(
D97,2),INDC_BTL*CAP_BTL))))</f>
        <v>0,999851067645945-0,0133001399358422i</v>
      </c>
      <c r="F97" s="8">
        <f t="shared" si="12"/>
        <v>-0.000525305754</v>
      </c>
      <c r="G97" s="5"/>
      <c r="H97" s="5"/>
      <c r="I97" s="5"/>
      <c r="J97" s="5"/>
    </row>
    <row r="98" ht="12.75" customHeight="1">
      <c r="A98" s="7">
        <f t="shared" si="13"/>
        <v>3.4</v>
      </c>
      <c r="B98" s="7">
        <f t="shared" si="9"/>
        <v>399.7791421</v>
      </c>
      <c r="C98" s="7">
        <f t="shared" si="10"/>
        <v>2511.886432</v>
      </c>
      <c r="D98" s="7" t="str">
        <f t="shared" si="11"/>
        <v>2511,88643150959i</v>
      </c>
      <c r="E98" s="8" t="str">
        <f>IMDIV(1,IMSUM(IMSUM(IMSUM(
1,IMPRODUCT(
D98,INDC_BTL/(LOAD2_BTL*'L-C Filter Designer'!$D$16))),IMPRODUCT(IMPOWER(
D98,2),INDC_BTL*CAP_BTL))))</f>
        <v>0,999763974097071-0,0167426997192106i</v>
      </c>
      <c r="F98" s="8">
        <f t="shared" si="12"/>
        <v>-0.0008325272187</v>
      </c>
      <c r="G98" s="5"/>
      <c r="H98" s="5"/>
      <c r="I98" s="5"/>
      <c r="J98" s="5"/>
    </row>
    <row r="99" ht="12.75" customHeight="1">
      <c r="A99" s="7">
        <f t="shared" si="13"/>
        <v>3.5</v>
      </c>
      <c r="B99" s="7">
        <f t="shared" si="9"/>
        <v>503.292121</v>
      </c>
      <c r="C99" s="7">
        <f t="shared" si="10"/>
        <v>3162.27766</v>
      </c>
      <c r="D99" s="7" t="str">
        <f t="shared" si="11"/>
        <v>3162,2776601684i</v>
      </c>
      <c r="E99" s="8" t="str">
        <f>IMDIV(1,IMSUM(IMSUM(IMSUM(
1,IMPRODUCT(
D99,INDC_BTL/(LOAD2_BTL*'L-C Filter Designer'!$D$16))),IMPRODUCT(IMPOWER(
D99,2),INDC_BTL*CAP_BTL))))</f>
        <v>0,999625964263995-0,0210754473060544i</v>
      </c>
      <c r="F99" s="8">
        <f t="shared" si="12"/>
        <v>-0.00131940068</v>
      </c>
      <c r="G99" s="5"/>
      <c r="H99" s="5"/>
      <c r="I99" s="5"/>
      <c r="J99" s="5"/>
    </row>
    <row r="100" ht="12.75" customHeight="1">
      <c r="A100" s="7">
        <f t="shared" si="13"/>
        <v>3.6</v>
      </c>
      <c r="B100" s="7">
        <f t="shared" si="9"/>
        <v>633.6072407</v>
      </c>
      <c r="C100" s="7">
        <f t="shared" si="10"/>
        <v>3981.071706</v>
      </c>
      <c r="D100" s="7" t="str">
        <f t="shared" si="11"/>
        <v>3981,07170553499i</v>
      </c>
      <c r="E100" s="8" t="str">
        <f>IMDIV(1,IMSUM(IMSUM(IMSUM(
1,IMPRODUCT(
D100,INDC_BTL/(LOAD2_BTL*'L-C Filter Designer'!$D$16))),IMPRODUCT(IMPOWER(
D100,2),INDC_BTL*CAP_BTL))))</f>
        <v>0,999407294034464-0,0265277030006248i</v>
      </c>
      <c r="F100" s="8">
        <f t="shared" si="12"/>
        <v>-0.002090943296</v>
      </c>
      <c r="G100" s="5"/>
      <c r="H100" s="5"/>
      <c r="I100" s="5"/>
      <c r="J100" s="5"/>
    </row>
    <row r="101" ht="12.75" customHeight="1">
      <c r="A101" s="7">
        <f t="shared" si="13"/>
        <v>3.7</v>
      </c>
      <c r="B101" s="7">
        <f t="shared" si="9"/>
        <v>797.6642565</v>
      </c>
      <c r="C101" s="7">
        <f t="shared" si="10"/>
        <v>5011.872336</v>
      </c>
      <c r="D101" s="7" t="str">
        <f t="shared" si="11"/>
        <v>5011,87233627275i</v>
      </c>
      <c r="E101" s="8" t="str">
        <f>IMDIV(1,IMSUM(IMSUM(IMSUM(
1,IMPRODUCT(
D101,INDC_BTL/(LOAD2_BTL*'L-C Filter Designer'!$D$16))),IMPRODUCT(IMPOWER(
D101,2),INDC_BTL*CAP_BTL))))</f>
        <v>0,999060877253213-0,0333869994835931i</v>
      </c>
      <c r="F101" s="8">
        <f t="shared" si="12"/>
        <v>-0.003313505294</v>
      </c>
      <c r="G101" s="5"/>
      <c r="H101" s="5"/>
      <c r="I101" s="5"/>
      <c r="J101" s="5"/>
    </row>
    <row r="102" ht="12.75" customHeight="1">
      <c r="A102" s="7">
        <f t="shared" si="13"/>
        <v>3.8</v>
      </c>
      <c r="B102" s="7">
        <f t="shared" si="9"/>
        <v>1004.199803</v>
      </c>
      <c r="C102" s="7">
        <f t="shared" si="10"/>
        <v>6309.573445</v>
      </c>
      <c r="D102" s="7" t="str">
        <f t="shared" si="11"/>
        <v>6309,57344480197i</v>
      </c>
      <c r="E102" s="8" t="str">
        <f>IMDIV(1,IMSUM(IMSUM(IMSUM(
1,IMPRODUCT(
D102,INDC_BTL/(LOAD2_BTL*'L-C Filter Designer'!$D$16))),IMPRODUCT(IMPOWER(
D102,2),INDC_BTL*CAP_BTL))))</f>
        <v>0,998512225579519-0,0420129996360284i</v>
      </c>
      <c r="F102" s="8">
        <f t="shared" si="12"/>
        <v>-0.005250506259</v>
      </c>
      <c r="G102" s="5"/>
      <c r="H102" s="5"/>
      <c r="I102" s="5"/>
      <c r="J102" s="5"/>
    </row>
    <row r="103" ht="12.75" customHeight="1">
      <c r="A103" s="7">
        <f t="shared" si="13"/>
        <v>3.9</v>
      </c>
      <c r="B103" s="7">
        <f t="shared" si="9"/>
        <v>1264.21265</v>
      </c>
      <c r="C103" s="7">
        <f t="shared" si="10"/>
        <v>7943.282347</v>
      </c>
      <c r="D103" s="7" t="str">
        <f t="shared" si="11"/>
        <v>7943,28234724286i</v>
      </c>
      <c r="E103" s="8" t="str">
        <f>IMDIV(1,IMSUM(IMSUM(IMSUM(
1,IMPRODUCT(
D103,INDC_BTL/(LOAD2_BTL*'L-C Filter Designer'!$D$16))),IMPRODUCT(IMPOWER(
D103,2),INDC_BTL*CAP_BTL))))</f>
        <v>0,997643629330442-0,0528538775565186i</v>
      </c>
      <c r="F103" s="8">
        <f t="shared" si="12"/>
        <v>-0.008318866779</v>
      </c>
      <c r="G103" s="5"/>
      <c r="H103" s="5"/>
      <c r="I103" s="5"/>
      <c r="J103" s="5"/>
    </row>
    <row r="104" ht="12.75" customHeight="1">
      <c r="A104" s="7">
        <f t="shared" si="13"/>
        <v>4</v>
      </c>
      <c r="B104" s="7">
        <f t="shared" si="9"/>
        <v>1591.549431</v>
      </c>
      <c r="C104" s="7">
        <f t="shared" si="10"/>
        <v>10000</v>
      </c>
      <c r="D104" s="7" t="str">
        <f t="shared" si="11"/>
        <v>10000,0000000001i</v>
      </c>
      <c r="E104" s="8" t="str">
        <f>IMDIV(1,IMSUM(IMSUM(IMSUM(
1,IMPRODUCT(
D104,INDC_BTL/(LOAD2_BTL*'L-C Filter Designer'!$D$16))),IMPRODUCT(IMPOWER(
D104,2),INDC_BTL*CAP_BTL))))</f>
        <v>0,99626939841591-0,0664646845676457i</v>
      </c>
      <c r="F104" s="8">
        <f t="shared" si="12"/>
        <v>-0.01317792955</v>
      </c>
      <c r="G104" s="5"/>
      <c r="H104" s="5"/>
      <c r="I104" s="5"/>
      <c r="J104" s="5"/>
    </row>
    <row r="105" ht="12.75" customHeight="1">
      <c r="A105" s="7">
        <f t="shared" si="13"/>
        <v>4.1</v>
      </c>
      <c r="B105" s="7">
        <f t="shared" si="9"/>
        <v>2003.642023</v>
      </c>
      <c r="C105" s="7">
        <f t="shared" si="10"/>
        <v>12589.25412</v>
      </c>
      <c r="D105" s="7" t="str">
        <f t="shared" si="11"/>
        <v>12589,2541179417i</v>
      </c>
      <c r="E105" s="8" t="str">
        <f>IMDIV(1,IMSUM(IMSUM(IMSUM(
1,IMPRODUCT(
D105,INDC_BTL/(LOAD2_BTL*'L-C Filter Designer'!$D$16))),IMPRODUCT(IMPOWER(
D105,2),INDC_BTL*CAP_BTL))))</f>
        <v>0,994097400716254-0,0835260283270983i</v>
      </c>
      <c r="F105" s="8">
        <f t="shared" si="12"/>
        <v>-0.02086909803</v>
      </c>
      <c r="G105" s="5"/>
      <c r="H105" s="5"/>
      <c r="I105" s="5"/>
      <c r="J105" s="5"/>
    </row>
    <row r="106" ht="12.75" customHeight="1">
      <c r="A106" s="7">
        <f t="shared" si="13"/>
        <v>4.2</v>
      </c>
      <c r="B106" s="7">
        <f t="shared" si="9"/>
        <v>2522.435859</v>
      </c>
      <c r="C106" s="7">
        <f t="shared" si="10"/>
        <v>15848.93192</v>
      </c>
      <c r="D106" s="7" t="str">
        <f t="shared" si="11"/>
        <v>15848,9319246112i</v>
      </c>
      <c r="E106" s="8" t="str">
        <f>IMDIV(1,IMSUM(IMSUM(IMSUM(
1,IMPRODUCT(
D106,INDC_BTL/(LOAD2_BTL*'L-C Filter Designer'!$D$16))),IMPRODUCT(IMPOWER(
D106,2),INDC_BTL*CAP_BTL))))</f>
        <v>0,990670035719681-0,104858912128544i</v>
      </c>
      <c r="F106" s="8">
        <f t="shared" si="12"/>
        <v>-0.03303393184</v>
      </c>
      <c r="G106" s="5"/>
      <c r="H106" s="5"/>
      <c r="I106" s="5"/>
      <c r="J106" s="5"/>
    </row>
    <row r="107" ht="12.75" customHeight="1">
      <c r="A107" s="7">
        <f t="shared" si="13"/>
        <v>4.3</v>
      </c>
      <c r="B107" s="7">
        <f t="shared" si="9"/>
        <v>3175.558602</v>
      </c>
      <c r="C107" s="7">
        <f t="shared" si="10"/>
        <v>19952.62315</v>
      </c>
      <c r="D107" s="7" t="str">
        <f t="shared" si="11"/>
        <v>19952,6231496889i</v>
      </c>
      <c r="E107" s="8" t="str">
        <f>IMDIV(1,IMSUM(IMSUM(IMSUM(
1,IMPRODUCT(
D107,INDC_BTL/(LOAD2_BTL*'L-C Filter Designer'!$D$16))),IMPRODUCT(IMPOWER(
D107,2),INDC_BTL*CAP_BTL))))</f>
        <v>0,985275436260505-0,131426686189412i</v>
      </c>
      <c r="F107" s="8">
        <f t="shared" si="12"/>
        <v>-0.05225183269</v>
      </c>
      <c r="G107" s="5"/>
      <c r="H107" s="5"/>
      <c r="I107" s="5"/>
      <c r="J107" s="5"/>
    </row>
    <row r="108" ht="12.75" customHeight="1">
      <c r="A108" s="7">
        <f t="shared" si="13"/>
        <v>4.4</v>
      </c>
      <c r="B108" s="7">
        <f t="shared" si="9"/>
        <v>3997.791421</v>
      </c>
      <c r="C108" s="7">
        <f t="shared" si="10"/>
        <v>25118.86432</v>
      </c>
      <c r="D108" s="7" t="str">
        <f t="shared" si="11"/>
        <v>25118,8643150959i</v>
      </c>
      <c r="E108" s="8" t="str">
        <f>IMDIV(1,IMSUM(IMSUM(IMSUM(
1,IMPRODUCT(
D108,INDC_BTL/(LOAD2_BTL*'L-C Filter Designer'!$D$16))),IMPRODUCT(IMPOWER(
D108,2),INDC_BTL*CAP_BTL))))</f>
        <v>0,976818286091871-0,16430590682343i</v>
      </c>
      <c r="F108" s="8">
        <f t="shared" si="12"/>
        <v>-0.08255564273</v>
      </c>
      <c r="G108" s="5"/>
      <c r="H108" s="5"/>
      <c r="I108" s="5"/>
      <c r="J108" s="5"/>
    </row>
    <row r="109" ht="12.75" customHeight="1">
      <c r="A109" s="7">
        <f t="shared" si="13"/>
        <v>4.5</v>
      </c>
      <c r="B109" s="7">
        <f t="shared" si="9"/>
        <v>5032.92121</v>
      </c>
      <c r="C109" s="7">
        <f t="shared" si="10"/>
        <v>31622.7766</v>
      </c>
      <c r="D109" s="7" t="str">
        <f t="shared" si="11"/>
        <v>31622,7766016839i</v>
      </c>
      <c r="E109" s="8" t="str">
        <f>IMDIV(1,IMSUM(IMSUM(IMSUM(
1,IMPRODUCT(
D109,INDC_BTL/(LOAD2_BTL*'L-C Filter Designer'!$D$16))),IMPRODUCT(IMPOWER(
D109,2),INDC_BTL*CAP_BTL))))</f>
        <v>0,963642629959642-0,204591985733526i</v>
      </c>
      <c r="F109" s="8">
        <f t="shared" si="12"/>
        <v>-0.130201234</v>
      </c>
      <c r="G109" s="5"/>
      <c r="H109" s="5"/>
      <c r="I109" s="5"/>
      <c r="J109" s="5"/>
    </row>
    <row r="110" ht="12.75" customHeight="1">
      <c r="A110" s="7">
        <f t="shared" si="13"/>
        <v>4.6</v>
      </c>
      <c r="B110" s="7">
        <f t="shared" si="9"/>
        <v>6336.072407</v>
      </c>
      <c r="C110" s="7">
        <f t="shared" si="10"/>
        <v>39810.71706</v>
      </c>
      <c r="D110" s="7" t="str">
        <f t="shared" si="11"/>
        <v>39810,7170553498i</v>
      </c>
      <c r="E110" s="8" t="str">
        <f>IMDIV(1,IMSUM(IMSUM(IMSUM(
1,IMPRODUCT(
D110,INDC_BTL/(LOAD2_BTL*'L-C Filter Designer'!$D$16))),IMPRODUCT(IMPOWER(
D110,2),INDC_BTL*CAP_BTL))))</f>
        <v>0,94331473990835-0,253181134713996i</v>
      </c>
      <c r="F110" s="8">
        <f t="shared" si="12"/>
        <v>-0.2047739898</v>
      </c>
      <c r="G110" s="5"/>
      <c r="H110" s="5"/>
      <c r="I110" s="5"/>
      <c r="J110" s="5"/>
    </row>
    <row r="111" ht="12.75" customHeight="1">
      <c r="A111" s="7">
        <f t="shared" si="13"/>
        <v>4.7</v>
      </c>
      <c r="B111" s="7">
        <f t="shared" si="9"/>
        <v>7976.642565</v>
      </c>
      <c r="C111" s="7">
        <f t="shared" si="10"/>
        <v>50118.72336</v>
      </c>
      <c r="D111" s="7" t="str">
        <f t="shared" si="11"/>
        <v>50118,7233627273i</v>
      </c>
      <c r="E111" s="8" t="str">
        <f>IMDIV(1,IMSUM(IMSUM(IMSUM(
1,IMPRODUCT(
D111,INDC_BTL/(LOAD2_BTL*'L-C Filter Designer'!$D$16))),IMPRODUCT(IMPOWER(
D111,2),INDC_BTL*CAP_BTL))))</f>
        <v>0,912419028647044-0,310342039951409i</v>
      </c>
      <c r="F111" s="8">
        <f t="shared" si="12"/>
        <v>-0.3206813042</v>
      </c>
      <c r="G111" s="5"/>
      <c r="H111" s="5"/>
      <c r="I111" s="5"/>
      <c r="J111" s="5"/>
    </row>
    <row r="112" ht="12.75" customHeight="1">
      <c r="A112" s="7">
        <f t="shared" si="13"/>
        <v>4.8</v>
      </c>
      <c r="B112" s="7">
        <f t="shared" si="9"/>
        <v>10041.99803</v>
      </c>
      <c r="C112" s="7">
        <f t="shared" si="10"/>
        <v>63095.73445</v>
      </c>
      <c r="D112" s="7" t="str">
        <f t="shared" si="11"/>
        <v>63095,7344480193i</v>
      </c>
      <c r="E112" s="8" t="str">
        <f>IMDIV(1,IMSUM(IMSUM(IMSUM(
1,IMPRODUCT(
D112,INDC_BTL/(LOAD2_BTL*'L-C Filter Designer'!$D$16))),IMPRODUCT(IMPOWER(
D112,2),INDC_BTL*CAP_BTL))))</f>
        <v>0,866518030604498-0,374985299209955i</v>
      </c>
      <c r="F112" s="8">
        <f t="shared" si="12"/>
        <v>-0.4989449881</v>
      </c>
      <c r="G112" s="5"/>
      <c r="H112" s="5"/>
      <c r="I112" s="5"/>
      <c r="J112" s="5"/>
    </row>
    <row r="113" ht="12.75" customHeight="1">
      <c r="A113" s="7">
        <f t="shared" si="13"/>
        <v>4.9</v>
      </c>
      <c r="B113" s="7">
        <f t="shared" si="9"/>
        <v>12642.1265</v>
      </c>
      <c r="C113" s="7">
        <f t="shared" si="10"/>
        <v>79432.82347</v>
      </c>
      <c r="D113" s="7" t="str">
        <f t="shared" si="11"/>
        <v>79432,8234724281i</v>
      </c>
      <c r="E113" s="8" t="str">
        <f>IMDIV(1,IMSUM(IMSUM(IMSUM(
1,IMPRODUCT(
D113,INDC_BTL/(LOAD2_BTL*'L-C Filter Designer'!$D$16))),IMPRODUCT(IMPOWER(
D113,2),INDC_BTL*CAP_BTL))))</f>
        <v>0,800585924413935-0,443629778867856i</v>
      </c>
      <c r="F113" s="8">
        <f t="shared" si="12"/>
        <v>-0.7688805026</v>
      </c>
      <c r="G113" s="5"/>
      <c r="H113" s="5"/>
      <c r="I113" s="5"/>
      <c r="J113" s="5"/>
    </row>
    <row r="114" ht="12.75" customHeight="1">
      <c r="A114" s="7">
        <f t="shared" si="13"/>
        <v>5</v>
      </c>
      <c r="B114" s="7">
        <f t="shared" si="9"/>
        <v>15915.49431</v>
      </c>
      <c r="C114" s="7">
        <f t="shared" si="10"/>
        <v>100000</v>
      </c>
      <c r="D114" s="7" t="str">
        <f t="shared" si="11"/>
        <v>99999,9999999998i</v>
      </c>
      <c r="E114" s="8" t="str">
        <f>IMDIV(1,IMSUM(IMSUM(IMSUM(
1,IMPRODUCT(
D114,INDC_BTL/(LOAD2_BTL*'L-C Filter Designer'!$D$16))),IMPRODUCT(IMPOWER(
D114,2),INDC_BTL*CAP_BTL))))</f>
        <v>0,710352662968558-0,509377693857199i</v>
      </c>
      <c r="F114" s="8">
        <f t="shared" si="12"/>
        <v>-1.168688181</v>
      </c>
      <c r="G114" s="5"/>
      <c r="H114" s="5"/>
      <c r="I114" s="5"/>
      <c r="J114" s="5"/>
    </row>
    <row r="115" ht="12.75" customHeight="1">
      <c r="A115" s="7">
        <f t="shared" si="13"/>
        <v>5.1</v>
      </c>
      <c r="B115" s="7">
        <f t="shared" si="9"/>
        <v>20036.42023</v>
      </c>
      <c r="C115" s="7">
        <f t="shared" si="10"/>
        <v>125892.5412</v>
      </c>
      <c r="D115" s="7" t="str">
        <f t="shared" si="11"/>
        <v>125892,541179416i</v>
      </c>
      <c r="E115" s="8" t="str">
        <f>IMDIV(1,IMSUM(IMSUM(IMSUM(
1,IMPRODUCT(
D115,INDC_BTL/(LOAD2_BTL*'L-C Filter Designer'!$D$16))),IMPRODUCT(IMPOWER(
D115,2),INDC_BTL*CAP_BTL))))</f>
        <v>0,594777042543688-0,561778898656038i</v>
      </c>
      <c r="F115" s="8">
        <f t="shared" si="12"/>
        <v>-1.743433186</v>
      </c>
      <c r="G115" s="5"/>
      <c r="H115" s="5"/>
      <c r="I115" s="5"/>
      <c r="J115" s="5"/>
    </row>
    <row r="116" ht="12.75" customHeight="1">
      <c r="A116" s="7">
        <f t="shared" si="13"/>
        <v>5.2</v>
      </c>
      <c r="B116" s="7">
        <f t="shared" si="9"/>
        <v>25224.35859</v>
      </c>
      <c r="C116" s="7">
        <f t="shared" si="10"/>
        <v>158489.3192</v>
      </c>
      <c r="D116" s="7" t="str">
        <f t="shared" si="11"/>
        <v>158489,319246111i</v>
      </c>
      <c r="E116" s="8" t="str">
        <f>IMDIV(1,IMSUM(IMSUM(IMSUM(
1,IMPRODUCT(
D116,INDC_BTL/(LOAD2_BTL*'L-C Filter Designer'!$D$16))),IMPRODUCT(IMPOWER(
D116,2),INDC_BTL*CAP_BTL))))</f>
        <v>0,458878728177444-0,588827680371595i</v>
      </c>
      <c r="F116" s="8">
        <f t="shared" si="12"/>
        <v>-2.539205233</v>
      </c>
      <c r="G116" s="5"/>
      <c r="H116" s="5"/>
      <c r="I116" s="5"/>
      <c r="J116" s="5"/>
    </row>
    <row r="117" ht="12.75" customHeight="1">
      <c r="A117" s="7">
        <f t="shared" si="13"/>
        <v>5.3</v>
      </c>
      <c r="B117" s="7">
        <f t="shared" si="9"/>
        <v>31755.58602</v>
      </c>
      <c r="C117" s="7">
        <f t="shared" si="10"/>
        <v>199526.2315</v>
      </c>
      <c r="D117" s="7" t="str">
        <f t="shared" si="11"/>
        <v>199526,231496887i</v>
      </c>
      <c r="E117" s="8" t="str">
        <f>IMDIV(1,IMSUM(IMSUM(IMSUM(
1,IMPRODUCT(
D117,INDC_BTL/(LOAD2_BTL*'L-C Filter Designer'!$D$16))),IMPRODUCT(IMPOWER(
D117,2),INDC_BTL*CAP_BTL))))</f>
        <v>0,31474883578151-0,581381987447718i</v>
      </c>
      <c r="F117" s="8">
        <f t="shared" si="12"/>
        <v>-3.594471687</v>
      </c>
      <c r="G117" s="5"/>
      <c r="H117" s="5"/>
      <c r="I117" s="5"/>
      <c r="J117" s="5"/>
    </row>
    <row r="118" ht="12.75" customHeight="1">
      <c r="A118" s="7">
        <f t="shared" si="13"/>
        <v>5.4</v>
      </c>
      <c r="B118" s="7">
        <f t="shared" si="9"/>
        <v>39977.91421</v>
      </c>
      <c r="C118" s="7">
        <f t="shared" si="10"/>
        <v>251188.6432</v>
      </c>
      <c r="D118" s="7" t="str">
        <f t="shared" si="11"/>
        <v>251188,643150957i</v>
      </c>
      <c r="E118" s="8" t="str">
        <f>IMDIV(1,IMSUM(IMSUM(IMSUM(
1,IMPRODUCT(
D118,INDC_BTL/(LOAD2_BTL*'L-C Filter Designer'!$D$16))),IMPRODUCT(IMPOWER(
D118,2),INDC_BTL*CAP_BTL))))</f>
        <v>0,178695879628502-0,537783272295052i</v>
      </c>
      <c r="F118" s="8">
        <f t="shared" si="12"/>
        <v>-4.933014515</v>
      </c>
      <c r="G118" s="5"/>
      <c r="H118" s="5"/>
      <c r="I118" s="5"/>
      <c r="J118" s="5"/>
    </row>
    <row r="119" ht="12.75" customHeight="1">
      <c r="A119" s="7">
        <f t="shared" si="13"/>
        <v>5.5</v>
      </c>
      <c r="B119" s="7">
        <f t="shared" si="9"/>
        <v>50329.2121</v>
      </c>
      <c r="C119" s="7">
        <f t="shared" si="10"/>
        <v>316227.766</v>
      </c>
      <c r="D119" s="7" t="str">
        <f t="shared" si="11"/>
        <v>316227,766016836i</v>
      </c>
      <c r="E119" s="8" t="str">
        <f>IMDIV(1,IMSUM(IMSUM(IMSUM(
1,IMPRODUCT(
D119,INDC_BTL/(LOAD2_BTL*'L-C Filter Designer'!$D$16))),IMPRODUCT(IMPOWER(
D119,2),INDC_BTL*CAP_BTL))))</f>
        <v>0,0655245329563054-0,46511058756607i</v>
      </c>
      <c r="F119" s="8">
        <f t="shared" si="12"/>
        <v>-6.563525152</v>
      </c>
      <c r="G119" s="5"/>
      <c r="H119" s="5"/>
      <c r="I119" s="5"/>
      <c r="J119" s="5"/>
    </row>
    <row r="120" ht="12.75" customHeight="1">
      <c r="A120" s="7">
        <f t="shared" si="13"/>
        <v>5.6</v>
      </c>
      <c r="B120" s="7">
        <f t="shared" si="9"/>
        <v>63360.72407</v>
      </c>
      <c r="C120" s="7">
        <f t="shared" si="10"/>
        <v>398107.1706</v>
      </c>
      <c r="D120" s="7" t="str">
        <f t="shared" si="11"/>
        <v>398107,170553495i</v>
      </c>
      <c r="E120" s="8" t="str">
        <f>IMDIV(1,IMSUM(IMSUM(IMSUM(
1,IMPRODUCT(
D120,INDC_BTL/(LOAD2_BTL*'L-C Filter Designer'!$D$16))),IMPRODUCT(IMPOWER(
D120,2),INDC_BTL*CAP_BTL))))</f>
        <v>-0,0161796520228736-0,376086899162431i</v>
      </c>
      <c r="F120" s="8">
        <f t="shared" si="12"/>
        <v>-8.486205357</v>
      </c>
      <c r="G120" s="5"/>
      <c r="H120" s="5"/>
      <c r="I120" s="5"/>
      <c r="J120" s="5"/>
    </row>
    <row r="121" ht="12.75" customHeight="1">
      <c r="A121" s="7">
        <f t="shared" si="13"/>
        <v>5.7</v>
      </c>
      <c r="B121" s="7">
        <f t="shared" si="9"/>
        <v>79766.42565</v>
      </c>
      <c r="C121" s="7">
        <f t="shared" si="10"/>
        <v>501187.2336</v>
      </c>
      <c r="D121" s="7" t="str">
        <f t="shared" si="11"/>
        <v>501187,233627268i</v>
      </c>
      <c r="E121" s="8" t="str">
        <f>IMDIV(1,IMSUM(IMSUM(IMSUM(
1,IMPRODUCT(
D121,INDC_BTL/(LOAD2_BTL*'L-C Filter Designer'!$D$16))),IMPRODUCT(IMPOWER(
D121,2),INDC_BTL*CAP_BTL))))</f>
        <v>-0,0651766110035881-0,28435004738972i</v>
      </c>
      <c r="F121" s="8">
        <f t="shared" si="12"/>
        <v>-10.70055436</v>
      </c>
      <c r="G121" s="5"/>
      <c r="H121" s="5"/>
      <c r="I121" s="5"/>
      <c r="J121" s="5"/>
    </row>
    <row r="122" ht="12.75" customHeight="1">
      <c r="A122" s="7">
        <f t="shared" si="13"/>
        <v>5.8</v>
      </c>
      <c r="B122" s="7">
        <f t="shared" si="9"/>
        <v>100419.9803</v>
      </c>
      <c r="C122" s="7">
        <f t="shared" si="10"/>
        <v>630957.3445</v>
      </c>
      <c r="D122" s="7" t="str">
        <f t="shared" si="11"/>
        <v>630957,344480188i</v>
      </c>
      <c r="E122" s="8" t="str">
        <f>IMDIV(1,IMSUM(IMSUM(IMSUM(
1,IMPRODUCT(
D122,INDC_BTL/(LOAD2_BTL*'L-C Filter Designer'!$D$16))),IMPRODUCT(IMPOWER(
D122,2),INDC_BTL*CAP_BTL))))</f>
        <v>-0,0859428403543703-0,200983914420027i</v>
      </c>
      <c r="F122" s="8">
        <f t="shared" si="12"/>
        <v>-13.20747441</v>
      </c>
      <c r="G122" s="5"/>
      <c r="H122" s="5"/>
      <c r="I122" s="5"/>
      <c r="J122" s="5"/>
    </row>
    <row r="123" ht="12.75" customHeight="1">
      <c r="A123" s="7">
        <f t="shared" si="13"/>
        <v>5.9</v>
      </c>
      <c r="B123" s="7">
        <f t="shared" si="9"/>
        <v>126421.265</v>
      </c>
      <c r="C123" s="7">
        <f t="shared" si="10"/>
        <v>794328.2347</v>
      </c>
      <c r="D123" s="7" t="str">
        <f t="shared" si="11"/>
        <v>794328,234724274i</v>
      </c>
      <c r="E123" s="8" t="str">
        <f>IMDIV(1,IMSUM(IMSUM(IMSUM(
1,IMPRODUCT(
D123,INDC_BTL/(LOAD2_BTL*'L-C Filter Designer'!$D$16))),IMPRODUCT(IMPOWER(
D123,2),INDC_BTL*CAP_BTL))))</f>
        <v>-0,0862224877495046-0,132899359287348i</v>
      </c>
      <c r="F123" s="8">
        <f t="shared" si="12"/>
        <v>-16.00385854</v>
      </c>
      <c r="G123" s="5"/>
      <c r="H123" s="5"/>
      <c r="I123" s="5"/>
      <c r="J123" s="5"/>
    </row>
    <row r="124" ht="12.75" customHeight="1">
      <c r="A124" s="7">
        <f t="shared" si="13"/>
        <v>6</v>
      </c>
      <c r="B124" s="7">
        <f t="shared" si="9"/>
        <v>159154.9431</v>
      </c>
      <c r="C124" s="7">
        <f t="shared" si="10"/>
        <v>1000000</v>
      </c>
      <c r="D124" s="7" t="str">
        <f t="shared" si="11"/>
        <v>999999,99999999i</v>
      </c>
      <c r="E124" s="8" t="str">
        <f>IMDIV(1,IMSUM(IMSUM(IMSUM(
1,IMPRODUCT(
D124,INDC_BTL/(LOAD2_BTL*'L-C Filter Designer'!$D$16))),IMPRODUCT(IMPOWER(
D124,2),INDC_BTL*CAP_BTL))))</f>
        <v>-0,0746237769476475-0,0825027937508552i</v>
      </c>
      <c r="F124" s="8">
        <f t="shared" si="12"/>
        <v>-19.07440086</v>
      </c>
      <c r="G124" s="5"/>
      <c r="H124" s="5"/>
      <c r="I124" s="5"/>
      <c r="J124" s="5"/>
    </row>
    <row r="125" ht="12.75" customHeight="1">
      <c r="A125" s="7">
        <f t="shared" si="13"/>
        <v>6.1</v>
      </c>
      <c r="B125" s="7">
        <f t="shared" si="9"/>
        <v>200364.2023</v>
      </c>
      <c r="C125" s="7">
        <f t="shared" si="10"/>
        <v>1258925.412</v>
      </c>
      <c r="D125" s="7" t="str">
        <f t="shared" si="11"/>
        <v>1258925,41179415i</v>
      </c>
      <c r="E125" s="8" t="str">
        <f>IMDIV(1,IMSUM(IMSUM(IMSUM(
1,IMPRODUCT(
D125,INDC_BTL/(LOAD2_BTL*'L-C Filter Designer'!$D$16))),IMPRODUCT(IMPOWER(
D125,2),INDC_BTL*CAP_BTL))))</f>
        <v>-0,0585230564518119-0,0484306988035039i</v>
      </c>
      <c r="F125" s="8">
        <f t="shared" si="12"/>
        <v>-22.38788005</v>
      </c>
      <c r="G125" s="5"/>
      <c r="H125" s="5"/>
      <c r="I125" s="5"/>
      <c r="J125" s="5"/>
    </row>
    <row r="126" ht="12.75" customHeight="1">
      <c r="A126" s="7">
        <f t="shared" si="13"/>
        <v>6.2</v>
      </c>
      <c r="B126" s="7">
        <f t="shared" si="9"/>
        <v>252243.5859</v>
      </c>
      <c r="C126" s="7">
        <f t="shared" si="10"/>
        <v>1584893.192</v>
      </c>
      <c r="D126" s="7" t="str">
        <f t="shared" si="11"/>
        <v>1584893,19246109i</v>
      </c>
      <c r="E126" s="8" t="str">
        <f>IMDIV(1,IMSUM(IMSUM(IMSUM(
1,IMPRODUCT(
D126,INDC_BTL/(LOAD2_BTL*'L-C Filter Designer'!$D$16))),IMPRODUCT(IMPOWER(
D126,2),INDC_BTL*CAP_BTL))))</f>
        <v>-0,0428078811654581-0,0271515716730261i</v>
      </c>
      <c r="F126" s="8">
        <f t="shared" si="12"/>
        <v>-25.90113767</v>
      </c>
      <c r="G126" s="5"/>
      <c r="H126" s="5"/>
      <c r="I126" s="5"/>
      <c r="J126" s="5"/>
    </row>
    <row r="127" ht="12.75" customHeight="1">
      <c r="A127" s="7">
        <f t="shared" si="13"/>
        <v>6.3</v>
      </c>
      <c r="B127" s="7">
        <f t="shared" si="9"/>
        <v>317555.8602</v>
      </c>
      <c r="C127" s="7">
        <f t="shared" si="10"/>
        <v>1995262.315</v>
      </c>
      <c r="D127" s="7" t="str">
        <f t="shared" si="11"/>
        <v>1995262,31496885i</v>
      </c>
      <c r="E127" s="8" t="str">
        <f>IMDIV(1,IMSUM(IMSUM(IMSUM(
1,IMPRODUCT(
D127,INDC_BTL/(LOAD2_BTL*'L-C Filter Designer'!$D$16))),IMPRODUCT(IMPOWER(
D127,2),INDC_BTL*CAP_BTL))))</f>
        <v>-0,0298122028080027-0,0146943120921261i</v>
      </c>
      <c r="F127" s="8">
        <f t="shared" si="12"/>
        <v>-29.56759481</v>
      </c>
      <c r="G127" s="5"/>
      <c r="H127" s="5"/>
      <c r="I127" s="5"/>
      <c r="J127" s="5"/>
    </row>
    <row r="128" ht="12.75" customHeight="1">
      <c r="A128" s="7">
        <f t="shared" si="13"/>
        <v>6.4</v>
      </c>
      <c r="B128" s="7">
        <f t="shared" si="9"/>
        <v>399779.1421</v>
      </c>
      <c r="C128" s="7">
        <f t="shared" si="10"/>
        <v>2511886.432</v>
      </c>
      <c r="D128" s="7" t="str">
        <f t="shared" si="11"/>
        <v>2511886,43150955i</v>
      </c>
      <c r="E128" s="8" t="str">
        <f>IMDIV(1,IMSUM(IMSUM(IMSUM(
1,IMPRODUCT(
D128,INDC_BTL/(LOAD2_BTL*'L-C Filter Designer'!$D$16))),IMPRODUCT(IMPOWER(
D128,2),INDC_BTL*CAP_BTL))))</f>
        <v>-0,0200705558323891-0,00775203839455374i</v>
      </c>
      <c r="F128" s="8">
        <f t="shared" si="12"/>
        <v>-33.34492826</v>
      </c>
      <c r="G128" s="5"/>
      <c r="H128" s="5"/>
      <c r="I128" s="5"/>
      <c r="J128" s="5"/>
    </row>
    <row r="129" ht="12.75" customHeight="1">
      <c r="A129" s="7">
        <f t="shared" si="13"/>
        <v>6.5</v>
      </c>
      <c r="B129" s="7">
        <f t="shared" si="9"/>
        <v>503292.121</v>
      </c>
      <c r="C129" s="7">
        <f t="shared" si="10"/>
        <v>3162277.66</v>
      </c>
      <c r="D129" s="7" t="str">
        <f t="shared" si="11"/>
        <v>3162277,66016833i</v>
      </c>
      <c r="E129" s="8" t="str">
        <f>IMDIV(1,IMSUM(IMSUM(IMSUM(
1,IMPRODUCT(
D129,INDC_BTL/(LOAD2_BTL*'L-C Filter Designer'!$D$16))),IMPRODUCT(IMPOWER(
D129,2),INDC_BTL*CAP_BTL))))</f>
        <v>-0,0132077121858037-0,00401793681453597i</v>
      </c>
      <c r="F129" s="8">
        <f t="shared" si="12"/>
        <v>-37.19905638</v>
      </c>
      <c r="G129" s="5"/>
      <c r="H129" s="5"/>
      <c r="I129" s="5"/>
      <c r="J129" s="5"/>
    </row>
    <row r="130" ht="12.75" customHeight="1">
      <c r="A130" s="7">
        <f t="shared" si="13"/>
        <v>6.6</v>
      </c>
      <c r="B130" s="7">
        <f t="shared" si="9"/>
        <v>633607.2407</v>
      </c>
      <c r="C130" s="7">
        <f t="shared" si="10"/>
        <v>3981071.706</v>
      </c>
      <c r="D130" s="7" t="str">
        <f t="shared" si="11"/>
        <v>3981071,70553491i</v>
      </c>
      <c r="E130" s="8" t="str">
        <f>IMDIV(1,IMSUM(IMSUM(IMSUM(
1,IMPRODUCT(
D130,INDC_BTL/(LOAD2_BTL*'L-C Filter Designer'!$D$16))),IMPRODUCT(IMPOWER(
D130,2),INDC_BTL*CAP_BTL))))</f>
        <v>-0,00856183741612367-0,00205795500312253i</v>
      </c>
      <c r="F130" s="8">
        <f t="shared" si="12"/>
        <v>-41.10472866</v>
      </c>
      <c r="G130" s="5"/>
      <c r="H130" s="5"/>
      <c r="I130" s="5"/>
      <c r="J130" s="5"/>
    </row>
    <row r="131" ht="12.75" customHeight="1">
      <c r="A131" s="7">
        <f t="shared" si="13"/>
        <v>6.7</v>
      </c>
      <c r="B131" s="7">
        <f t="shared" si="9"/>
        <v>797664.2565</v>
      </c>
      <c r="C131" s="7">
        <f t="shared" si="10"/>
        <v>5011872.336</v>
      </c>
      <c r="D131" s="7" t="str">
        <f t="shared" si="11"/>
        <v>5011872,33627264i</v>
      </c>
      <c r="E131" s="8" t="str">
        <f>IMDIV(1,IMSUM(IMSUM(IMSUM(
1,IMPRODUCT(
D131,INDC_BTL/(LOAD2_BTL*'L-C Filter Designer'!$D$16))),IMPRODUCT(IMPOWER(
D131,2),INDC_BTL*CAP_BTL))))</f>
        <v>-0,00549620467991209-0,00104588203354676i</v>
      </c>
      <c r="F131" s="8">
        <f t="shared" si="12"/>
        <v>-45.04426038</v>
      </c>
      <c r="G131" s="5"/>
      <c r="H131" s="5"/>
      <c r="I131" s="5"/>
      <c r="J131" s="5"/>
    </row>
    <row r="132" ht="12.75" customHeight="1">
      <c r="A132" s="7">
        <f t="shared" si="13"/>
        <v>6.8</v>
      </c>
      <c r="B132" s="7">
        <f t="shared" si="9"/>
        <v>1004199.803</v>
      </c>
      <c r="C132" s="7">
        <f t="shared" si="10"/>
        <v>6309573.445</v>
      </c>
      <c r="D132" s="7" t="str">
        <f t="shared" si="11"/>
        <v>6309573,44480183i</v>
      </c>
      <c r="E132" s="8" t="str">
        <f>IMDIV(1,IMSUM(IMSUM(IMSUM(
1,IMPRODUCT(
D132,INDC_BTL/(LOAD2_BTL*'L-C Filter Designer'!$D$16))),IMPRODUCT(IMPOWER(
D132,2),INDC_BTL*CAP_BTL))))</f>
        <v>-0,00350613773779392-0,000528855400952959i</v>
      </c>
      <c r="F132" s="8">
        <f t="shared" si="12"/>
        <v>-49.00571797</v>
      </c>
      <c r="G132" s="5"/>
      <c r="H132" s="5"/>
      <c r="I132" s="5"/>
      <c r="J132" s="5"/>
    </row>
    <row r="133" ht="12.75" customHeight="1">
      <c r="A133" s="7">
        <f t="shared" si="13"/>
        <v>6.9</v>
      </c>
      <c r="B133" s="7">
        <f t="shared" si="9"/>
        <v>1264212.65</v>
      </c>
      <c r="C133" s="7">
        <f t="shared" si="10"/>
        <v>7943282.347</v>
      </c>
      <c r="D133" s="7" t="str">
        <f t="shared" si="11"/>
        <v>7943282,34724268i</v>
      </c>
      <c r="E133" s="8" t="str">
        <f>IMDIV(1,IMSUM(IMSUM(IMSUM(
1,IMPRODUCT(
D133,INDC_BTL/(LOAD2_BTL*'L-C Filter Designer'!$D$16))),IMPRODUCT(IMPOWER(
D133,2),INDC_BTL*CAP_BTL))))</f>
        <v>-0,00222767055997718-0,000266553623747426i</v>
      </c>
      <c r="F133" s="8">
        <f t="shared" si="12"/>
        <v>-52.9812415</v>
      </c>
      <c r="G133" s="5"/>
      <c r="H133" s="5"/>
      <c r="I133" s="5"/>
      <c r="J133" s="5"/>
    </row>
    <row r="134" ht="12.75" customHeight="1">
      <c r="A134" s="7">
        <f t="shared" si="13"/>
        <v>7</v>
      </c>
      <c r="B134" s="7">
        <f t="shared" si="9"/>
        <v>1591549.431</v>
      </c>
      <c r="C134" s="7">
        <f t="shared" si="10"/>
        <v>10000000</v>
      </c>
      <c r="D134" s="7" t="str">
        <f t="shared" si="11"/>
        <v>9999999,99999982i</v>
      </c>
      <c r="E134" s="8" t="str">
        <f>IMDIV(1,IMSUM(IMSUM(IMSUM(
1,IMPRODUCT(
D134,INDC_BTL/(LOAD2_BTL*'L-C Filter Designer'!$D$16))),IMPRODUCT(IMPOWER(
D134,2),INDC_BTL*CAP_BTL))))</f>
        <v>-0,00141176912234354-0,000134071141723036i</v>
      </c>
      <c r="F134" s="8">
        <f t="shared" si="12"/>
        <v>-56.96573433</v>
      </c>
      <c r="G134" s="5"/>
      <c r="H134" s="5"/>
      <c r="I134" s="5"/>
      <c r="J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2.75" customHeight="1">
      <c r="A136" s="14" t="s">
        <v>38</v>
      </c>
      <c r="B136" s="15"/>
      <c r="C136" s="15"/>
      <c r="D136" s="15"/>
      <c r="E136" s="15"/>
      <c r="F136" s="16"/>
      <c r="G136" s="5"/>
      <c r="H136" s="5"/>
      <c r="I136" s="5"/>
      <c r="J136" s="5"/>
    </row>
    <row r="137" ht="12.75" customHeight="1">
      <c r="A137" s="17" t="s">
        <v>31</v>
      </c>
      <c r="B137" s="18" t="s">
        <v>2</v>
      </c>
      <c r="C137" s="18" t="s">
        <v>3</v>
      </c>
      <c r="D137" s="18" t="s">
        <v>4</v>
      </c>
      <c r="E137" s="18" t="s">
        <v>5</v>
      </c>
      <c r="F137" s="18" t="s">
        <v>32</v>
      </c>
      <c r="G137" s="5"/>
      <c r="H137" s="5"/>
      <c r="I137" s="5"/>
      <c r="J137" s="5"/>
    </row>
    <row r="138" ht="12.75" customHeight="1">
      <c r="A138" s="7">
        <v>1.0</v>
      </c>
      <c r="B138" s="7">
        <f t="shared" ref="B138:B198" si="14">C138/(2*PI())</f>
        <v>1.591549431</v>
      </c>
      <c r="C138" s="7">
        <f t="shared" ref="C138:C198" si="15">10^A138</f>
        <v>10</v>
      </c>
      <c r="D138" s="7" t="str">
        <f t="shared" ref="D138:D198" si="16">COMPLEX(0,C138)</f>
        <v>10i</v>
      </c>
      <c r="E138" s="8" t="str">
        <f>IMDIV(1,IMSUM(IMSUM(IMSUM(
1,IMPRODUCT(
D138,INDC_BTL/(LOAD3_BTL*'L-C Filter Designer'!$D$16))),IMPRODUCT(IMPOWER(
D138,2),INDC_BTL*CAP_BTL))))</f>
        <v>0,999999998203-0,0000499999999453i</v>
      </c>
      <c r="F138" s="8">
        <f t="shared" ref="F138:F198" si="17">20*LOG10(IMABS(E138))</f>
        <v>-0.000000004751181641</v>
      </c>
      <c r="G138" s="5"/>
      <c r="H138" s="5"/>
      <c r="I138" s="5"/>
      <c r="J138" s="5"/>
    </row>
    <row r="139" ht="12.75" customHeight="1">
      <c r="A139" s="7">
        <f t="shared" ref="A139:A198" si="18">0.1+A138</f>
        <v>1.1</v>
      </c>
      <c r="B139" s="7">
        <f t="shared" si="14"/>
        <v>2.003642023</v>
      </c>
      <c r="C139" s="7">
        <f t="shared" si="15"/>
        <v>12.58925412</v>
      </c>
      <c r="D139" s="7" t="str">
        <f t="shared" si="16"/>
        <v>12,5892541179417i</v>
      </c>
      <c r="E139" s="8" t="str">
        <f>IMDIV(1,IMSUM(IMSUM(IMSUM(
1,IMPRODUCT(
D139,INDC_BTL/(LOAD3_BTL*'L-C Filter Designer'!$D$16))),IMPRODUCT(IMPOWER(
D139,2),INDC_BTL*CAP_BTL))))</f>
        <v>0,999999997151947-0,0000629462704805677i</v>
      </c>
      <c r="F139" s="8">
        <f t="shared" si="17"/>
        <v>-0.000000007530114962</v>
      </c>
      <c r="G139" s="5"/>
      <c r="H139" s="5"/>
      <c r="I139" s="5"/>
      <c r="J139" s="5"/>
    </row>
    <row r="140" ht="12.75" customHeight="1">
      <c r="A140" s="7">
        <f t="shared" si="18"/>
        <v>1.2</v>
      </c>
      <c r="B140" s="7">
        <f t="shared" si="14"/>
        <v>2.522435859</v>
      </c>
      <c r="C140" s="7">
        <f t="shared" si="15"/>
        <v>15.84893192</v>
      </c>
      <c r="D140" s="7" t="str">
        <f t="shared" si="16"/>
        <v>15,8489319246111i</v>
      </c>
      <c r="E140" s="8" t="str">
        <f>IMDIV(1,IMSUM(IMSUM(IMSUM(
1,IMPRODUCT(
D140,INDC_BTL/(LOAD3_BTL*'L-C Filter Designer'!$D$16))),IMPRODUCT(IMPOWER(
D140,2),INDC_BTL*CAP_BTL))))</f>
        <v>0,99999999548614-0,0000792446594052909i</v>
      </c>
      <c r="F140" s="8">
        <f t="shared" si="17"/>
        <v>-0.00000001193442898</v>
      </c>
      <c r="G140" s="5"/>
      <c r="H140" s="5"/>
      <c r="I140" s="5"/>
      <c r="J140" s="5"/>
    </row>
    <row r="141" ht="12.75" customHeight="1">
      <c r="A141" s="7">
        <f t="shared" si="18"/>
        <v>1.3</v>
      </c>
      <c r="B141" s="7">
        <f t="shared" si="14"/>
        <v>3.175558602</v>
      </c>
      <c r="C141" s="7">
        <f t="shared" si="15"/>
        <v>19.95262315</v>
      </c>
      <c r="D141" s="7" t="str">
        <f t="shared" si="16"/>
        <v>19,9526231496888i</v>
      </c>
      <c r="E141" s="8" t="str">
        <f>IMDIV(1,IMSUM(IMSUM(IMSUM(
1,IMPRODUCT(
D141,INDC_BTL/(LOAD3_BTL*'L-C Filter Designer'!$D$16))),IMPRODUCT(IMPOWER(
D141,2),INDC_BTL*CAP_BTL))))</f>
        <v>0,999999992846014-0,0000997631153139464i</v>
      </c>
      <c r="F141" s="8">
        <f t="shared" si="17"/>
        <v>-0.00000001891479629</v>
      </c>
      <c r="G141" s="5"/>
      <c r="H141" s="5"/>
      <c r="I141" s="5"/>
      <c r="J141" s="5"/>
    </row>
    <row r="142" ht="12.75" customHeight="1">
      <c r="A142" s="7">
        <f t="shared" si="18"/>
        <v>1.4</v>
      </c>
      <c r="B142" s="7">
        <f t="shared" si="14"/>
        <v>3.997791421</v>
      </c>
      <c r="C142" s="7">
        <f t="shared" si="15"/>
        <v>25.11886432</v>
      </c>
      <c r="D142" s="7" t="str">
        <f t="shared" si="16"/>
        <v>25,1188643150958i</v>
      </c>
      <c r="E142" s="8" t="str">
        <f>IMDIV(1,IMSUM(IMSUM(IMSUM(
1,IMPRODUCT(
D142,INDC_BTL/(LOAD3_BTL*'L-C Filter Designer'!$D$16))),IMPRODUCT(IMPOWER(
D142,2),INDC_BTL*CAP_BTL))))</f>
        <v>0,999999988661696-0,000125594320708542i</v>
      </c>
      <c r="F142" s="8">
        <f t="shared" si="17"/>
        <v>-0.00000002997793421</v>
      </c>
      <c r="G142" s="5"/>
      <c r="H142" s="5"/>
      <c r="I142" s="5"/>
      <c r="J142" s="5"/>
    </row>
    <row r="143" ht="12.75" customHeight="1">
      <c r="A143" s="7">
        <f t="shared" si="18"/>
        <v>1.5</v>
      </c>
      <c r="B143" s="7">
        <f t="shared" si="14"/>
        <v>5.03292121</v>
      </c>
      <c r="C143" s="7">
        <f t="shared" si="15"/>
        <v>31.6227766</v>
      </c>
      <c r="D143" s="7" t="str">
        <f t="shared" si="16"/>
        <v>31,6227766016838i</v>
      </c>
      <c r="E143" s="8" t="str">
        <f>IMDIV(1,IMSUM(IMSUM(IMSUM(
1,IMPRODUCT(
D143,INDC_BTL/(LOAD3_BTL*'L-C Filter Designer'!$D$16))),IMPRODUCT(IMPOWER(
D143,2),INDC_BTL*CAP_BTL))))</f>
        <v>0,99999998203-0,000158113881278653i</v>
      </c>
      <c r="F143" s="8">
        <f t="shared" si="17"/>
        <v>-0.00000004751181845</v>
      </c>
      <c r="G143" s="5"/>
      <c r="H143" s="5"/>
      <c r="I143" s="5"/>
      <c r="J143" s="5"/>
    </row>
    <row r="144" ht="12.75" customHeight="1">
      <c r="A144" s="7">
        <f t="shared" si="18"/>
        <v>1.6</v>
      </c>
      <c r="B144" s="7">
        <f t="shared" si="14"/>
        <v>6.336072407</v>
      </c>
      <c r="C144" s="7">
        <f t="shared" si="15"/>
        <v>39.81071706</v>
      </c>
      <c r="D144" s="7" t="str">
        <f t="shared" si="16"/>
        <v>39,8107170553498i</v>
      </c>
      <c r="E144" s="8" t="str">
        <f>IMDIV(1,IMSUM(IMSUM(IMSUM(
1,IMPRODUCT(
D144,INDC_BTL/(LOAD3_BTL*'L-C Filter Designer'!$D$16))),IMPRODUCT(IMPOWER(
D144,2),INDC_BTL*CAP_BTL))))</f>
        <v>0,99999997151947-0,000199053581825412i</v>
      </c>
      <c r="F144" s="8">
        <f t="shared" si="17"/>
        <v>-0.00000007530115184</v>
      </c>
      <c r="G144" s="5"/>
      <c r="H144" s="5"/>
      <c r="I144" s="5"/>
      <c r="J144" s="5"/>
    </row>
    <row r="145" ht="12.75" customHeight="1">
      <c r="A145" s="7">
        <f t="shared" si="18"/>
        <v>1.7</v>
      </c>
      <c r="B145" s="7">
        <f t="shared" si="14"/>
        <v>7.976642565</v>
      </c>
      <c r="C145" s="7">
        <f t="shared" si="15"/>
        <v>50.11872336</v>
      </c>
      <c r="D145" s="7" t="str">
        <f t="shared" si="16"/>
        <v>50,1187233627273i</v>
      </c>
      <c r="E145" s="8" t="str">
        <f>IMDIV(1,IMSUM(IMSUM(IMSUM(
1,IMPRODUCT(
D145,INDC_BTL/(LOAD3_BTL*'L-C Filter Designer'!$D$16))),IMPRODUCT(IMPOWER(
D145,2),INDC_BTL*CAP_BTL))))</f>
        <v>0,999999954861402-0,000250593609927315i</v>
      </c>
      <c r="F145" s="8">
        <f t="shared" si="17"/>
        <v>-0.0000001193442838</v>
      </c>
      <c r="G145" s="5"/>
      <c r="H145" s="5"/>
      <c r="I145" s="5"/>
      <c r="J145" s="5"/>
    </row>
    <row r="146" ht="12.75" customHeight="1">
      <c r="A146" s="7">
        <f t="shared" si="18"/>
        <v>1.8</v>
      </c>
      <c r="B146" s="7">
        <f t="shared" si="14"/>
        <v>10.04199803</v>
      </c>
      <c r="C146" s="7">
        <f t="shared" si="15"/>
        <v>63.09573445</v>
      </c>
      <c r="D146" s="7" t="str">
        <f t="shared" si="16"/>
        <v>63,0957344480194i</v>
      </c>
      <c r="E146" s="8" t="str">
        <f>IMDIV(1,IMSUM(IMSUM(IMSUM(
1,IMPRODUCT(
D146,INDC_BTL/(LOAD3_BTL*'L-C Filter Designer'!$D$16))),IMPRODUCT(IMPOWER(
D146,2),INDC_BTL*CAP_BTL))))</f>
        <v>0,999999928460144-0,000315478658500078i</v>
      </c>
      <c r="F146" s="8">
        <f t="shared" si="17"/>
        <v>-0.0000001891479455</v>
      </c>
      <c r="G146" s="5"/>
      <c r="H146" s="5"/>
      <c r="I146" s="5"/>
      <c r="J146" s="5"/>
    </row>
    <row r="147" ht="12.75" customHeight="1">
      <c r="A147" s="7">
        <f t="shared" si="18"/>
        <v>1.9</v>
      </c>
      <c r="B147" s="7">
        <f t="shared" si="14"/>
        <v>12.6421265</v>
      </c>
      <c r="C147" s="7">
        <f t="shared" si="15"/>
        <v>79.43282347</v>
      </c>
      <c r="D147" s="7" t="str">
        <f t="shared" si="16"/>
        <v>79,4328234724283i</v>
      </c>
      <c r="E147" s="8" t="str">
        <f>IMDIV(1,IMSUM(IMSUM(IMSUM(
1,IMPRODUCT(
D147,INDC_BTL/(LOAD3_BTL*'L-C Filter Designer'!$D$16))),IMPRODUCT(IMPOWER(
D147,2),INDC_BTL*CAP_BTL))))</f>
        <v>0,999999886616971-0,0003971640899472i</v>
      </c>
      <c r="F147" s="8">
        <f t="shared" si="17"/>
        <v>-0.0000002997792928</v>
      </c>
      <c r="G147" s="5"/>
      <c r="H147" s="5"/>
      <c r="I147" s="5"/>
      <c r="J147" s="5"/>
    </row>
    <row r="148" ht="12.75" customHeight="1">
      <c r="A148" s="7">
        <f t="shared" si="18"/>
        <v>2</v>
      </c>
      <c r="B148" s="7">
        <f t="shared" si="14"/>
        <v>15.91549431</v>
      </c>
      <c r="C148" s="7">
        <f t="shared" si="15"/>
        <v>100</v>
      </c>
      <c r="D148" s="7" t="str">
        <f t="shared" si="16"/>
        <v>100i</v>
      </c>
      <c r="E148" s="8" t="str">
        <f>IMDIV(1,IMSUM(IMSUM(IMSUM(
1,IMPRODUCT(
D148,INDC_BTL/(LOAD3_BTL*'L-C Filter Designer'!$D$16))),IMPRODUCT(IMPOWER(
D148,2),INDC_BTL*CAP_BTL))))</f>
        <v>0,999999820300015-0,000499999945300004i</v>
      </c>
      <c r="F148" s="8">
        <f t="shared" si="17"/>
        <v>-0.0000004751181557</v>
      </c>
      <c r="G148" s="5"/>
      <c r="H148" s="5"/>
      <c r="I148" s="5"/>
      <c r="J148" s="5"/>
    </row>
    <row r="149" ht="12.75" customHeight="1">
      <c r="A149" s="7">
        <f t="shared" si="18"/>
        <v>2.1</v>
      </c>
      <c r="B149" s="7">
        <f t="shared" si="14"/>
        <v>20.03642023</v>
      </c>
      <c r="C149" s="7">
        <f t="shared" si="15"/>
        <v>125.8925412</v>
      </c>
      <c r="D149" s="7" t="str">
        <f t="shared" si="16"/>
        <v>125,892541179417i</v>
      </c>
      <c r="E149" s="8" t="str">
        <f>IMDIV(1,IMSUM(IMSUM(IMSUM(
1,IMPRODUCT(
D149,INDC_BTL/(LOAD3_BTL*'L-C Filter Designer'!$D$16))),IMPRODUCT(IMPOWER(
D149,2),INDC_BTL*CAP_BTL))))</f>
        <v>0,99999971519473-0,000629462596756247i</v>
      </c>
      <c r="F149" s="8">
        <f t="shared" si="17"/>
        <v>-0.0000007530115333</v>
      </c>
      <c r="G149" s="5"/>
      <c r="H149" s="5"/>
      <c r="I149" s="5"/>
      <c r="J149" s="5"/>
    </row>
    <row r="150" ht="12.75" customHeight="1">
      <c r="A150" s="7">
        <f t="shared" si="18"/>
        <v>2.2</v>
      </c>
      <c r="B150" s="7">
        <f t="shared" si="14"/>
        <v>25.22435859</v>
      </c>
      <c r="C150" s="7">
        <f t="shared" si="15"/>
        <v>158.4893192</v>
      </c>
      <c r="D150" s="7" t="str">
        <f t="shared" si="16"/>
        <v>158,489319246112i</v>
      </c>
      <c r="E150" s="8" t="str">
        <f>IMDIV(1,IMSUM(IMSUM(IMSUM(
1,IMPRODUCT(
D150,INDC_BTL/(LOAD3_BTL*'L-C Filter Designer'!$D$16))),IMPRODUCT(IMPOWER(
D150,2),INDC_BTL*CAP_BTL))))</f>
        <v>0,999999548614101-0,000792446378465973i</v>
      </c>
      <c r="F150" s="8">
        <f t="shared" si="17"/>
        <v>-0.00000119344284</v>
      </c>
      <c r="G150" s="5"/>
      <c r="H150" s="5"/>
      <c r="I150" s="5"/>
      <c r="J150" s="5"/>
    </row>
    <row r="151" ht="12.75" customHeight="1">
      <c r="A151" s="7">
        <f t="shared" si="18"/>
        <v>2.3</v>
      </c>
      <c r="B151" s="7">
        <f t="shared" si="14"/>
        <v>31.75558602</v>
      </c>
      <c r="C151" s="7">
        <f t="shared" si="15"/>
        <v>199.5262315</v>
      </c>
      <c r="D151" s="7" t="str">
        <f t="shared" si="16"/>
        <v>199,526231496889i</v>
      </c>
      <c r="E151" s="8" t="str">
        <f>IMDIV(1,IMSUM(IMSUM(IMSUM(
1,IMPRODUCT(
D151,INDC_BTL/(LOAD3_BTL*'L-C Filter Designer'!$D$16))),IMPRODUCT(IMPOWER(
D151,2),INDC_BTL*CAP_BTL))))</f>
        <v>0,999999284601648-0,000997630722987012i</v>
      </c>
      <c r="F151" s="8">
        <f t="shared" si="17"/>
        <v>-0.000001891479403</v>
      </c>
      <c r="G151" s="5"/>
      <c r="H151" s="5"/>
      <c r="I151" s="5"/>
      <c r="J151" s="5"/>
    </row>
    <row r="152" ht="12.75" customHeight="1">
      <c r="A152" s="7">
        <f t="shared" si="18"/>
        <v>2.4</v>
      </c>
      <c r="B152" s="7">
        <f t="shared" si="14"/>
        <v>39.97791421</v>
      </c>
      <c r="C152" s="7">
        <f t="shared" si="15"/>
        <v>251.1886432</v>
      </c>
      <c r="D152" s="7" t="str">
        <f t="shared" si="16"/>
        <v>251,188643150959i</v>
      </c>
      <c r="E152" s="8" t="str">
        <f>IMDIV(1,IMSUM(IMSUM(IMSUM(
1,IMPRODUCT(
D152,INDC_BTL/(LOAD3_BTL*'L-C Filter Designer'!$D$16))),IMPRODUCT(IMPOWER(
D152,2),INDC_BTL*CAP_BTL))))</f>
        <v>0,999998866170238-0,00125594234881857i</v>
      </c>
      <c r="F152" s="8">
        <f t="shared" si="17"/>
        <v>-0.000002997792764</v>
      </c>
      <c r="G152" s="5"/>
      <c r="H152" s="5"/>
      <c r="I152" s="5"/>
      <c r="J152" s="5"/>
    </row>
    <row r="153" ht="12.75" customHeight="1">
      <c r="A153" s="7">
        <f t="shared" si="18"/>
        <v>2.5</v>
      </c>
      <c r="B153" s="7">
        <f t="shared" si="14"/>
        <v>50.3292121</v>
      </c>
      <c r="C153" s="7">
        <f t="shared" si="15"/>
        <v>316.227766</v>
      </c>
      <c r="D153" s="7" t="str">
        <f t="shared" si="16"/>
        <v>316,227766016839i</v>
      </c>
      <c r="E153" s="8" t="str">
        <f>IMDIV(1,IMSUM(IMSUM(IMSUM(
1,IMPRODUCT(
D153,INDC_BTL/(LOAD3_BTL*'L-C Filter Designer'!$D$16))),IMPRODUCT(IMPOWER(
D153,2),INDC_BTL*CAP_BTL))))</f>
        <v>0,999998203001472-0,00158113710031942i</v>
      </c>
      <c r="F153" s="8">
        <f t="shared" si="17"/>
        <v>-0.000004751181177</v>
      </c>
      <c r="G153" s="5"/>
      <c r="H153" s="5"/>
      <c r="I153" s="5"/>
      <c r="J153" s="5"/>
    </row>
    <row r="154" ht="12.75" customHeight="1">
      <c r="A154" s="7">
        <f t="shared" si="18"/>
        <v>2.6</v>
      </c>
      <c r="B154" s="7">
        <f t="shared" si="14"/>
        <v>63.36072407</v>
      </c>
      <c r="C154" s="7">
        <f t="shared" si="15"/>
        <v>398.1071706</v>
      </c>
      <c r="D154" s="7" t="str">
        <f t="shared" si="16"/>
        <v>398,107170553499i</v>
      </c>
      <c r="E154" s="8" t="str">
        <f>IMDIV(1,IMSUM(IMSUM(IMSUM(
1,IMPRODUCT(
D154,INDC_BTL/(LOAD3_BTL*'L-C Filter Designer'!$D$16))),IMPRODUCT(IMPOWER(
D154,2),INDC_BTL*CAP_BTL))))</f>
        <v>0,99999715195063-0,00199053240143433i</v>
      </c>
      <c r="F154" s="8">
        <f t="shared" si="17"/>
        <v>-0.000007530114287</v>
      </c>
      <c r="G154" s="5"/>
      <c r="H154" s="5"/>
      <c r="I154" s="5"/>
      <c r="J154" s="5"/>
    </row>
    <row r="155" ht="12.75" customHeight="1">
      <c r="A155" s="7">
        <f t="shared" si="18"/>
        <v>2.7</v>
      </c>
      <c r="B155" s="7">
        <f t="shared" si="14"/>
        <v>79.76642565</v>
      </c>
      <c r="C155" s="7">
        <f t="shared" si="15"/>
        <v>501.1872336</v>
      </c>
      <c r="D155" s="7" t="str">
        <f t="shared" si="16"/>
        <v>501,187233627274i</v>
      </c>
      <c r="E155" s="8" t="str">
        <f>IMDIV(1,IMSUM(IMSUM(IMSUM(
1,IMPRODUCT(
D155,INDC_BTL/(LOAD3_BTL*'L-C Filter Designer'!$D$16))),IMPRODUCT(IMPOWER(
D155,2),INDC_BTL*CAP_BTL))))</f>
        <v>0,999995486149368-0,00250592928182548i</v>
      </c>
      <c r="F155" s="8">
        <f t="shared" si="17"/>
        <v>-0.00001193442582</v>
      </c>
      <c r="G155" s="5"/>
      <c r="H155" s="5"/>
      <c r="I155" s="5"/>
      <c r="J155" s="5"/>
    </row>
    <row r="156" ht="12.75" customHeight="1">
      <c r="A156" s="7">
        <f t="shared" si="18"/>
        <v>2.8</v>
      </c>
      <c r="B156" s="7">
        <f t="shared" si="14"/>
        <v>100.4199803</v>
      </c>
      <c r="C156" s="7">
        <f t="shared" si="15"/>
        <v>630.9573445</v>
      </c>
      <c r="D156" s="7" t="str">
        <f t="shared" si="16"/>
        <v>630,957344480196i</v>
      </c>
      <c r="E156" s="8" t="str">
        <f>IMDIV(1,IMSUM(IMSUM(IMSUM(
1,IMPRODUCT(
D156,INDC_BTL/(LOAD3_BTL*'L-C Filter Designer'!$D$16))),IMPRODUCT(IMPOWER(
D156,2),INDC_BTL*CAP_BTL))))</f>
        <v>0,99999284603747-0,00315477298241733i</v>
      </c>
      <c r="F156" s="8">
        <f t="shared" si="17"/>
        <v>-0.00001891478759</v>
      </c>
      <c r="G156" s="5"/>
      <c r="H156" s="5"/>
      <c r="I156" s="5"/>
      <c r="J156" s="5"/>
    </row>
    <row r="157" ht="12.75" customHeight="1">
      <c r="A157" s="7">
        <f t="shared" si="18"/>
        <v>2.9</v>
      </c>
      <c r="B157" s="7">
        <f t="shared" si="14"/>
        <v>126.421265</v>
      </c>
      <c r="C157" s="7">
        <f t="shared" si="15"/>
        <v>794.3282347</v>
      </c>
      <c r="D157" s="7" t="str">
        <f t="shared" si="16"/>
        <v>794,328234724285i</v>
      </c>
      <c r="E157" s="8" t="str">
        <f>IMDIV(1,IMSUM(IMSUM(IMSUM(
1,IMPRODUCT(
D157,INDC_BTL/(LOAD3_BTL*'L-C Filter Designer'!$D$16))),IMPRODUCT(IMPOWER(
D157,2),INDC_BTL*CAP_BTL))))</f>
        <v>0,99998866175511-0,00397161375879085i</v>
      </c>
      <c r="F157" s="8">
        <f t="shared" si="17"/>
        <v>-0.00002997791143</v>
      </c>
      <c r="G157" s="5"/>
      <c r="H157" s="5"/>
      <c r="I157" s="5"/>
      <c r="J157" s="5"/>
    </row>
    <row r="158" ht="12.75" customHeight="1">
      <c r="A158" s="7">
        <f t="shared" si="18"/>
        <v>3</v>
      </c>
      <c r="B158" s="7">
        <f t="shared" si="14"/>
        <v>159.1549431</v>
      </c>
      <c r="C158" s="7">
        <f t="shared" si="15"/>
        <v>1000</v>
      </c>
      <c r="D158" s="7" t="str">
        <f t="shared" si="16"/>
        <v>1000i</v>
      </c>
      <c r="E158" s="8" t="str">
        <f>IMDIV(1,IMSUM(IMSUM(IMSUM(
1,IMPRODUCT(
D158,INDC_BTL/(LOAD3_BTL*'L-C Filter Designer'!$D$16))),IMPRODUCT(IMPOWER(
D158,2),INDC_BTL*CAP_BTL))))</f>
        <v>0,99998203014717-0,00499994530035131i</v>
      </c>
      <c r="F158" s="8">
        <f t="shared" si="17"/>
        <v>-0.00004751177106</v>
      </c>
      <c r="G158" s="5"/>
      <c r="H158" s="5"/>
      <c r="I158" s="5"/>
      <c r="J158" s="5"/>
    </row>
    <row r="159" ht="12.75" customHeight="1">
      <c r="A159" s="7">
        <f t="shared" si="18"/>
        <v>3.1</v>
      </c>
      <c r="B159" s="7">
        <f t="shared" si="14"/>
        <v>200.3642023</v>
      </c>
      <c r="C159" s="7">
        <f t="shared" si="15"/>
        <v>1258.925412</v>
      </c>
      <c r="D159" s="7" t="str">
        <f t="shared" si="16"/>
        <v>1258,92541179417i</v>
      </c>
      <c r="E159" s="8" t="str">
        <f>IMDIV(1,IMSUM(IMSUM(IMSUM(
1,IMPRODUCT(
D159,INDC_BTL/(LOAD3_BTL*'L-C Filter Designer'!$D$16))),IMPRODUCT(IMPOWER(
D159,2),INDC_BTL*CAP_BTL))))</f>
        <v>0,999971519839005-0,00629451791923317i</v>
      </c>
      <c r="F159" s="8">
        <f t="shared" si="17"/>
        <v>-0.00007530104057</v>
      </c>
      <c r="G159" s="5"/>
      <c r="H159" s="5"/>
      <c r="I159" s="5"/>
      <c r="J159" s="5"/>
    </row>
    <row r="160" ht="12.75" customHeight="1">
      <c r="A160" s="7">
        <f t="shared" si="18"/>
        <v>3.2</v>
      </c>
      <c r="B160" s="7">
        <f t="shared" si="14"/>
        <v>252.2435859</v>
      </c>
      <c r="C160" s="7">
        <f t="shared" si="15"/>
        <v>1584.893192</v>
      </c>
      <c r="D160" s="7" t="str">
        <f t="shared" si="16"/>
        <v>1584,89319246112i</v>
      </c>
      <c r="E160" s="8" t="str">
        <f>IMDIV(1,IMSUM(IMSUM(IMSUM(
1,IMPRODUCT(
D160,INDC_BTL/(LOAD3_BTL*'L-C Filter Designer'!$D$16))),IMPRODUCT(IMPOWER(
D160,2),INDC_BTL*CAP_BTL))))</f>
        <v>0,999954862329399-0,00792424820119641i</v>
      </c>
      <c r="F160" s="8">
        <f t="shared" si="17"/>
        <v>-0.0001193440012</v>
      </c>
      <c r="G160" s="5"/>
      <c r="H160" s="5"/>
      <c r="I160" s="5"/>
      <c r="J160" s="5"/>
    </row>
    <row r="161" ht="12.75" customHeight="1">
      <c r="A161" s="7">
        <f t="shared" si="18"/>
        <v>3.3</v>
      </c>
      <c r="B161" s="7">
        <f t="shared" si="14"/>
        <v>317.5558602</v>
      </c>
      <c r="C161" s="7">
        <f t="shared" si="15"/>
        <v>1995.262315</v>
      </c>
      <c r="D161" s="7" t="str">
        <f t="shared" si="16"/>
        <v>1995,26231496889i</v>
      </c>
      <c r="E161" s="8" t="str">
        <f>IMDIV(1,IMSUM(IMSUM(IMSUM(
1,IMPRODUCT(
D161,INDC_BTL/(LOAD3_BTL*'L-C Filter Designer'!$D$16))),IMPRODUCT(IMPOWER(
D161,2),INDC_BTL*CAP_BTL))))</f>
        <v>0,999928462473908-0,00997587708840942i</v>
      </c>
      <c r="F161" s="8">
        <f t="shared" si="17"/>
        <v>-0.0001891472303</v>
      </c>
      <c r="G161" s="5"/>
      <c r="H161" s="5"/>
      <c r="I161" s="5"/>
      <c r="J161" s="5"/>
    </row>
    <row r="162" ht="12.75" customHeight="1">
      <c r="A162" s="7">
        <f t="shared" si="18"/>
        <v>3.4</v>
      </c>
      <c r="B162" s="7">
        <f t="shared" si="14"/>
        <v>399.7791421</v>
      </c>
      <c r="C162" s="7">
        <f t="shared" si="15"/>
        <v>2511.886432</v>
      </c>
      <c r="D162" s="7" t="str">
        <f t="shared" si="16"/>
        <v>2511,88643150959i</v>
      </c>
      <c r="E162" s="8" t="str">
        <f>IMDIV(1,IMSUM(IMSUM(IMSUM(
1,IMPRODUCT(
D162,INDC_BTL/(LOAD3_BTL*'L-C Filter Designer'!$D$16))),IMPRODUCT(IMPOWER(
D162,2),INDC_BTL*CAP_BTL))))</f>
        <v>0,999886622823995-0,0125585652561023i</v>
      </c>
      <c r="F162" s="8">
        <f t="shared" si="17"/>
        <v>-0.0002997774927</v>
      </c>
      <c r="G162" s="5"/>
      <c r="H162" s="5"/>
      <c r="I162" s="5"/>
      <c r="J162" s="5"/>
    </row>
    <row r="163" ht="12.75" customHeight="1">
      <c r="A163" s="7">
        <f t="shared" si="18"/>
        <v>3.5</v>
      </c>
      <c r="B163" s="7">
        <f t="shared" si="14"/>
        <v>503.292121</v>
      </c>
      <c r="C163" s="7">
        <f t="shared" si="15"/>
        <v>3162.27766</v>
      </c>
      <c r="D163" s="7" t="str">
        <f t="shared" si="16"/>
        <v>3162,2776601684i</v>
      </c>
      <c r="E163" s="8" t="str">
        <f>IMDIV(1,IMSUM(IMSUM(IMSUM(
1,IMPRODUCT(
D163,INDC_BTL/(LOAD3_BTL*'L-C Filter Designer'!$D$16))),IMPRODUCT(IMPOWER(
D163,2),INDC_BTL*CAP_BTL))))</f>
        <v>0,999820314716368-0,0158096586460534i</v>
      </c>
      <c r="F163" s="8">
        <f t="shared" si="17"/>
        <v>-0.000475113637</v>
      </c>
      <c r="G163" s="5"/>
      <c r="H163" s="5"/>
      <c r="I163" s="5"/>
      <c r="J163" s="5"/>
    </row>
    <row r="164" ht="12.75" customHeight="1">
      <c r="A164" s="7">
        <f t="shared" si="18"/>
        <v>3.6</v>
      </c>
      <c r="B164" s="7">
        <f t="shared" si="14"/>
        <v>633.6072407</v>
      </c>
      <c r="C164" s="7">
        <f t="shared" si="15"/>
        <v>3981.071706</v>
      </c>
      <c r="D164" s="7" t="str">
        <f t="shared" si="16"/>
        <v>3981,07170553499i</v>
      </c>
      <c r="E164" s="8" t="str">
        <f>IMDIV(1,IMSUM(IMSUM(IMSUM(
1,IMPRODUCT(
D164,INDC_BTL/(LOAD3_BTL*'L-C Filter Designer'!$D$16))),IMPRODUCT(IMPOWER(
D164,2),INDC_BTL*CAP_BTL))))</f>
        <v>0,999715231658099-0,0199019075422961i</v>
      </c>
      <c r="F164" s="8">
        <f t="shared" si="17"/>
        <v>-0.0007530001725</v>
      </c>
      <c r="G164" s="5"/>
      <c r="H164" s="5"/>
      <c r="I164" s="5"/>
      <c r="J164" s="5"/>
    </row>
    <row r="165" ht="12.75" customHeight="1">
      <c r="A165" s="7">
        <f t="shared" si="18"/>
        <v>3.7</v>
      </c>
      <c r="B165" s="7">
        <f t="shared" si="14"/>
        <v>797.6642565</v>
      </c>
      <c r="C165" s="7">
        <f t="shared" si="15"/>
        <v>5011.872336</v>
      </c>
      <c r="D165" s="7" t="str">
        <f t="shared" si="16"/>
        <v>5011,87233627275i</v>
      </c>
      <c r="E165" s="8" t="str">
        <f>IMDIV(1,IMSUM(IMSUM(IMSUM(
1,IMPRODUCT(
D165,INDC_BTL/(LOAD3_BTL*'L-C Filter Designer'!$D$16))),IMPRODUCT(IMPOWER(
D165,2),INDC_BTL*CAP_BTL))))</f>
        <v>0,999548706855376-0,0250524764702214i</v>
      </c>
      <c r="F165" s="8">
        <f t="shared" si="17"/>
        <v>-0.001193414305</v>
      </c>
      <c r="G165" s="5"/>
      <c r="H165" s="5"/>
      <c r="I165" s="5"/>
      <c r="J165" s="5"/>
    </row>
    <row r="166" ht="12.75" customHeight="1">
      <c r="A166" s="7">
        <f t="shared" si="18"/>
        <v>3.8</v>
      </c>
      <c r="B166" s="7">
        <f t="shared" si="14"/>
        <v>1004.199803</v>
      </c>
      <c r="C166" s="7">
        <f t="shared" si="15"/>
        <v>6309.573445</v>
      </c>
      <c r="D166" s="7" t="str">
        <f t="shared" si="16"/>
        <v>6309,57344480197i</v>
      </c>
      <c r="E166" s="8" t="str">
        <f>IMDIV(1,IMSUM(IMSUM(IMSUM(
1,IMPRODUCT(
D166,INDC_BTL/(LOAD3_BTL*'L-C Filter Designer'!$D$16))),IMPRODUCT(IMPOWER(
D166,2),INDC_BTL*CAP_BTL))))</f>
        <v>0,999284834619122-0,0315341307179105i</v>
      </c>
      <c r="F166" s="8">
        <f t="shared" si="17"/>
        <v>-0.00189140772</v>
      </c>
      <c r="G166" s="5"/>
      <c r="H166" s="5"/>
      <c r="I166" s="5"/>
      <c r="J166" s="5"/>
    </row>
    <row r="167" ht="12.75" customHeight="1">
      <c r="A167" s="7">
        <f t="shared" si="18"/>
        <v>3.9</v>
      </c>
      <c r="B167" s="7">
        <f t="shared" si="14"/>
        <v>1264.21265</v>
      </c>
      <c r="C167" s="7">
        <f t="shared" si="15"/>
        <v>7943.282347</v>
      </c>
      <c r="D167" s="7" t="str">
        <f t="shared" si="16"/>
        <v>7943,28234724286i</v>
      </c>
      <c r="E167" s="8" t="str">
        <f>IMDIV(1,IMSUM(IMSUM(IMSUM(
1,IMPRODUCT(
D167,INDC_BTL/(LOAD3_BTL*'L-C Filter Designer'!$D$16))),IMPRODUCT(IMPOWER(
D167,2),INDC_BTL*CAP_BTL))))</f>
        <v>0,998866755368538-0,0396890079017679i</v>
      </c>
      <c r="F167" s="8">
        <f t="shared" si="17"/>
        <v>-0.002997612659</v>
      </c>
      <c r="G167" s="5"/>
      <c r="H167" s="5"/>
      <c r="I167" s="5"/>
      <c r="J167" s="5"/>
    </row>
    <row r="168" ht="12.75" customHeight="1">
      <c r="A168" s="7">
        <f t="shared" si="18"/>
        <v>4</v>
      </c>
      <c r="B168" s="7">
        <f t="shared" si="14"/>
        <v>1591.549431</v>
      </c>
      <c r="C168" s="7">
        <f t="shared" si="15"/>
        <v>10000</v>
      </c>
      <c r="D168" s="7" t="str">
        <f t="shared" si="16"/>
        <v>10000,0000000001i</v>
      </c>
      <c r="E168" s="8" t="str">
        <f>IMDIV(1,IMSUM(IMSUM(IMSUM(
1,IMPRODUCT(
D168,INDC_BTL/(LOAD3_BTL*'L-C Filter Designer'!$D$16))),IMPRODUCT(IMPOWER(
D168,2),INDC_BTL*CAP_BTL))))</f>
        <v>0,998204470987107-0,0499453351199452i</v>
      </c>
      <c r="F168" s="8">
        <f t="shared" si="17"/>
        <v>-0.004750728606</v>
      </c>
      <c r="G168" s="5"/>
      <c r="H168" s="5"/>
      <c r="I168" s="5"/>
      <c r="J168" s="5"/>
    </row>
    <row r="169" ht="12.75" customHeight="1">
      <c r="A169" s="7">
        <f t="shared" si="18"/>
        <v>4.1</v>
      </c>
      <c r="B169" s="7">
        <f t="shared" si="14"/>
        <v>2003.642023</v>
      </c>
      <c r="C169" s="7">
        <f t="shared" si="15"/>
        <v>12589.25412</v>
      </c>
      <c r="D169" s="7" t="str">
        <f t="shared" si="16"/>
        <v>12589,2541179417i</v>
      </c>
      <c r="E169" s="8" t="str">
        <f>IMDIV(1,IMSUM(IMSUM(IMSUM(
1,IMPRODUCT(
D169,INDC_BTL/(LOAD3_BTL*'L-C Filter Designer'!$D$16))),IMPRODUCT(IMPOWER(
D169,2),INDC_BTL*CAP_BTL))))</f>
        <v>0,997155640825254-0,0628372407789866i</v>
      </c>
      <c r="F169" s="8">
        <f t="shared" si="17"/>
        <v>-0.007528976812</v>
      </c>
      <c r="G169" s="5"/>
      <c r="H169" s="5"/>
      <c r="I169" s="5"/>
      <c r="J169" s="5"/>
    </row>
    <row r="170" ht="12.75" customHeight="1">
      <c r="A170" s="7">
        <f t="shared" si="18"/>
        <v>4.2</v>
      </c>
      <c r="B170" s="7">
        <f t="shared" si="14"/>
        <v>2522.435859</v>
      </c>
      <c r="C170" s="7">
        <f t="shared" si="15"/>
        <v>15848.93192</v>
      </c>
      <c r="D170" s="7" t="str">
        <f t="shared" si="16"/>
        <v>15848,9319246112i</v>
      </c>
      <c r="E170" s="8" t="str">
        <f>IMDIV(1,IMSUM(IMSUM(IMSUM(
1,IMPRODUCT(
D170,INDC_BTL/(LOAD3_BTL*'L-C Filter Designer'!$D$16))),IMPRODUCT(IMPOWER(
D170,2),INDC_BTL*CAP_BTL))))</f>
        <v>0,995495414498886-0,0790272460275897i</v>
      </c>
      <c r="F170" s="8">
        <f t="shared" si="17"/>
        <v>-0.01193156597</v>
      </c>
      <c r="G170" s="5"/>
      <c r="H170" s="5"/>
      <c r="I170" s="5"/>
      <c r="J170" s="5"/>
    </row>
    <row r="171" ht="12.75" customHeight="1">
      <c r="A171" s="7">
        <f t="shared" si="18"/>
        <v>4.3</v>
      </c>
      <c r="B171" s="7">
        <f t="shared" si="14"/>
        <v>3175.558602</v>
      </c>
      <c r="C171" s="7">
        <f t="shared" si="15"/>
        <v>19952.62315</v>
      </c>
      <c r="D171" s="7" t="str">
        <f t="shared" si="16"/>
        <v>19952,6231496889i</v>
      </c>
      <c r="E171" s="8" t="str">
        <f>IMDIV(1,IMSUM(IMSUM(IMSUM(
1,IMPRODUCT(
D171,INDC_BTL/(LOAD3_BTL*'L-C Filter Designer'!$D$16))),IMPRODUCT(IMPOWER(
D171,2),INDC_BTL*CAP_BTL))))</f>
        <v>0,992869293624542-0,0993297277172206i</v>
      </c>
      <c r="F171" s="8">
        <f t="shared" si="17"/>
        <v>-0.01890759351</v>
      </c>
      <c r="G171" s="5"/>
      <c r="H171" s="5"/>
      <c r="I171" s="5"/>
      <c r="J171" s="5"/>
    </row>
    <row r="172" ht="12.75" customHeight="1">
      <c r="A172" s="7">
        <f t="shared" si="18"/>
        <v>4.4</v>
      </c>
      <c r="B172" s="7">
        <f t="shared" si="14"/>
        <v>3997.791421</v>
      </c>
      <c r="C172" s="7">
        <f t="shared" si="15"/>
        <v>25118.86432</v>
      </c>
      <c r="D172" s="7" t="str">
        <f t="shared" si="16"/>
        <v>25118,8643150959i</v>
      </c>
      <c r="E172" s="8" t="str">
        <f>IMDIV(1,IMSUM(IMSUM(IMSUM(
1,IMPRODUCT(
D172,INDC_BTL/(LOAD3_BTL*'L-C Filter Designer'!$D$16))),IMPRODUCT(IMPOWER(
D172,2),INDC_BTL*CAP_BTL))))</f>
        <v>0,988720105065011-0,124730890921802i</v>
      </c>
      <c r="F172" s="8">
        <f t="shared" si="17"/>
        <v>-0.02995979924</v>
      </c>
      <c r="G172" s="5"/>
      <c r="H172" s="5"/>
      <c r="I172" s="5"/>
      <c r="J172" s="5"/>
    </row>
    <row r="173" ht="12.75" customHeight="1">
      <c r="A173" s="7">
        <f t="shared" si="18"/>
        <v>4.5</v>
      </c>
      <c r="B173" s="7">
        <f t="shared" si="14"/>
        <v>5032.92121</v>
      </c>
      <c r="C173" s="7">
        <f t="shared" si="15"/>
        <v>31622.7766</v>
      </c>
      <c r="D173" s="7" t="str">
        <f t="shared" si="16"/>
        <v>31622,7766016839i</v>
      </c>
      <c r="E173" s="8" t="str">
        <f>IMDIV(1,IMSUM(IMSUM(IMSUM(
1,IMPRODUCT(
D173,INDC_BTL/(LOAD3_BTL*'L-C Filter Designer'!$D$16))),IMPRODUCT(IMPOWER(
D173,2),INDC_BTL*CAP_BTL))))</f>
        <v>0,982176449597307-0,156395190434005i</v>
      </c>
      <c r="F173" s="8">
        <f t="shared" si="17"/>
        <v>-0.04746611111</v>
      </c>
      <c r="G173" s="5"/>
      <c r="H173" s="5"/>
      <c r="I173" s="5"/>
      <c r="J173" s="5"/>
    </row>
    <row r="174" ht="12.75" customHeight="1">
      <c r="A174" s="7">
        <f t="shared" si="18"/>
        <v>4.6</v>
      </c>
      <c r="B174" s="7">
        <f t="shared" si="14"/>
        <v>6336.072407</v>
      </c>
      <c r="C174" s="7">
        <f t="shared" si="15"/>
        <v>39810.71706</v>
      </c>
      <c r="D174" s="7" t="str">
        <f t="shared" si="16"/>
        <v>39810,7170553498i</v>
      </c>
      <c r="E174" s="8" t="str">
        <f>IMDIV(1,IMSUM(IMSUM(IMSUM(
1,IMPRODUCT(
D174,INDC_BTL/(LOAD3_BTL*'L-C Filter Designer'!$D$16))),IMPRODUCT(IMPOWER(
D174,2),INDC_BTL*CAP_BTL))))</f>
        <v>0,971886275985139-0,19563719808204i</v>
      </c>
      <c r="F174" s="8">
        <f t="shared" si="17"/>
        <v>-0.07518570112</v>
      </c>
      <c r="G174" s="5"/>
      <c r="H174" s="5"/>
      <c r="I174" s="5"/>
      <c r="J174" s="5"/>
    </row>
    <row r="175" ht="12.75" customHeight="1">
      <c r="A175" s="7">
        <f t="shared" si="18"/>
        <v>4.7</v>
      </c>
      <c r="B175" s="7">
        <f t="shared" si="14"/>
        <v>7976.642565</v>
      </c>
      <c r="C175" s="7">
        <f t="shared" si="15"/>
        <v>50118.72336</v>
      </c>
      <c r="D175" s="7" t="str">
        <f t="shared" si="16"/>
        <v>50118,7233627273i</v>
      </c>
      <c r="E175" s="8" t="str">
        <f>IMDIV(1,IMSUM(IMSUM(IMSUM(
1,IMPRODUCT(
D175,INDC_BTL/(LOAD3_BTL*'L-C Filter Designer'!$D$16))),IMPRODUCT(IMPOWER(
D175,2),INDC_BTL*CAP_BTL))))</f>
        <v>0,955778571871382-0,243817475104812i</v>
      </c>
      <c r="F175" s="8">
        <f t="shared" si="17"/>
        <v>-0.1190517479</v>
      </c>
      <c r="G175" s="5"/>
      <c r="H175" s="5"/>
      <c r="I175" s="5"/>
      <c r="J175" s="5"/>
    </row>
    <row r="176" ht="12.75" customHeight="1">
      <c r="A176" s="7">
        <f t="shared" si="18"/>
        <v>4.8</v>
      </c>
      <c r="B176" s="7">
        <f t="shared" si="14"/>
        <v>10041.99803</v>
      </c>
      <c r="C176" s="7">
        <f t="shared" si="15"/>
        <v>63095.73445</v>
      </c>
      <c r="D176" s="7" t="str">
        <f t="shared" si="16"/>
        <v>63095,7344480193i</v>
      </c>
      <c r="E176" s="8" t="str">
        <f>IMDIV(1,IMSUM(IMSUM(IMSUM(
1,IMPRODUCT(
D176,INDC_BTL/(LOAD3_BTL*'L-C Filter Designer'!$D$16))),IMPRODUCT(IMPOWER(
D176,2),INDC_BTL*CAP_BTL))))</f>
        <v>0,930747275142567-0,30208535754418i</v>
      </c>
      <c r="F176" s="8">
        <f t="shared" si="17"/>
        <v>-0.1884032935</v>
      </c>
      <c r="G176" s="5"/>
      <c r="H176" s="5"/>
      <c r="I176" s="5"/>
      <c r="J176" s="5"/>
    </row>
    <row r="177" ht="12.75" customHeight="1">
      <c r="A177" s="7">
        <f t="shared" si="18"/>
        <v>4.9</v>
      </c>
      <c r="B177" s="7">
        <f t="shared" si="14"/>
        <v>12642.1265</v>
      </c>
      <c r="C177" s="7">
        <f t="shared" si="15"/>
        <v>79432.82347</v>
      </c>
      <c r="D177" s="7" t="str">
        <f t="shared" si="16"/>
        <v>79432,8234724281i</v>
      </c>
      <c r="E177" s="8" t="str">
        <f>IMDIV(1,IMSUM(IMSUM(IMSUM(
1,IMPRODUCT(
D177,INDC_BTL/(LOAD3_BTL*'L-C Filter Designer'!$D$16))),IMPRODUCT(IMPOWER(
D177,2),INDC_BTL*CAP_BTL))))</f>
        <v>0,892295854955005-0,370836846564758i</v>
      </c>
      <c r="F177" s="8">
        <f t="shared" si="17"/>
        <v>-0.2978712497</v>
      </c>
      <c r="G177" s="5"/>
      <c r="H177" s="5"/>
      <c r="I177" s="5"/>
      <c r="J177" s="5"/>
    </row>
    <row r="178" ht="12.75" customHeight="1">
      <c r="A178" s="7">
        <f t="shared" si="18"/>
        <v>5</v>
      </c>
      <c r="B178" s="7">
        <f t="shared" si="14"/>
        <v>15915.49431</v>
      </c>
      <c r="C178" s="7">
        <f t="shared" si="15"/>
        <v>100000</v>
      </c>
      <c r="D178" s="7" t="str">
        <f t="shared" si="16"/>
        <v>99999,9999999998i</v>
      </c>
      <c r="E178" s="8" t="str">
        <f>IMDIV(1,IMSUM(IMSUM(IMSUM(
1,IMPRODUCT(
D178,INDC_BTL/(LOAD3_BTL*'L-C Filter Designer'!$D$16))),IMPRODUCT(IMPOWER(
D178,2),INDC_BTL*CAP_BTL))))</f>
        <v>0,83430394341472-0,448695247614671i</v>
      </c>
      <c r="F178" s="8">
        <f t="shared" si="17"/>
        <v>-0.4701853464</v>
      </c>
      <c r="G178" s="5"/>
      <c r="H178" s="5"/>
      <c r="I178" s="5"/>
      <c r="J178" s="5"/>
    </row>
    <row r="179" ht="12.75" customHeight="1">
      <c r="A179" s="7">
        <f t="shared" si="18"/>
        <v>5.1</v>
      </c>
      <c r="B179" s="7">
        <f t="shared" si="14"/>
        <v>20036.42023</v>
      </c>
      <c r="C179" s="7">
        <f t="shared" si="15"/>
        <v>125892.5412</v>
      </c>
      <c r="D179" s="7" t="str">
        <f t="shared" si="16"/>
        <v>125892,541179416i</v>
      </c>
      <c r="E179" s="8" t="str">
        <f>IMDIV(1,IMSUM(IMSUM(IMSUM(
1,IMPRODUCT(
D179,INDC_BTL/(LOAD3_BTL*'L-C Filter Designer'!$D$16))),IMPRODUCT(IMPOWER(
D179,2),INDC_BTL*CAP_BTL))))</f>
        <v>0,749351531751144-0,530833213248709i</v>
      </c>
      <c r="F179" s="8">
        <f t="shared" si="17"/>
        <v>-0.7401191629</v>
      </c>
      <c r="G179" s="5"/>
      <c r="H179" s="5"/>
      <c r="I179" s="5"/>
      <c r="J179" s="5"/>
    </row>
    <row r="180" ht="12.75" customHeight="1">
      <c r="A180" s="7">
        <f t="shared" si="18"/>
        <v>5.2</v>
      </c>
      <c r="B180" s="7">
        <f t="shared" si="14"/>
        <v>25224.35859</v>
      </c>
      <c r="C180" s="7">
        <f t="shared" si="15"/>
        <v>158489.3192</v>
      </c>
      <c r="D180" s="7" t="str">
        <f t="shared" si="16"/>
        <v>158489,319246111i</v>
      </c>
      <c r="E180" s="8" t="str">
        <f>IMDIV(1,IMSUM(IMSUM(IMSUM(
1,IMPRODUCT(
D180,INDC_BTL/(LOAD3_BTL*'L-C Filter Designer'!$D$16))),IMPRODUCT(IMPOWER(
D180,2),INDC_BTL*CAP_BTL))))</f>
        <v>0,630494022520605-0,60678177583567i</v>
      </c>
      <c r="F180" s="8">
        <f t="shared" si="17"/>
        <v>-1.159374757</v>
      </c>
      <c r="G180" s="5"/>
      <c r="H180" s="5"/>
      <c r="I180" s="5"/>
      <c r="J180" s="5"/>
    </row>
    <row r="181" ht="12.75" customHeight="1">
      <c r="A181" s="7">
        <f t="shared" si="18"/>
        <v>5.3</v>
      </c>
      <c r="B181" s="7">
        <f t="shared" si="14"/>
        <v>31755.58602</v>
      </c>
      <c r="C181" s="7">
        <f t="shared" si="15"/>
        <v>199526.2315</v>
      </c>
      <c r="D181" s="7" t="str">
        <f t="shared" si="16"/>
        <v>199526,231496887i</v>
      </c>
      <c r="E181" s="8" t="str">
        <f>IMDIV(1,IMSUM(IMSUM(IMSUM(
1,IMPRODUCT(
D181,INDC_BTL/(LOAD3_BTL*'L-C Filter Designer'!$D$16))),IMPRODUCT(IMPOWER(
D181,2),INDC_BTL*CAP_BTL))))</f>
        <v>0,475692942439945-0,65899999503708i</v>
      </c>
      <c r="F181" s="8">
        <f t="shared" si="17"/>
        <v>-1.80084593</v>
      </c>
      <c r="G181" s="5"/>
      <c r="H181" s="5"/>
      <c r="I181" s="5"/>
      <c r="J181" s="5"/>
    </row>
    <row r="182" ht="12.75" customHeight="1">
      <c r="A182" s="7">
        <f t="shared" si="18"/>
        <v>5.4</v>
      </c>
      <c r="B182" s="7">
        <f t="shared" si="14"/>
        <v>39977.91421</v>
      </c>
      <c r="C182" s="7">
        <f t="shared" si="15"/>
        <v>251188.6432</v>
      </c>
      <c r="D182" s="7" t="str">
        <f t="shared" si="16"/>
        <v>251188,643150957i</v>
      </c>
      <c r="E182" s="8" t="str">
        <f>IMDIV(1,IMSUM(IMSUM(IMSUM(
1,IMPRODUCT(
D182,INDC_BTL/(LOAD3_BTL*'L-C Filter Designer'!$D$16))),IMPRODUCT(IMPOWER(
D182,2),INDC_BTL*CAP_BTL))))</f>
        <v>0,294876747054645-0,665571230368237i</v>
      </c>
      <c r="F182" s="8">
        <f t="shared" si="17"/>
        <v>-2.757754632</v>
      </c>
      <c r="G182" s="5"/>
      <c r="H182" s="5"/>
      <c r="I182" s="5"/>
      <c r="J182" s="5"/>
    </row>
    <row r="183" ht="12.75" customHeight="1">
      <c r="A183" s="7">
        <f t="shared" si="18"/>
        <v>5.5</v>
      </c>
      <c r="B183" s="7">
        <f t="shared" si="14"/>
        <v>50329.2121</v>
      </c>
      <c r="C183" s="7">
        <f t="shared" si="15"/>
        <v>316227.766</v>
      </c>
      <c r="D183" s="7" t="str">
        <f t="shared" si="16"/>
        <v>316227,766016836i</v>
      </c>
      <c r="E183" s="8" t="str">
        <f>IMDIV(1,IMSUM(IMSUM(IMSUM(
1,IMPRODUCT(
D183,INDC_BTL/(LOAD3_BTL*'L-C Filter Designer'!$D$16))),IMPRODUCT(IMPOWER(
D183,2),INDC_BTL*CAP_BTL))))</f>
        <v>0,11475116576753-0,610900754183374i</v>
      </c>
      <c r="F183" s="8">
        <f t="shared" si="17"/>
        <v>-4.12999343</v>
      </c>
      <c r="G183" s="5"/>
      <c r="H183" s="5"/>
      <c r="I183" s="5"/>
      <c r="J183" s="5"/>
    </row>
    <row r="184" ht="12.75" customHeight="1">
      <c r="A184" s="7">
        <f t="shared" si="18"/>
        <v>5.6</v>
      </c>
      <c r="B184" s="7">
        <f t="shared" si="14"/>
        <v>63360.72407</v>
      </c>
      <c r="C184" s="7">
        <f t="shared" si="15"/>
        <v>398107.1706</v>
      </c>
      <c r="D184" s="7" t="str">
        <f t="shared" si="16"/>
        <v>398107,170553495i</v>
      </c>
      <c r="E184" s="8" t="str">
        <f>IMDIV(1,IMSUM(IMSUM(IMSUM(
1,IMPRODUCT(
D184,INDC_BTL/(LOAD3_BTL*'L-C Filter Designer'!$D$16))),IMPRODUCT(IMPOWER(
D184,2),INDC_BTL*CAP_BTL))))</f>
        <v>-0,0287225555305907-0,500729720434466i</v>
      </c>
      <c r="F184" s="8">
        <f t="shared" si="17"/>
        <v>-5.99366635</v>
      </c>
      <c r="G184" s="5"/>
      <c r="H184" s="5"/>
      <c r="I184" s="5"/>
      <c r="J184" s="5"/>
    </row>
    <row r="185" ht="12.75" customHeight="1">
      <c r="A185" s="7">
        <f t="shared" si="18"/>
        <v>5.7</v>
      </c>
      <c r="B185" s="7">
        <f t="shared" si="14"/>
        <v>79766.42565</v>
      </c>
      <c r="C185" s="7">
        <f t="shared" si="15"/>
        <v>501187.2336</v>
      </c>
      <c r="D185" s="7" t="str">
        <f t="shared" si="16"/>
        <v>501187,233627268i</v>
      </c>
      <c r="E185" s="8" t="str">
        <f>IMDIV(1,IMSUM(IMSUM(IMSUM(
1,IMPRODUCT(
D185,INDC_BTL/(LOAD3_BTL*'L-C Filter Designer'!$D$16))),IMPRODUCT(IMPOWER(
D185,2),INDC_BTL*CAP_BTL))))</f>
        <v>-0,111539190595043-0,364964213885316i</v>
      </c>
      <c r="F185" s="8">
        <f t="shared" si="17"/>
        <v>-8.36719722</v>
      </c>
      <c r="G185" s="5"/>
      <c r="H185" s="5"/>
      <c r="I185" s="5"/>
      <c r="J185" s="5"/>
    </row>
    <row r="186" ht="12.75" customHeight="1">
      <c r="A186" s="7">
        <f t="shared" si="18"/>
        <v>5.8</v>
      </c>
      <c r="B186" s="7">
        <f t="shared" si="14"/>
        <v>100419.9803</v>
      </c>
      <c r="C186" s="7">
        <f t="shared" si="15"/>
        <v>630957.3445</v>
      </c>
      <c r="D186" s="7" t="str">
        <f t="shared" si="16"/>
        <v>630957,344480188i</v>
      </c>
      <c r="E186" s="8" t="str">
        <f>IMDIV(1,IMSUM(IMSUM(IMSUM(
1,IMPRODUCT(
D186,INDC_BTL/(LOAD3_BTL*'L-C Filter Designer'!$D$16))),IMPRODUCT(IMPOWER(
D186,2),INDC_BTL*CAP_BTL))))</f>
        <v>-0,136388877217182-0,239216876415475i</v>
      </c>
      <c r="F186" s="8">
        <f t="shared" si="17"/>
        <v>-11.20178189</v>
      </c>
      <c r="G186" s="5"/>
      <c r="H186" s="5"/>
      <c r="I186" s="5"/>
      <c r="J186" s="5"/>
    </row>
    <row r="187" ht="12.75" customHeight="1">
      <c r="A187" s="7">
        <f t="shared" si="18"/>
        <v>5.9</v>
      </c>
      <c r="B187" s="7">
        <f t="shared" si="14"/>
        <v>126421.265</v>
      </c>
      <c r="C187" s="7">
        <f t="shared" si="15"/>
        <v>794328.2347</v>
      </c>
      <c r="D187" s="7" t="str">
        <f t="shared" si="16"/>
        <v>794328,234724274i</v>
      </c>
      <c r="E187" s="8" t="str">
        <f>IMDIV(1,IMSUM(IMSUM(IMSUM(
1,IMPRODUCT(
D187,INDC_BTL/(LOAD3_BTL*'L-C Filter Designer'!$D$16))),IMPRODUCT(IMPOWER(
D187,2),INDC_BTL*CAP_BTL))))</f>
        <v>-0,124580967272073-0,144017510646042i</v>
      </c>
      <c r="F187" s="8">
        <f t="shared" si="17"/>
        <v>-14.40554705</v>
      </c>
      <c r="G187" s="5"/>
      <c r="H187" s="5"/>
      <c r="I187" s="5"/>
      <c r="J187" s="5"/>
    </row>
    <row r="188" ht="12.75" customHeight="1">
      <c r="A188" s="7">
        <f t="shared" si="18"/>
        <v>6</v>
      </c>
      <c r="B188" s="7">
        <f t="shared" si="14"/>
        <v>159154.9431</v>
      </c>
      <c r="C188" s="7">
        <f t="shared" si="15"/>
        <v>1000000</v>
      </c>
      <c r="D188" s="7" t="str">
        <f t="shared" si="16"/>
        <v>999999,99999999i</v>
      </c>
      <c r="E188" s="8" t="str">
        <f>IMDIV(1,IMSUM(IMSUM(IMSUM(
1,IMPRODUCT(
D188,INDC_BTL/(LOAD3_BTL*'L-C Filter Designer'!$D$16))),IMPRODUCT(IMPOWER(
D188,2),INDC_BTL*CAP_BTL))))</f>
        <v>-0,0982710488275119-0,0814851151140242i</v>
      </c>
      <c r="F188" s="8">
        <f t="shared" si="17"/>
        <v>-17.87891721</v>
      </c>
      <c r="G188" s="5"/>
      <c r="H188" s="5"/>
      <c r="I188" s="5"/>
      <c r="J188" s="5"/>
    </row>
    <row r="189" ht="12.75" customHeight="1">
      <c r="A189" s="7">
        <f t="shared" si="18"/>
        <v>6.1</v>
      </c>
      <c r="B189" s="7">
        <f t="shared" si="14"/>
        <v>200364.2023</v>
      </c>
      <c r="C189" s="7">
        <f t="shared" si="15"/>
        <v>1258925.412</v>
      </c>
      <c r="D189" s="7" t="str">
        <f t="shared" si="16"/>
        <v>1258925,41179415i</v>
      </c>
      <c r="E189" s="8" t="str">
        <f>IMDIV(1,IMSUM(IMSUM(IMSUM(
1,IMPRODUCT(
D189,INDC_BTL/(LOAD3_BTL*'L-C Filter Designer'!$D$16))),IMPRODUCT(IMPOWER(
D189,2),INDC_BTL*CAP_BTL))))</f>
        <v>-0,0711813000635274-0,0441795120525331i</v>
      </c>
      <c r="F189" s="8">
        <f t="shared" si="17"/>
        <v>-21.53749089</v>
      </c>
      <c r="G189" s="5"/>
      <c r="H189" s="5"/>
      <c r="I189" s="5"/>
      <c r="J189" s="5"/>
    </row>
    <row r="190" ht="12.75" customHeight="1">
      <c r="A190" s="7">
        <f t="shared" si="18"/>
        <v>6.2</v>
      </c>
      <c r="B190" s="7">
        <f t="shared" si="14"/>
        <v>252243.5859</v>
      </c>
      <c r="C190" s="7">
        <f t="shared" si="15"/>
        <v>1584893.192</v>
      </c>
      <c r="D190" s="7" t="str">
        <f t="shared" si="16"/>
        <v>1584893,19246109i</v>
      </c>
      <c r="E190" s="8" t="str">
        <f>IMDIV(1,IMSUM(IMSUM(IMSUM(
1,IMPRODUCT(
D190,INDC_BTL/(LOAD3_BTL*'L-C Filter Designer'!$D$16))),IMPRODUCT(IMPOWER(
D190,2),INDC_BTL*CAP_BTL))))</f>
        <v>-0,0489518803734446-0,023286374826958i</v>
      </c>
      <c r="F190" s="8">
        <f t="shared" si="17"/>
        <v>-25.31868121</v>
      </c>
      <c r="G190" s="5"/>
      <c r="H190" s="5"/>
      <c r="I190" s="5"/>
      <c r="J190" s="5"/>
    </row>
    <row r="191" ht="12.75" customHeight="1">
      <c r="A191" s="7">
        <f t="shared" si="18"/>
        <v>6.3</v>
      </c>
      <c r="B191" s="7">
        <f t="shared" si="14"/>
        <v>317555.8602</v>
      </c>
      <c r="C191" s="7">
        <f t="shared" si="15"/>
        <v>1995262.315</v>
      </c>
      <c r="D191" s="7" t="str">
        <f t="shared" si="16"/>
        <v>1995262,31496885i</v>
      </c>
      <c r="E191" s="8" t="str">
        <f>IMDIV(1,IMSUM(IMSUM(IMSUM(
1,IMPRODUCT(
D191,INDC_BTL/(LOAD3_BTL*'L-C Filter Designer'!$D$16))),IMPRODUCT(IMPOWER(
D191,2),INDC_BTL*CAP_BTL))))</f>
        <v>-0,0325999472260741-0,0120512848835389i</v>
      </c>
      <c r="F191" s="8">
        <f t="shared" si="17"/>
        <v>-29.17936651</v>
      </c>
      <c r="G191" s="5"/>
      <c r="H191" s="5"/>
      <c r="I191" s="5"/>
      <c r="J191" s="5"/>
    </row>
    <row r="192" ht="12.75" customHeight="1">
      <c r="A192" s="7">
        <f t="shared" si="18"/>
        <v>6.4</v>
      </c>
      <c r="B192" s="7">
        <f t="shared" si="14"/>
        <v>399779.1421</v>
      </c>
      <c r="C192" s="7">
        <f t="shared" si="15"/>
        <v>2511886.432</v>
      </c>
      <c r="D192" s="7" t="str">
        <f t="shared" si="16"/>
        <v>2511886,43150955i</v>
      </c>
      <c r="E192" s="8" t="str">
        <f>IMDIV(1,IMSUM(IMSUM(IMSUM(
1,IMPRODUCT(
D192,INDC_BTL/(LOAD3_BTL*'L-C Filter Designer'!$D$16))),IMPRODUCT(IMPOWER(
D192,2),INDC_BTL*CAP_BTL))))</f>
        <v>-0,0212790806519515-0,00616411367449028i</v>
      </c>
      <c r="F192" s="8">
        <f t="shared" si="17"/>
        <v>-33.09099365</v>
      </c>
      <c r="G192" s="5"/>
      <c r="H192" s="5"/>
      <c r="I192" s="5"/>
      <c r="J192" s="5"/>
    </row>
    <row r="193" ht="12.75" customHeight="1">
      <c r="A193" s="7">
        <f t="shared" si="18"/>
        <v>6.5</v>
      </c>
      <c r="B193" s="7">
        <f t="shared" si="14"/>
        <v>503292.121</v>
      </c>
      <c r="C193" s="7">
        <f t="shared" si="15"/>
        <v>3162277.66</v>
      </c>
      <c r="D193" s="7" t="str">
        <f t="shared" si="16"/>
        <v>3162277,66016833i</v>
      </c>
      <c r="E193" s="8" t="str">
        <f>IMDIV(1,IMSUM(IMSUM(IMSUM(
1,IMPRODUCT(
D193,INDC_BTL/(LOAD3_BTL*'L-C Filter Designer'!$D$16))),IMPRODUCT(IMPOWER(
D193,2),INDC_BTL*CAP_BTL))))</f>
        <v>-0,013716009334012-0,00312942495697026i</v>
      </c>
      <c r="F193" s="8">
        <f t="shared" si="17"/>
        <v>-37.03505463</v>
      </c>
      <c r="G193" s="5"/>
      <c r="H193" s="5"/>
      <c r="I193" s="5"/>
      <c r="J193" s="5"/>
    </row>
    <row r="194" ht="12.75" customHeight="1">
      <c r="A194" s="7">
        <f t="shared" si="18"/>
        <v>6.6</v>
      </c>
      <c r="B194" s="7">
        <f t="shared" si="14"/>
        <v>633607.2407</v>
      </c>
      <c r="C194" s="7">
        <f t="shared" si="15"/>
        <v>3981071.706</v>
      </c>
      <c r="D194" s="7" t="str">
        <f t="shared" si="16"/>
        <v>3981071,70553491i</v>
      </c>
      <c r="E194" s="8" t="str">
        <f>IMDIV(1,IMSUM(IMSUM(IMSUM(
1,IMPRODUCT(
D194,INDC_BTL/(LOAD3_BTL*'L-C Filter Designer'!$D$16))),IMPRODUCT(IMPOWER(
D194,2),INDC_BTL*CAP_BTL))))</f>
        <v>-0,00877143848598195-0,00158125162037186i</v>
      </c>
      <c r="F194" s="8">
        <f t="shared" si="17"/>
        <v>-40.99969021</v>
      </c>
      <c r="G194" s="5"/>
      <c r="H194" s="5"/>
      <c r="I194" s="5"/>
      <c r="J194" s="5"/>
    </row>
    <row r="195" ht="12.75" customHeight="1">
      <c r="A195" s="7">
        <f t="shared" si="18"/>
        <v>6.7</v>
      </c>
      <c r="B195" s="7">
        <f t="shared" si="14"/>
        <v>797664.2565</v>
      </c>
      <c r="C195" s="7">
        <f t="shared" si="15"/>
        <v>5011872.336</v>
      </c>
      <c r="D195" s="7" t="str">
        <f t="shared" si="16"/>
        <v>5011872,33627264i</v>
      </c>
      <c r="E195" s="8" t="str">
        <f>IMDIV(1,IMSUM(IMSUM(IMSUM(
1,IMPRODUCT(
D195,INDC_BTL/(LOAD3_BTL*'L-C Filter Designer'!$D$16))),IMPRODUCT(IMPOWER(
D195,2),INDC_BTL*CAP_BTL))))</f>
        <v>-0,0055815389465301-0,000796590326009842i</v>
      </c>
      <c r="F195" s="8">
        <f t="shared" si="17"/>
        <v>-44.97734976</v>
      </c>
      <c r="G195" s="5"/>
      <c r="H195" s="5"/>
      <c r="I195" s="5"/>
      <c r="J195" s="5"/>
    </row>
    <row r="196" ht="12.75" customHeight="1">
      <c r="A196" s="7">
        <f t="shared" si="18"/>
        <v>6.8</v>
      </c>
      <c r="B196" s="7">
        <f t="shared" si="14"/>
        <v>1004199.803</v>
      </c>
      <c r="C196" s="7">
        <f t="shared" si="15"/>
        <v>6309573.445</v>
      </c>
      <c r="D196" s="7" t="str">
        <f t="shared" si="16"/>
        <v>6309573,44480183i</v>
      </c>
      <c r="E196" s="8" t="str">
        <f>IMDIV(1,IMSUM(IMSUM(IMSUM(
1,IMPRODUCT(
D196,INDC_BTL/(LOAD3_BTL*'L-C Filter Designer'!$D$16))),IMPRODUCT(IMPOWER(
D196,2),INDC_BTL*CAP_BTL))))</f>
        <v>-0,00354059654045289-0,000400539798286427i</v>
      </c>
      <c r="F196" s="8">
        <f t="shared" si="17"/>
        <v>-48.9632433</v>
      </c>
      <c r="G196" s="5"/>
      <c r="H196" s="5"/>
      <c r="I196" s="5"/>
      <c r="J196" s="5"/>
    </row>
    <row r="197" ht="12.75" customHeight="1">
      <c r="A197" s="7">
        <f t="shared" si="18"/>
        <v>6.9</v>
      </c>
      <c r="B197" s="7">
        <f t="shared" si="14"/>
        <v>1264212.65</v>
      </c>
      <c r="C197" s="7">
        <f t="shared" si="15"/>
        <v>7943282.347</v>
      </c>
      <c r="D197" s="7" t="str">
        <f t="shared" si="16"/>
        <v>7943282,34724268i</v>
      </c>
      <c r="E197" s="8" t="str">
        <f>IMDIV(1,IMSUM(IMSUM(IMSUM(
1,IMPRODUCT(
D197,INDC_BTL/(LOAD3_BTL*'L-C Filter Designer'!$D$16))),IMPRODUCT(IMPOWER(
D197,2),INDC_BTL*CAP_BTL))))</f>
        <v>-0,00224151300002783-0,000201157463619925i</v>
      </c>
      <c r="F197" s="8">
        <f t="shared" si="17"/>
        <v>-52.95433853</v>
      </c>
      <c r="G197" s="5"/>
      <c r="H197" s="5"/>
      <c r="I197" s="5"/>
      <c r="J197" s="5"/>
    </row>
    <row r="198" ht="12.75" customHeight="1">
      <c r="A198" s="7">
        <f t="shared" si="18"/>
        <v>7</v>
      </c>
      <c r="B198" s="7">
        <f t="shared" si="14"/>
        <v>1591549.431</v>
      </c>
      <c r="C198" s="7">
        <f t="shared" si="15"/>
        <v>10000000</v>
      </c>
      <c r="D198" s="7" t="str">
        <f t="shared" si="16"/>
        <v>9999999,99999982i</v>
      </c>
      <c r="E198" s="8" t="str">
        <f>IMDIV(1,IMSUM(IMSUM(IMSUM(
1,IMPRODUCT(
D198,INDC_BTL/(LOAD3_BTL*'L-C Filter Designer'!$D$16))),IMPRODUCT(IMPOWER(
D198,2),INDC_BTL*CAP_BTL))))</f>
        <v>-0,00141731138856142-0,000100948104598394i</v>
      </c>
      <c r="F198" s="8">
        <f t="shared" si="17"/>
        <v>-56.94871835</v>
      </c>
      <c r="G198" s="5"/>
      <c r="H198" s="5"/>
      <c r="I198" s="5"/>
      <c r="J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2.75" customHeight="1">
      <c r="A200" s="14" t="s">
        <v>66</v>
      </c>
      <c r="B200" s="15"/>
      <c r="C200" s="15"/>
      <c r="D200" s="15"/>
      <c r="E200" s="15"/>
      <c r="F200" s="16"/>
      <c r="G200" s="5"/>
      <c r="H200" s="5"/>
      <c r="I200" s="5"/>
      <c r="J200" s="5"/>
    </row>
    <row r="201" ht="12.75" customHeight="1">
      <c r="A201" s="17" t="s">
        <v>31</v>
      </c>
      <c r="B201" s="18" t="s">
        <v>2</v>
      </c>
      <c r="C201" s="18" t="s">
        <v>3</v>
      </c>
      <c r="D201" s="18" t="s">
        <v>4</v>
      </c>
      <c r="E201" s="18" t="s">
        <v>5</v>
      </c>
      <c r="F201" s="18" t="s">
        <v>32</v>
      </c>
      <c r="G201" s="5"/>
      <c r="H201" s="5"/>
      <c r="I201" s="5"/>
      <c r="J201" s="5"/>
    </row>
    <row r="202" ht="12.75" customHeight="1">
      <c r="A202" s="7">
        <v>1.0</v>
      </c>
      <c r="B202" s="7">
        <f t="shared" ref="B202:B262" si="19">C202/(2*PI())</f>
        <v>1.591549431</v>
      </c>
      <c r="C202" s="7">
        <f t="shared" ref="C202:C262" si="20">10^A202</f>
        <v>10</v>
      </c>
      <c r="D202" s="7" t="str">
        <f t="shared" ref="D202:D262" si="21">COMPLEX(0,C202)</f>
        <v>10i</v>
      </c>
      <c r="E202" s="8" t="str">
        <f>IMDIV(1,IMSUM(IMSUM(IMSUM(
1,IMPRODUCT(
D202,INDC_BTL/(LOAD4_BTL*'L-C Filter Designer'!$D$16))),IMPRODUCT(IMPOWER(
D202,2),INDC_BTL*CAP_BTL))))</f>
        <v>0,999999999591889-0,0000333333333431629i</v>
      </c>
      <c r="F202" s="8">
        <f t="shared" ref="F202:F262" si="22">20*LOG10(IMABS(E202))</f>
        <v>0.000000001280686664</v>
      </c>
      <c r="G202" s="5"/>
      <c r="H202" s="5"/>
      <c r="I202" s="5"/>
      <c r="J202" s="5"/>
    </row>
    <row r="203" ht="12.75" customHeight="1">
      <c r="A203" s="7">
        <f t="shared" ref="A203:A262" si="23">0.1+A202</f>
        <v>1.1</v>
      </c>
      <c r="B203" s="7">
        <f t="shared" si="19"/>
        <v>2.003642023</v>
      </c>
      <c r="C203" s="7">
        <f t="shared" si="20"/>
        <v>12.58925412</v>
      </c>
      <c r="D203" s="7" t="str">
        <f t="shared" si="21"/>
        <v>12,5892541179417i</v>
      </c>
      <c r="E203" s="8" t="str">
        <f>IMDIV(1,IMSUM(IMSUM(IMSUM(
1,IMPRODUCT(
D203,INDC_BTL/(LOAD4_BTL*'L-C Filter Designer'!$D$16))),IMPRODUCT(IMPOWER(
D203,2),INDC_BTL*CAP_BTL))))</f>
        <v>0,999999999353188-0,0000419641804127517i</v>
      </c>
      <c r="F203" s="8">
        <f t="shared" si="22"/>
        <v>0.000000002029755024</v>
      </c>
      <c r="G203" s="5"/>
      <c r="H203" s="5"/>
      <c r="I203" s="5"/>
      <c r="J203" s="5"/>
    </row>
    <row r="204" ht="12.75" customHeight="1">
      <c r="A204" s="7">
        <f t="shared" si="23"/>
        <v>1.2</v>
      </c>
      <c r="B204" s="7">
        <f t="shared" si="19"/>
        <v>2.522435859</v>
      </c>
      <c r="C204" s="7">
        <f t="shared" si="20"/>
        <v>15.84893192</v>
      </c>
      <c r="D204" s="7" t="str">
        <f t="shared" si="21"/>
        <v>15,8489319246111i</v>
      </c>
      <c r="E204" s="8" t="str">
        <f>IMDIV(1,IMSUM(IMSUM(IMSUM(
1,IMPRODUCT(
D204,INDC_BTL/(LOAD4_BTL*'L-C Filter Designer'!$D$16))),IMPRODUCT(IMPOWER(
D204,2),INDC_BTL*CAP_BTL))))</f>
        <v>0,999999998974871-0,0000528297731211694i</v>
      </c>
      <c r="F204" s="8">
        <f t="shared" si="22"/>
        <v>0.00000000321693664</v>
      </c>
      <c r="G204" s="5"/>
      <c r="H204" s="5"/>
      <c r="I204" s="5"/>
      <c r="J204" s="5"/>
    </row>
    <row r="205" ht="12.75" customHeight="1">
      <c r="A205" s="7">
        <f t="shared" si="23"/>
        <v>1.3</v>
      </c>
      <c r="B205" s="7">
        <f t="shared" si="19"/>
        <v>3.175558602</v>
      </c>
      <c r="C205" s="7">
        <f t="shared" si="20"/>
        <v>19.95262315</v>
      </c>
      <c r="D205" s="7" t="str">
        <f t="shared" si="21"/>
        <v>19,9526231496888i</v>
      </c>
      <c r="E205" s="8" t="str">
        <f>IMDIV(1,IMSUM(IMSUM(IMSUM(
1,IMPRODUCT(
D205,INDC_BTL/(LOAD4_BTL*'L-C Filter Designer'!$D$16))),IMPRODUCT(IMPOWER(
D205,2),INDC_BTL*CAP_BTL))))</f>
        <v>0,99999999837528-0,0000665087439103755i</v>
      </c>
      <c r="F205" s="8">
        <f t="shared" si="22"/>
        <v>0.000000005098499604</v>
      </c>
      <c r="G205" s="5"/>
      <c r="H205" s="5"/>
      <c r="I205" s="5"/>
      <c r="J205" s="5"/>
    </row>
    <row r="206" ht="12.75" customHeight="1">
      <c r="A206" s="7">
        <f t="shared" si="23"/>
        <v>1.4</v>
      </c>
      <c r="B206" s="7">
        <f t="shared" si="19"/>
        <v>3.997791421</v>
      </c>
      <c r="C206" s="7">
        <f t="shared" si="20"/>
        <v>25.11886432</v>
      </c>
      <c r="D206" s="7" t="str">
        <f t="shared" si="21"/>
        <v>25,1188643150958i</v>
      </c>
      <c r="E206" s="8" t="str">
        <f>IMDIV(1,IMSUM(IMSUM(IMSUM(
1,IMPRODUCT(
D206,INDC_BTL/(LOAD4_BTL*'L-C Filter Designer'!$D$16))),IMPRODUCT(IMPOWER(
D206,2),INDC_BTL*CAP_BTL))))</f>
        <v>0,999999997424993-0,0000837295478727751i</v>
      </c>
      <c r="F206" s="8">
        <f t="shared" si="22"/>
        <v>0.000000008080583931</v>
      </c>
      <c r="G206" s="5"/>
      <c r="H206" s="5"/>
      <c r="I206" s="5"/>
      <c r="J206" s="5"/>
    </row>
    <row r="207" ht="12.75" customHeight="1">
      <c r="A207" s="7">
        <f t="shared" si="23"/>
        <v>1.5</v>
      </c>
      <c r="B207" s="7">
        <f t="shared" si="19"/>
        <v>5.03292121</v>
      </c>
      <c r="C207" s="7">
        <f t="shared" si="20"/>
        <v>31.6227766</v>
      </c>
      <c r="D207" s="7" t="str">
        <f t="shared" si="21"/>
        <v>31,6227766016838i</v>
      </c>
      <c r="E207" s="8" t="str">
        <f>IMDIV(1,IMSUM(IMSUM(IMSUM(
1,IMPRODUCT(
D207,INDC_BTL/(LOAD4_BTL*'L-C Filter Designer'!$D$16))),IMPRODUCT(IMPOWER(
D207,2),INDC_BTL*CAP_BTL))))</f>
        <v>0,999999995918889-0,000105409255649786i</v>
      </c>
      <c r="F207" s="8">
        <f t="shared" si="22"/>
        <v>0.00000001280686277</v>
      </c>
      <c r="G207" s="5"/>
      <c r="H207" s="5"/>
      <c r="I207" s="5"/>
      <c r="J207" s="5"/>
    </row>
    <row r="208" ht="12.75" customHeight="1">
      <c r="A208" s="7">
        <f t="shared" si="23"/>
        <v>1.6</v>
      </c>
      <c r="B208" s="7">
        <f t="shared" si="19"/>
        <v>6.336072407</v>
      </c>
      <c r="C208" s="7">
        <f t="shared" si="20"/>
        <v>39.81071706</v>
      </c>
      <c r="D208" s="7" t="str">
        <f t="shared" si="21"/>
        <v>39,8107170553498i</v>
      </c>
      <c r="E208" s="8" t="str">
        <f>IMDIV(1,IMSUM(IMSUM(IMSUM(
1,IMPRODUCT(
D208,INDC_BTL/(LOAD4_BTL*'L-C Filter Designer'!$D$16))),IMPRODUCT(IMPOWER(
D208,2),INDC_BTL*CAP_BTL))))</f>
        <v>0,999999993531875-0,000132702390804707i</v>
      </c>
      <c r="F208" s="8">
        <f t="shared" si="22"/>
        <v>0.00000002029750972</v>
      </c>
      <c r="G208" s="5"/>
      <c r="H208" s="5"/>
      <c r="I208" s="5"/>
      <c r="J208" s="5"/>
    </row>
    <row r="209" ht="12.75" customHeight="1">
      <c r="A209" s="7">
        <f t="shared" si="23"/>
        <v>1.7</v>
      </c>
      <c r="B209" s="7">
        <f t="shared" si="19"/>
        <v>7.976642565</v>
      </c>
      <c r="C209" s="7">
        <f t="shared" si="20"/>
        <v>50.11872336</v>
      </c>
      <c r="D209" s="7" t="str">
        <f t="shared" si="21"/>
        <v>50,1187233627273i</v>
      </c>
      <c r="E209" s="8" t="str">
        <f>IMDIV(1,IMSUM(IMSUM(IMSUM(
1,IMPRODUCT(
D209,INDC_BTL/(LOAD4_BTL*'L-C Filter Designer'!$D$16))),IMPRODUCT(IMPOWER(
D209,2),INDC_BTL*CAP_BTL))))</f>
        <v>0,999999989748712-0,000167062412446568i</v>
      </c>
      <c r="F209" s="8">
        <f t="shared" si="22"/>
        <v>0.00000003216937984</v>
      </c>
      <c r="G209" s="5"/>
      <c r="H209" s="5"/>
      <c r="I209" s="5"/>
      <c r="J209" s="5"/>
    </row>
    <row r="210" ht="12.75" customHeight="1">
      <c r="A210" s="7">
        <f t="shared" si="23"/>
        <v>1.8</v>
      </c>
      <c r="B210" s="7">
        <f t="shared" si="19"/>
        <v>10.04199803</v>
      </c>
      <c r="C210" s="7">
        <f t="shared" si="20"/>
        <v>63.09573445</v>
      </c>
      <c r="D210" s="7" t="str">
        <f t="shared" si="21"/>
        <v>63,0957344480194i</v>
      </c>
      <c r="E210" s="8" t="str">
        <f>IMDIV(1,IMSUM(IMSUM(IMSUM(
1,IMPRODUCT(
D210,INDC_BTL/(LOAD4_BTL*'L-C Filter Designer'!$D$16))),IMPRODUCT(IMPOWER(
D210,2),INDC_BTL*CAP_BTL))))</f>
        <v>0,999999983752803-0,000210319117295822i</v>
      </c>
      <c r="F210" s="8">
        <f t="shared" si="22"/>
        <v>0.00000005098503062</v>
      </c>
      <c r="G210" s="5"/>
      <c r="H210" s="5"/>
      <c r="I210" s="5"/>
      <c r="J210" s="5"/>
    </row>
    <row r="211" ht="12.75" customHeight="1">
      <c r="A211" s="7">
        <f t="shared" si="23"/>
        <v>1.9</v>
      </c>
      <c r="B211" s="7">
        <f t="shared" si="19"/>
        <v>12.6421265</v>
      </c>
      <c r="C211" s="7">
        <f t="shared" si="20"/>
        <v>79.43282347</v>
      </c>
      <c r="D211" s="7" t="str">
        <f t="shared" si="21"/>
        <v>79,4328234724283i</v>
      </c>
      <c r="E211" s="8" t="str">
        <f>IMDIV(1,IMSUM(IMSUM(IMSUM(
1,IMPRODUCT(
D211,INDC_BTL/(LOAD4_BTL*'L-C Filter Designer'!$D$16))),IMPRODUCT(IMPOWER(
D211,2),INDC_BTL*CAP_BTL))))</f>
        <v>0,999999974249927-0,000264776083167912i</v>
      </c>
      <c r="F211" s="8">
        <f t="shared" si="22"/>
        <v>0.00000008080582547</v>
      </c>
      <c r="G211" s="5"/>
      <c r="H211" s="5"/>
      <c r="I211" s="5"/>
      <c r="J211" s="5"/>
    </row>
    <row r="212" ht="12.75" customHeight="1">
      <c r="A212" s="7">
        <f t="shared" si="23"/>
        <v>2</v>
      </c>
      <c r="B212" s="7">
        <f t="shared" si="19"/>
        <v>15.91549431</v>
      </c>
      <c r="C212" s="7">
        <f t="shared" si="20"/>
        <v>100</v>
      </c>
      <c r="D212" s="7" t="str">
        <f t="shared" si="21"/>
        <v>100i</v>
      </c>
      <c r="E212" s="8" t="str">
        <f>IMDIV(1,IMSUM(IMSUM(IMSUM(
1,IMPRODUCT(
D212,INDC_BTL/(LOAD4_BTL*'L-C Filter Designer'!$D$16))),IMPRODUCT(IMPOWER(
D212,2),INDC_BTL*CAP_BTL))))</f>
        <v>0,999999959188883-0,000333333343162961i</v>
      </c>
      <c r="F212" s="8">
        <f t="shared" si="22"/>
        <v>0.0000001280685999</v>
      </c>
      <c r="G212" s="5"/>
      <c r="H212" s="5"/>
      <c r="I212" s="5"/>
      <c r="J212" s="5"/>
    </row>
    <row r="213" ht="12.75" customHeight="1">
      <c r="A213" s="7">
        <f t="shared" si="23"/>
        <v>2.1</v>
      </c>
      <c r="B213" s="7">
        <f t="shared" si="19"/>
        <v>20.03642023</v>
      </c>
      <c r="C213" s="7">
        <f t="shared" si="20"/>
        <v>125.8925412</v>
      </c>
      <c r="D213" s="7" t="str">
        <f t="shared" si="21"/>
        <v>125,892541179417i</v>
      </c>
      <c r="E213" s="8" t="str">
        <f>IMDIV(1,IMSUM(IMSUM(IMSUM(
1,IMPRODUCT(
D213,INDC_BTL/(LOAD4_BTL*'L-C Filter Designer'!$D$16))),IMPRODUCT(IMPOWER(
D213,2),INDC_BTL*CAP_BTL))))</f>
        <v>0,999999935318732-0,000419641823544075i</v>
      </c>
      <c r="F213" s="8">
        <f t="shared" si="22"/>
        <v>0.0000002029750276</v>
      </c>
      <c r="G213" s="5"/>
      <c r="H213" s="5"/>
      <c r="I213" s="5"/>
      <c r="J213" s="5"/>
    </row>
    <row r="214" ht="12.75" customHeight="1">
      <c r="A214" s="7">
        <f t="shared" si="23"/>
        <v>2.2</v>
      </c>
      <c r="B214" s="7">
        <f t="shared" si="19"/>
        <v>25.22435859</v>
      </c>
      <c r="C214" s="7">
        <f t="shared" si="20"/>
        <v>158.4893192</v>
      </c>
      <c r="D214" s="7" t="str">
        <f t="shared" si="21"/>
        <v>158,489319246112i</v>
      </c>
      <c r="E214" s="8" t="str">
        <f>IMDIV(1,IMSUM(IMSUM(IMSUM(
1,IMPRODUCT(
D214,INDC_BTL/(LOAD4_BTL*'L-C Filter Designer'!$D$16))),IMPRODUCT(IMPOWER(
D214,2),INDC_BTL*CAP_BTL))))</f>
        <v>0,999999897487085-0,00052829776995282i</v>
      </c>
      <c r="F214" s="8">
        <f t="shared" si="22"/>
        <v>0.0000003216936986</v>
      </c>
      <c r="G214" s="5"/>
      <c r="H214" s="5"/>
      <c r="I214" s="5"/>
      <c r="J214" s="5"/>
    </row>
    <row r="215" ht="12.75" customHeight="1">
      <c r="A215" s="7">
        <f t="shared" si="23"/>
        <v>2.3</v>
      </c>
      <c r="B215" s="7">
        <f t="shared" si="19"/>
        <v>31.75558602</v>
      </c>
      <c r="C215" s="7">
        <f t="shared" si="20"/>
        <v>199.5262315</v>
      </c>
      <c r="D215" s="7" t="str">
        <f t="shared" si="21"/>
        <v>199,526231496889i</v>
      </c>
      <c r="E215" s="8" t="str">
        <f>IMDIV(1,IMSUM(IMSUM(IMSUM(
1,IMPRODUCT(
D215,INDC_BTL/(LOAD4_BTL*'L-C Filter Designer'!$D$16))),IMPRODUCT(IMPOWER(
D215,2),INDC_BTL*CAP_BTL))))</f>
        <v>0,999999837527943-0,000665087516402444i</v>
      </c>
      <c r="F215" s="8">
        <f t="shared" si="22"/>
        <v>0.0000005098500382</v>
      </c>
      <c r="G215" s="5"/>
      <c r="H215" s="5"/>
      <c r="I215" s="5"/>
      <c r="J215" s="5"/>
    </row>
    <row r="216" ht="12.75" customHeight="1">
      <c r="A216" s="7">
        <f t="shared" si="23"/>
        <v>2.4</v>
      </c>
      <c r="B216" s="7">
        <f t="shared" si="19"/>
        <v>39.97791421</v>
      </c>
      <c r="C216" s="7">
        <f t="shared" si="20"/>
        <v>251.1886432</v>
      </c>
      <c r="D216" s="7" t="str">
        <f t="shared" si="21"/>
        <v>251,188643150959i</v>
      </c>
      <c r="E216" s="8" t="str">
        <f>IMDIV(1,IMSUM(IMSUM(IMSUM(
1,IMPRODUCT(
D216,INDC_BTL/(LOAD4_BTL*'L-C Filter Designer'!$D$16))),IMPRODUCT(IMPOWER(
D216,2),INDC_BTL*CAP_BTL))))</f>
        <v>0,999999742499052-0,000837295632958858i</v>
      </c>
      <c r="F216" s="8">
        <f t="shared" si="22"/>
        <v>0.0000008080575632</v>
      </c>
      <c r="G216" s="5"/>
      <c r="H216" s="5"/>
      <c r="I216" s="5"/>
      <c r="J216" s="5"/>
    </row>
    <row r="217" ht="12.75" customHeight="1">
      <c r="A217" s="7">
        <f t="shared" si="23"/>
        <v>2.5</v>
      </c>
      <c r="B217" s="7">
        <f t="shared" si="19"/>
        <v>50.3292121</v>
      </c>
      <c r="C217" s="7">
        <f t="shared" si="20"/>
        <v>316.227766</v>
      </c>
      <c r="D217" s="7" t="str">
        <f t="shared" si="21"/>
        <v>316,227766016839i</v>
      </c>
      <c r="E217" s="8" t="str">
        <f>IMDIV(1,IMSUM(IMSUM(IMSUM(
1,IMPRODUCT(
D217,INDC_BTL/(LOAD4_BTL*'L-C Filter Designer'!$D$16))),IMPRODUCT(IMPOWER(
D217,2),INDC_BTL*CAP_BTL))))</f>
        <v>0,999999591888274-0,00105409286422921i</v>
      </c>
      <c r="F217" s="8">
        <f t="shared" si="22"/>
        <v>0.000001280684213</v>
      </c>
      <c r="G217" s="5"/>
      <c r="H217" s="5"/>
      <c r="I217" s="5"/>
      <c r="J217" s="5"/>
    </row>
    <row r="218" ht="12.75" customHeight="1">
      <c r="A218" s="7">
        <f t="shared" si="23"/>
        <v>2.6</v>
      </c>
      <c r="B218" s="7">
        <f t="shared" si="19"/>
        <v>63.36072407</v>
      </c>
      <c r="C218" s="7">
        <f t="shared" si="20"/>
        <v>398.1071706</v>
      </c>
      <c r="D218" s="7" t="str">
        <f t="shared" si="21"/>
        <v>398,107170553499i</v>
      </c>
      <c r="E218" s="8" t="str">
        <f>IMDIV(1,IMSUM(IMSUM(IMSUM(
1,IMPRODUCT(
D218,INDC_BTL/(LOAD4_BTL*'L-C Filter Designer'!$D$16))),IMPRODUCT(IMPOWER(
D218,2),INDC_BTL*CAP_BTL))))</f>
        <v>0,999999353185934-0,00132702452205134i</v>
      </c>
      <c r="F218" s="8">
        <f t="shared" si="22"/>
        <v>0.000002029745875</v>
      </c>
      <c r="G218" s="5"/>
      <c r="H218" s="5"/>
      <c r="I218" s="5"/>
      <c r="J218" s="5"/>
    </row>
    <row r="219" ht="12.75" customHeight="1">
      <c r="A219" s="7">
        <f t="shared" si="23"/>
        <v>2.7</v>
      </c>
      <c r="B219" s="7">
        <f t="shared" si="19"/>
        <v>79.76642565</v>
      </c>
      <c r="C219" s="7">
        <f t="shared" si="20"/>
        <v>501.1872336</v>
      </c>
      <c r="D219" s="7" t="str">
        <f t="shared" si="21"/>
        <v>501,187233627274i</v>
      </c>
      <c r="E219" s="8" t="str">
        <f>IMDIV(1,IMSUM(IMSUM(IMSUM(
1,IMPRODUCT(
D219,INDC_BTL/(LOAD4_BTL*'L-C Filter Designer'!$D$16))),IMPRODUCT(IMPOWER(
D219,2),INDC_BTL*CAP_BTL))))</f>
        <v>0,999998974867359-0,00167062534956367i</v>
      </c>
      <c r="F219" s="8">
        <f t="shared" si="22"/>
        <v>0.000003216925861</v>
      </c>
      <c r="G219" s="5"/>
      <c r="H219" s="5"/>
      <c r="I219" s="5"/>
      <c r="J219" s="5"/>
    </row>
    <row r="220" ht="12.75" customHeight="1">
      <c r="A220" s="7">
        <f t="shared" si="23"/>
        <v>2.8</v>
      </c>
      <c r="B220" s="7">
        <f t="shared" si="19"/>
        <v>100.4199803</v>
      </c>
      <c r="C220" s="7">
        <f t="shared" si="20"/>
        <v>630.9573445</v>
      </c>
      <c r="D220" s="7" t="str">
        <f t="shared" si="21"/>
        <v>630,957344480196i</v>
      </c>
      <c r="E220" s="8" t="str">
        <f>IMDIV(1,IMSUM(IMSUM(IMSUM(
1,IMPRODUCT(
D220,INDC_BTL/(LOAD4_BTL*'L-C Filter Designer'!$D$16))),IMPRODUCT(IMPOWER(
D220,2),INDC_BTL*CAP_BTL))))</f>
        <v>0,999998375270663-0,00210319361734507i</v>
      </c>
      <c r="F220" s="8">
        <f t="shared" si="22"/>
        <v>0.000005098472462</v>
      </c>
      <c r="G220" s="5"/>
      <c r="H220" s="5"/>
      <c r="I220" s="5"/>
      <c r="J220" s="5"/>
    </row>
    <row r="221" ht="12.75" customHeight="1">
      <c r="A221" s="7">
        <f t="shared" si="23"/>
        <v>2.9</v>
      </c>
      <c r="B221" s="7">
        <f t="shared" si="19"/>
        <v>126.421265</v>
      </c>
      <c r="C221" s="7">
        <f t="shared" si="20"/>
        <v>794.3282347</v>
      </c>
      <c r="D221" s="7" t="str">
        <f t="shared" si="21"/>
        <v>794,328234724285i</v>
      </c>
      <c r="E221" s="8" t="str">
        <f>IMDIV(1,IMSUM(IMSUM(IMSUM(
1,IMPRODUCT(
D221,INDC_BTL/(LOAD4_BTL*'L-C Filter Designer'!$D$16))),IMPRODUCT(IMPOWER(
D221,2),INDC_BTL*CAP_BTL))))</f>
        <v>0,999997424968505-0,00264776570885624i</v>
      </c>
      <c r="F221" s="8">
        <f t="shared" si="22"/>
        <v>0.000008080505535</v>
      </c>
      <c r="G221" s="5"/>
      <c r="H221" s="5"/>
      <c r="I221" s="5"/>
      <c r="J221" s="5"/>
    </row>
    <row r="222" ht="12.75" customHeight="1">
      <c r="A222" s="7">
        <f t="shared" si="23"/>
        <v>3</v>
      </c>
      <c r="B222" s="7">
        <f t="shared" si="19"/>
        <v>159.1549431</v>
      </c>
      <c r="C222" s="7">
        <f t="shared" si="20"/>
        <v>1000</v>
      </c>
      <c r="D222" s="7" t="str">
        <f t="shared" si="21"/>
        <v>1000i</v>
      </c>
      <c r="E222" s="8" t="str">
        <f>IMDIV(1,IMSUM(IMSUM(IMSUM(
1,IMPRODUCT(
D222,INDC_BTL/(LOAD4_BTL*'L-C Filter Designer'!$D$16))),IMPRODUCT(IMPOWER(
D222,2),INDC_BTL*CAP_BTL))))</f>
        <v>0,999995918827433-0,00333334316282721i</v>
      </c>
      <c r="F222" s="8">
        <f t="shared" si="22"/>
        <v>0.00001280666597</v>
      </c>
      <c r="G222" s="5"/>
      <c r="H222" s="5"/>
      <c r="I222" s="5"/>
      <c r="J222" s="5"/>
    </row>
    <row r="223" ht="12.75" customHeight="1">
      <c r="A223" s="7">
        <f t="shared" si="23"/>
        <v>3.1</v>
      </c>
      <c r="B223" s="7">
        <f t="shared" si="19"/>
        <v>200.3642023</v>
      </c>
      <c r="C223" s="7">
        <f t="shared" si="20"/>
        <v>1258.925412</v>
      </c>
      <c r="D223" s="7" t="str">
        <f t="shared" si="21"/>
        <v>1258,92541179417i</v>
      </c>
      <c r="E223" s="8" t="str">
        <f>IMDIV(1,IMSUM(IMSUM(IMSUM(
1,IMPRODUCT(
D223,INDC_BTL/(LOAD4_BTL*'L-C Filter Designer'!$D$16))),IMPRODUCT(IMPOWER(
D223,2),INDC_BTL*CAP_BTL))))</f>
        <v>0,999993531720413-0,00419643765157419i</v>
      </c>
      <c r="F223" s="8">
        <f t="shared" si="22"/>
        <v>0.00002029701626</v>
      </c>
      <c r="G223" s="5"/>
      <c r="H223" s="5"/>
      <c r="I223" s="5"/>
      <c r="J223" s="5"/>
    </row>
    <row r="224" ht="12.75" customHeight="1">
      <c r="A224" s="7">
        <f t="shared" si="23"/>
        <v>3.2</v>
      </c>
      <c r="B224" s="7">
        <f t="shared" si="19"/>
        <v>252.2435859</v>
      </c>
      <c r="C224" s="7">
        <f t="shared" si="20"/>
        <v>1584.893192</v>
      </c>
      <c r="D224" s="7" t="str">
        <f t="shared" si="21"/>
        <v>1584,89319246112i</v>
      </c>
      <c r="E224" s="8" t="str">
        <f>IMDIV(1,IMSUM(IMSUM(IMSUM(
1,IMPRODUCT(
D224,INDC_BTL/(LOAD4_BTL*'L-C Filter Designer'!$D$16))),IMPRODUCT(IMPOWER(
D224,2),INDC_BTL*CAP_BTL))))</f>
        <v>0,999989748324615-0,0052830164393066i</v>
      </c>
      <c r="F224" s="8">
        <f t="shared" si="22"/>
        <v>0.00003216814708</v>
      </c>
      <c r="G224" s="5"/>
      <c r="H224" s="5"/>
      <c r="I224" s="5"/>
      <c r="J224" s="5"/>
    </row>
    <row r="225" ht="12.75" customHeight="1">
      <c r="A225" s="7">
        <f t="shared" si="23"/>
        <v>3.3</v>
      </c>
      <c r="B225" s="7">
        <f t="shared" si="19"/>
        <v>317.5558602</v>
      </c>
      <c r="C225" s="7">
        <f t="shared" si="20"/>
        <v>1995.262315</v>
      </c>
      <c r="D225" s="7" t="str">
        <f t="shared" si="21"/>
        <v>1995,26231496889i</v>
      </c>
      <c r="E225" s="8" t="str">
        <f>IMDIV(1,IMSUM(IMSUM(IMSUM(
1,IMPRODUCT(
D225,INDC_BTL/(LOAD4_BTL*'L-C Filter Designer'!$D$16))),IMPRODUCT(IMPOWER(
D225,2),INDC_BTL*CAP_BTL))))</f>
        <v>0,999983751830024-0,00665095245846025i</v>
      </c>
      <c r="F225" s="8">
        <f t="shared" si="22"/>
        <v>0.00005098193239</v>
      </c>
      <c r="G225" s="5"/>
      <c r="H225" s="5"/>
      <c r="I225" s="5"/>
      <c r="J225" s="5"/>
    </row>
    <row r="226" ht="12.75" customHeight="1">
      <c r="A226" s="7">
        <f t="shared" si="23"/>
        <v>3.4</v>
      </c>
      <c r="B226" s="7">
        <f t="shared" si="19"/>
        <v>399.7791421</v>
      </c>
      <c r="C226" s="7">
        <f t="shared" si="20"/>
        <v>2511.886432</v>
      </c>
      <c r="D226" s="7" t="str">
        <f t="shared" si="21"/>
        <v>2511,88643150959i</v>
      </c>
      <c r="E226" s="8" t="str">
        <f>IMDIV(1,IMSUM(IMSUM(IMSUM(
1,IMPRODUCT(
D226,INDC_BTL/(LOAD4_BTL*'L-C Filter Designer'!$D$16))),IMPRODUCT(IMPOWER(
D226,2),INDC_BTL*CAP_BTL))))</f>
        <v>0,99997424748312-0,00837311054725393i</v>
      </c>
      <c r="F226" s="8">
        <f t="shared" si="22"/>
        <v>0.00008079804157</v>
      </c>
      <c r="G226" s="5"/>
      <c r="H226" s="5"/>
      <c r="I226" s="5"/>
      <c r="J226" s="5"/>
    </row>
    <row r="227" ht="12.75" customHeight="1">
      <c r="A227" s="7">
        <f t="shared" si="23"/>
        <v>3.5</v>
      </c>
      <c r="B227" s="7">
        <f t="shared" si="19"/>
        <v>503.292121</v>
      </c>
      <c r="C227" s="7">
        <f t="shared" si="20"/>
        <v>3162.27766</v>
      </c>
      <c r="D227" s="7" t="str">
        <f t="shared" si="21"/>
        <v>3162,2776601684i</v>
      </c>
      <c r="E227" s="8" t="str">
        <f>IMDIV(1,IMSUM(IMSUM(IMSUM(
1,IMPRODUCT(
D227,INDC_BTL/(LOAD4_BTL*'L-C Filter Designer'!$D$16))),IMPRODUCT(IMPOWER(
D227,2),INDC_BTL*CAP_BTL))))</f>
        <v>0,999959182743345-0,0105412363311459i</v>
      </c>
      <c r="F227" s="8">
        <f t="shared" si="22"/>
        <v>0.0001280490417</v>
      </c>
      <c r="G227" s="5"/>
      <c r="H227" s="5"/>
      <c r="I227" s="5"/>
      <c r="J227" s="5"/>
    </row>
    <row r="228" ht="12.75" customHeight="1">
      <c r="A228" s="7">
        <f t="shared" si="23"/>
        <v>3.6</v>
      </c>
      <c r="B228" s="7">
        <f t="shared" si="19"/>
        <v>633.6072407</v>
      </c>
      <c r="C228" s="7">
        <f t="shared" si="20"/>
        <v>3981.071706</v>
      </c>
      <c r="D228" s="7" t="str">
        <f t="shared" si="21"/>
        <v>3981,07170553499i</v>
      </c>
      <c r="E228" s="8" t="str">
        <f>IMDIV(1,IMSUM(IMSUM(IMSUM(
1,IMPRODUCT(
D228,INDC_BTL/(LOAD4_BTL*'L-C Filter Designer'!$D$16))),IMPRODUCT(IMPOWER(
D228,2),INDC_BTL*CAP_BTL))))</f>
        <v>0,999935303310945-0,0132708590903869i</v>
      </c>
      <c r="F228" s="8">
        <f t="shared" si="22"/>
        <v>0.0002029259072</v>
      </c>
      <c r="G228" s="5"/>
      <c r="H228" s="5"/>
      <c r="I228" s="5"/>
      <c r="J228" s="5"/>
    </row>
    <row r="229" ht="12.75" customHeight="1">
      <c r="A229" s="7">
        <f t="shared" si="23"/>
        <v>3.7</v>
      </c>
      <c r="B229" s="7">
        <f t="shared" si="19"/>
        <v>797.6642565</v>
      </c>
      <c r="C229" s="7">
        <f t="shared" si="20"/>
        <v>5011.872336</v>
      </c>
      <c r="D229" s="7" t="str">
        <f t="shared" si="21"/>
        <v>5011,87233627275i</v>
      </c>
      <c r="E229" s="8" t="str">
        <f>IMDIV(1,IMSUM(IMSUM(IMSUM(
1,IMPRODUCT(
D229,INDC_BTL/(LOAD4_BTL*'L-C Filter Designer'!$D$16))),IMPRODUCT(IMPOWER(
D229,2),INDC_BTL*CAP_BTL))))</f>
        <v>0,999897448348181-0,016707478168613i</v>
      </c>
      <c r="F229" s="8">
        <f t="shared" si="22"/>
        <v>0.000321570303</v>
      </c>
      <c r="G229" s="5"/>
      <c r="H229" s="5"/>
      <c r="I229" s="5"/>
      <c r="J229" s="5"/>
    </row>
    <row r="230" ht="12.75" customHeight="1">
      <c r="A230" s="7">
        <f t="shared" si="23"/>
        <v>3.8</v>
      </c>
      <c r="B230" s="7">
        <f t="shared" si="19"/>
        <v>1004.199803</v>
      </c>
      <c r="C230" s="7">
        <f t="shared" si="20"/>
        <v>6309.573445</v>
      </c>
      <c r="D230" s="7" t="str">
        <f t="shared" si="21"/>
        <v>6309,57344480197i</v>
      </c>
      <c r="E230" s="8" t="str">
        <f>IMDIV(1,IMSUM(IMSUM(IMSUM(
1,IMPRODUCT(
D230,INDC_BTL/(LOAD4_BTL*'L-C Filter Designer'!$D$16))),IMPRODUCT(IMPOWER(
D230,2),INDC_BTL*CAP_BTL))))</f>
        <v>0,999837430640952-0,0210343792161514i</v>
      </c>
      <c r="F230" s="8">
        <f t="shared" si="22"/>
        <v>0.0005095400692</v>
      </c>
      <c r="G230" s="5"/>
      <c r="H230" s="5"/>
      <c r="I230" s="5"/>
      <c r="J230" s="5"/>
    </row>
    <row r="231" ht="12.75" customHeight="1">
      <c r="A231" s="7">
        <f t="shared" si="23"/>
        <v>3.9</v>
      </c>
      <c r="B231" s="7">
        <f t="shared" si="19"/>
        <v>1264.21265</v>
      </c>
      <c r="C231" s="7">
        <f t="shared" si="20"/>
        <v>7943.282347</v>
      </c>
      <c r="D231" s="7" t="str">
        <f t="shared" si="21"/>
        <v>7943,28234724286i</v>
      </c>
      <c r="E231" s="8" t="str">
        <f>IMDIV(1,IMSUM(IMSUM(IMSUM(
1,IMPRODUCT(
D231,INDC_BTL/(LOAD4_BTL*'L-C Filter Designer'!$D$16))),IMPRODUCT(IMPOWER(
D231,2),INDC_BTL*CAP_BTL))))</f>
        <v>0,999742254642949-0,02648253001447i</v>
      </c>
      <c r="F231" s="8">
        <f t="shared" si="22"/>
        <v>0.000807278905</v>
      </c>
      <c r="G231" s="5"/>
      <c r="H231" s="5"/>
      <c r="I231" s="5"/>
      <c r="J231" s="5"/>
    </row>
    <row r="232" ht="12.75" customHeight="1">
      <c r="A232" s="7">
        <f t="shared" si="23"/>
        <v>4</v>
      </c>
      <c r="B232" s="7">
        <f t="shared" si="19"/>
        <v>1591.549431</v>
      </c>
      <c r="C232" s="7">
        <f t="shared" si="20"/>
        <v>10000</v>
      </c>
      <c r="D232" s="7" t="str">
        <f t="shared" si="21"/>
        <v>10000,0000000001i</v>
      </c>
      <c r="E232" s="8" t="str">
        <f>IMDIV(1,IMSUM(IMSUM(IMSUM(
1,IMPRODUCT(
D232,INDC_BTL/(LOAD4_BTL*'L-C Filter Designer'!$D$16))),IMPRODUCT(IMPOWER(
D232,2),INDC_BTL*CAP_BTL))))</f>
        <v>0,999591274353233-0,0333431493791217i</v>
      </c>
      <c r="F232" s="8">
        <f t="shared" si="22"/>
        <v>0.001278728084</v>
      </c>
      <c r="G232" s="5"/>
      <c r="H232" s="5"/>
      <c r="I232" s="5"/>
      <c r="J232" s="5"/>
    </row>
    <row r="233" ht="12.75" customHeight="1">
      <c r="A233" s="7">
        <f t="shared" si="23"/>
        <v>4.1</v>
      </c>
      <c r="B233" s="7">
        <f t="shared" si="19"/>
        <v>2003.642023</v>
      </c>
      <c r="C233" s="7">
        <f t="shared" si="20"/>
        <v>12589.25412</v>
      </c>
      <c r="D233" s="7" t="str">
        <f t="shared" si="21"/>
        <v>12589,2541179417i</v>
      </c>
      <c r="E233" s="8" t="str">
        <f>IMDIV(1,IMSUM(IMSUM(IMSUM(
1,IMPRODUCT(
D233,INDC_BTL/(LOAD4_BTL*'L-C Filter Designer'!$D$16))),IMPRODUCT(IMPOWER(
D233,2),INDC_BTL*CAP_BTL))))</f>
        <v>0,999351643865702-0,0419837501104604i</v>
      </c>
      <c r="F233" s="8">
        <f t="shared" si="22"/>
        <v>0.002024831428</v>
      </c>
      <c r="G233" s="5"/>
      <c r="H233" s="5"/>
      <c r="I233" s="5"/>
      <c r="J233" s="5"/>
    </row>
    <row r="234" ht="12.75" customHeight="1">
      <c r="A234" s="7">
        <f t="shared" si="23"/>
        <v>4.2</v>
      </c>
      <c r="B234" s="7">
        <f t="shared" si="19"/>
        <v>2522.435859</v>
      </c>
      <c r="C234" s="7">
        <f t="shared" si="20"/>
        <v>15848.93192</v>
      </c>
      <c r="D234" s="7" t="str">
        <f t="shared" si="21"/>
        <v>15848,9319246112i</v>
      </c>
      <c r="E234" s="8" t="str">
        <f>IMDIV(1,IMSUM(IMSUM(IMSUM(
1,IMPRODUCT(
D234,INDC_BTL/(LOAD4_BTL*'L-C Filter Designer'!$D$16))),IMPRODUCT(IMPOWER(
D234,2),INDC_BTL*CAP_BTL))))</f>
        <v>0,998970993985216-0,0528687695702649i</v>
      </c>
      <c r="F234" s="8">
        <f t="shared" si="22"/>
        <v>0.003204577848</v>
      </c>
      <c r="G234" s="5"/>
      <c r="H234" s="5"/>
      <c r="I234" s="5"/>
      <c r="J234" s="5"/>
    </row>
    <row r="235" ht="12.75" customHeight="1">
      <c r="A235" s="7">
        <f t="shared" si="23"/>
        <v>4.3</v>
      </c>
      <c r="B235" s="7">
        <f t="shared" si="19"/>
        <v>3175.558602</v>
      </c>
      <c r="C235" s="7">
        <f t="shared" si="20"/>
        <v>19952.62315</v>
      </c>
      <c r="D235" s="7" t="str">
        <f t="shared" si="21"/>
        <v>19952,6231496889i</v>
      </c>
      <c r="E235" s="8" t="str">
        <f>IMDIV(1,IMSUM(IMSUM(IMSUM(
1,IMPRODUCT(
D235,INDC_BTL/(LOAD4_BTL*'L-C Filter Designer'!$D$16))),IMPRODUCT(IMPOWER(
D235,2),INDC_BTL*CAP_BTL))))</f>
        <v>0,99836554170901-0,0665863929636321i</v>
      </c>
      <c r="F235" s="8">
        <f t="shared" si="22"/>
        <v>0.005067441817</v>
      </c>
      <c r="G235" s="5"/>
      <c r="H235" s="5"/>
      <c r="I235" s="5"/>
      <c r="J235" s="5"/>
    </row>
    <row r="236" ht="12.75" customHeight="1">
      <c r="A236" s="7">
        <f t="shared" si="23"/>
        <v>4.4</v>
      </c>
      <c r="B236" s="7">
        <f t="shared" si="19"/>
        <v>3997.791421</v>
      </c>
      <c r="C236" s="7">
        <f t="shared" si="20"/>
        <v>25118.86432</v>
      </c>
      <c r="D236" s="7" t="str">
        <f t="shared" si="21"/>
        <v>25118,8643150959i</v>
      </c>
      <c r="E236" s="8" t="str">
        <f>IMDIV(1,IMSUM(IMSUM(IMSUM(
1,IMPRODUCT(
D236,INDC_BTL/(LOAD4_BTL*'L-C Filter Designer'!$D$16))),IMPRODUCT(IMPOWER(
D236,2),INDC_BTL*CAP_BTL))))</f>
        <v>0,997400532671211-0,083883973774884i</v>
      </c>
      <c r="F236" s="8">
        <f t="shared" si="22"/>
        <v>0.00800250519</v>
      </c>
      <c r="G236" s="5"/>
      <c r="H236" s="5"/>
      <c r="I236" s="5"/>
      <c r="J236" s="5"/>
    </row>
    <row r="237" ht="12.75" customHeight="1">
      <c r="A237" s="7">
        <f t="shared" si="23"/>
        <v>4.5</v>
      </c>
      <c r="B237" s="7">
        <f t="shared" si="19"/>
        <v>5032.92121</v>
      </c>
      <c r="C237" s="7">
        <f t="shared" si="20"/>
        <v>31622.7766</v>
      </c>
      <c r="D237" s="7" t="str">
        <f t="shared" si="21"/>
        <v>31622,7766016839i</v>
      </c>
      <c r="E237" s="8" t="str">
        <f>IMDIV(1,IMSUM(IMSUM(IMSUM(
1,IMPRODUCT(
D237,INDC_BTL/(LOAD4_BTL*'L-C Filter Designer'!$D$16))),IMPRODUCT(IMPOWER(
D237,2),INDC_BTL*CAP_BTL))))</f>
        <v>0,995857456817539-0,105715774844027i</v>
      </c>
      <c r="F237" s="8">
        <f t="shared" si="22"/>
        <v>0.01261052023</v>
      </c>
      <c r="G237" s="5"/>
      <c r="H237" s="5"/>
      <c r="I237" s="5"/>
      <c r="J237" s="5"/>
    </row>
    <row r="238" ht="12.75" customHeight="1">
      <c r="A238" s="7">
        <f t="shared" si="23"/>
        <v>4.6</v>
      </c>
      <c r="B238" s="7">
        <f t="shared" si="19"/>
        <v>6336.072407</v>
      </c>
      <c r="C238" s="7">
        <f t="shared" si="20"/>
        <v>39810.71706</v>
      </c>
      <c r="D238" s="7" t="str">
        <f t="shared" si="21"/>
        <v>39810,7170553498i</v>
      </c>
      <c r="E238" s="8" t="str">
        <f>IMDIV(1,IMSUM(IMSUM(IMSUM(
1,IMPRODUCT(
D238,INDC_BTL/(LOAD4_BTL*'L-C Filter Designer'!$D$16))),IMPRODUCT(IMPOWER(
D238,2),INDC_BTL*CAP_BTL))))</f>
        <v>0,993377606287252-0,133308883514167i</v>
      </c>
      <c r="F238" s="8">
        <f t="shared" si="22"/>
        <v>0.01980345864</v>
      </c>
      <c r="G238" s="5"/>
      <c r="H238" s="5"/>
      <c r="I238" s="5"/>
      <c r="J238" s="5"/>
    </row>
    <row r="239" ht="12.75" customHeight="1">
      <c r="A239" s="7">
        <f t="shared" si="23"/>
        <v>4.7</v>
      </c>
      <c r="B239" s="7">
        <f t="shared" si="19"/>
        <v>7976.642565</v>
      </c>
      <c r="C239" s="7">
        <f t="shared" si="20"/>
        <v>50118.72336</v>
      </c>
      <c r="D239" s="7" t="str">
        <f t="shared" si="21"/>
        <v>50118,7233627273i</v>
      </c>
      <c r="E239" s="8" t="str">
        <f>IMDIV(1,IMSUM(IMSUM(IMSUM(
1,IMPRODUCT(
D239,INDC_BTL/(LOAD4_BTL*'L-C Filter Designer'!$D$16))),IMPRODUCT(IMPOWER(
D239,2),INDC_BTL*CAP_BTL))))</f>
        <v>0,989361401944304-0,168256264988175i</v>
      </c>
      <c r="F239" s="8">
        <f t="shared" si="22"/>
        <v>0.03092498784</v>
      </c>
      <c r="G239" s="5"/>
      <c r="H239" s="5"/>
      <c r="I239" s="5"/>
      <c r="J239" s="5"/>
    </row>
    <row r="240" ht="12.75" customHeight="1">
      <c r="A240" s="7">
        <f t="shared" si="23"/>
        <v>4.8</v>
      </c>
      <c r="B240" s="7">
        <f t="shared" si="19"/>
        <v>10041.99803</v>
      </c>
      <c r="C240" s="7">
        <f t="shared" si="20"/>
        <v>63095.73445</v>
      </c>
      <c r="D240" s="7" t="str">
        <f t="shared" si="21"/>
        <v>63095,7344480193i</v>
      </c>
      <c r="E240" s="8" t="str">
        <f>IMDIV(1,IMSUM(IMSUM(IMSUM(
1,IMPRODUCT(
D240,INDC_BTL/(LOAD4_BTL*'L-C Filter Designer'!$D$16))),IMPRODUCT(IMPOWER(
D240,2),INDC_BTL*CAP_BTL))))</f>
        <v>0,982780874725384-0,212648997107208i</v>
      </c>
      <c r="F240" s="8">
        <f t="shared" si="22"/>
        <v>0.0478459356</v>
      </c>
      <c r="G240" s="5"/>
      <c r="H240" s="5"/>
      <c r="I240" s="5"/>
      <c r="J240" s="5"/>
    </row>
    <row r="241" ht="12.75" customHeight="1">
      <c r="A241" s="7">
        <f t="shared" si="23"/>
        <v>4.9</v>
      </c>
      <c r="B241" s="7">
        <f t="shared" si="19"/>
        <v>12642.1265</v>
      </c>
      <c r="C241" s="7">
        <f t="shared" si="20"/>
        <v>79432.82347</v>
      </c>
      <c r="D241" s="7" t="str">
        <f t="shared" si="21"/>
        <v>79432,8234724281i</v>
      </c>
      <c r="E241" s="8" t="str">
        <f>IMDIV(1,IMSUM(IMSUM(IMSUM(
1,IMPRODUCT(
D241,INDC_BTL/(LOAD4_BTL*'L-C Filter Designer'!$D$16))),IMPRODUCT(IMPOWER(
D241,2),INDC_BTL*CAP_BTL))))</f>
        <v>0,971813459452436-0,269256164123354i</v>
      </c>
      <c r="F241" s="8">
        <f t="shared" si="22"/>
        <v>0.07286909175</v>
      </c>
      <c r="G241" s="5"/>
      <c r="H241" s="5"/>
      <c r="I241" s="5"/>
      <c r="J241" s="5"/>
    </row>
    <row r="242" ht="12.75" customHeight="1">
      <c r="A242" s="7">
        <f t="shared" si="23"/>
        <v>5</v>
      </c>
      <c r="B242" s="7">
        <f t="shared" si="19"/>
        <v>15915.49431</v>
      </c>
      <c r="C242" s="7">
        <f t="shared" si="20"/>
        <v>100000</v>
      </c>
      <c r="D242" s="7" t="str">
        <f t="shared" si="21"/>
        <v>99999,9999999998i</v>
      </c>
      <c r="E242" s="8" t="str">
        <f>IMDIV(1,IMSUM(IMSUM(IMSUM(
1,IMPRODUCT(
D242,INDC_BTL/(LOAD4_BTL*'L-C Filter Designer'!$D$16))),IMPRODUCT(IMPOWER(
D242,2),INDC_BTL*CAP_BTL))))</f>
        <v>0,953095442140131-0,341721502326962i</v>
      </c>
      <c r="F242" s="8">
        <f t="shared" si="22"/>
        <v>0.1079356172</v>
      </c>
      <c r="G242" s="5"/>
      <c r="H242" s="5"/>
      <c r="I242" s="5"/>
      <c r="J242" s="5"/>
    </row>
    <row r="243" ht="12.75" customHeight="1">
      <c r="A243" s="7">
        <f t="shared" si="23"/>
        <v>5.1</v>
      </c>
      <c r="B243" s="7">
        <f t="shared" si="19"/>
        <v>20036.42023</v>
      </c>
      <c r="C243" s="7">
        <f t="shared" si="20"/>
        <v>125892.5412</v>
      </c>
      <c r="D243" s="7" t="str">
        <f t="shared" si="21"/>
        <v>125892,541179416i</v>
      </c>
      <c r="E243" s="8" t="str">
        <f>IMDIV(1,IMSUM(IMSUM(IMSUM(
1,IMPRODUCT(
D243,INDC_BTL/(LOAD4_BTL*'L-C Filter Designer'!$D$16))),IMPRODUCT(IMPOWER(
D243,2),INDC_BTL*CAP_BTL))))</f>
        <v>0,920164607147136-0,434557004230215i</v>
      </c>
      <c r="F243" s="8">
        <f t="shared" si="22"/>
        <v>0.1516800903</v>
      </c>
      <c r="G243" s="5"/>
      <c r="H243" s="5"/>
      <c r="I243" s="5"/>
      <c r="J243" s="5"/>
    </row>
    <row r="244" ht="12.75" customHeight="1">
      <c r="A244" s="7">
        <f t="shared" si="23"/>
        <v>5.2</v>
      </c>
      <c r="B244" s="7">
        <f t="shared" si="19"/>
        <v>25224.35859</v>
      </c>
      <c r="C244" s="7">
        <f t="shared" si="20"/>
        <v>158489.3192</v>
      </c>
      <c r="D244" s="7" t="str">
        <f t="shared" si="21"/>
        <v>158489,319246111i</v>
      </c>
      <c r="E244" s="8" t="str">
        <f>IMDIV(1,IMSUM(IMSUM(IMSUM(
1,IMPRODUCT(
D244,INDC_BTL/(LOAD4_BTL*'L-C Filter Designer'!$D$16))),IMPRODUCT(IMPOWER(
D244,2),INDC_BTL*CAP_BTL))))</f>
        <v>0,860313451529331-0,55197195135684i</v>
      </c>
      <c r="F244" s="8">
        <f t="shared" si="22"/>
        <v>0.1903826419</v>
      </c>
      <c r="G244" s="5"/>
      <c r="H244" s="5"/>
      <c r="I244" s="5"/>
      <c r="J244" s="5"/>
    </row>
    <row r="245" ht="12.75" customHeight="1">
      <c r="A245" s="7">
        <f t="shared" si="23"/>
        <v>5.3</v>
      </c>
      <c r="B245" s="7">
        <f t="shared" si="19"/>
        <v>31755.58602</v>
      </c>
      <c r="C245" s="7">
        <f t="shared" si="20"/>
        <v>199526.2315</v>
      </c>
      <c r="D245" s="7" t="str">
        <f t="shared" si="21"/>
        <v>199526,231496887i</v>
      </c>
      <c r="E245" s="8" t="str">
        <f>IMDIV(1,IMSUM(IMSUM(IMSUM(
1,IMPRODUCT(
D245,INDC_BTL/(LOAD4_BTL*'L-C Filter Designer'!$D$16))),IMPRODUCT(IMPOWER(
D245,2),INDC_BTL*CAP_BTL))))</f>
        <v>0,749410528022355-0,692129299087113i</v>
      </c>
      <c r="F245" s="8">
        <f t="shared" si="22"/>
        <v>0.1730848882</v>
      </c>
      <c r="G245" s="5"/>
      <c r="H245" s="5"/>
      <c r="I245" s="5"/>
      <c r="J245" s="5"/>
    </row>
    <row r="246" ht="12.75" customHeight="1">
      <c r="A246" s="7">
        <f t="shared" si="23"/>
        <v>5.4</v>
      </c>
      <c r="B246" s="7">
        <f t="shared" si="19"/>
        <v>39977.91421</v>
      </c>
      <c r="C246" s="7">
        <f t="shared" si="20"/>
        <v>251188.6432</v>
      </c>
      <c r="D246" s="7" t="str">
        <f t="shared" si="21"/>
        <v>251188,643150957i</v>
      </c>
      <c r="E246" s="8" t="str">
        <f>IMDIV(1,IMSUM(IMSUM(IMSUM(
1,IMPRODUCT(
D246,INDC_BTL/(LOAD4_BTL*'L-C Filter Designer'!$D$16))),IMPRODUCT(IMPOWER(
D246,2),INDC_BTL*CAP_BTL))))</f>
        <v>0,550553858369389-0,828442872169431i</v>
      </c>
      <c r="F246" s="8">
        <f t="shared" si="22"/>
        <v>-0.04616179606</v>
      </c>
      <c r="G246" s="5"/>
      <c r="H246" s="5"/>
      <c r="I246" s="5"/>
      <c r="J246" s="5"/>
    </row>
    <row r="247" ht="12.75" customHeight="1">
      <c r="A247" s="7">
        <f t="shared" si="23"/>
        <v>5.5</v>
      </c>
      <c r="B247" s="7">
        <f t="shared" si="19"/>
        <v>50329.2121</v>
      </c>
      <c r="C247" s="7">
        <f t="shared" si="20"/>
        <v>316227.766</v>
      </c>
      <c r="D247" s="7" t="str">
        <f t="shared" si="21"/>
        <v>316227,766016836i</v>
      </c>
      <c r="E247" s="8" t="str">
        <f>IMDIV(1,IMSUM(IMSUM(IMSUM(
1,IMPRODUCT(
D247,INDC_BTL/(LOAD4_BTL*'L-C Filter Designer'!$D$16))),IMPRODUCT(IMPOWER(
D247,2),INDC_BTL*CAP_BTL))))</f>
        <v>0,247640306577413-0,878908427886612i</v>
      </c>
      <c r="F247" s="8">
        <f t="shared" si="22"/>
        <v>-0.7893511632</v>
      </c>
      <c r="G247" s="5"/>
      <c r="H247" s="5"/>
      <c r="I247" s="5"/>
      <c r="J247" s="5"/>
    </row>
    <row r="248" ht="12.75" customHeight="1">
      <c r="A248" s="7">
        <f t="shared" si="23"/>
        <v>5.6</v>
      </c>
      <c r="B248" s="7">
        <f t="shared" si="19"/>
        <v>63360.72407</v>
      </c>
      <c r="C248" s="7">
        <f t="shared" si="20"/>
        <v>398107.1706</v>
      </c>
      <c r="D248" s="7" t="str">
        <f t="shared" si="21"/>
        <v>398107,170553495i</v>
      </c>
      <c r="E248" s="8" t="str">
        <f>IMDIV(1,IMSUM(IMSUM(IMSUM(
1,IMPRODUCT(
D248,INDC_BTL/(LOAD4_BTL*'L-C Filter Designer'!$D$16))),IMPRODUCT(IMPOWER(
D248,2),INDC_BTL*CAP_BTL))))</f>
        <v>-0,064361903234828-0,748028096573359i</v>
      </c>
      <c r="F248" s="8">
        <f t="shared" si="22"/>
        <v>-2.489608346</v>
      </c>
      <c r="G248" s="5"/>
      <c r="H248" s="5"/>
      <c r="I248" s="5"/>
      <c r="J248" s="5"/>
    </row>
    <row r="249" ht="12.75" customHeight="1">
      <c r="A249" s="7">
        <f t="shared" si="23"/>
        <v>5.7</v>
      </c>
      <c r="B249" s="7">
        <f t="shared" si="19"/>
        <v>79766.42565</v>
      </c>
      <c r="C249" s="7">
        <f t="shared" si="20"/>
        <v>501187.2336</v>
      </c>
      <c r="D249" s="7" t="str">
        <f t="shared" si="21"/>
        <v>501187,233627268i</v>
      </c>
      <c r="E249" s="8" t="str">
        <f>IMDIV(1,IMSUM(IMSUM(IMSUM(
1,IMPRODUCT(
D249,INDC_BTL/(LOAD4_BTL*'L-C Filter Designer'!$D$16))),IMPRODUCT(IMPOWER(
D249,2),INDC_BTL*CAP_BTL))))</f>
        <v>-0,226750997471139-0,494630327381052i</v>
      </c>
      <c r="F249" s="8">
        <f t="shared" si="22"/>
        <v>-5.285980044</v>
      </c>
      <c r="G249" s="5"/>
      <c r="H249" s="5"/>
      <c r="I249" s="5"/>
      <c r="J249" s="5"/>
    </row>
    <row r="250" ht="12.75" customHeight="1">
      <c r="A250" s="7">
        <f t="shared" si="23"/>
        <v>5.8</v>
      </c>
      <c r="B250" s="7">
        <f t="shared" si="19"/>
        <v>100419.9803</v>
      </c>
      <c r="C250" s="7">
        <f t="shared" si="20"/>
        <v>630957.3445</v>
      </c>
      <c r="D250" s="7" t="str">
        <f t="shared" si="21"/>
        <v>630957,344480188i</v>
      </c>
      <c r="E250" s="8" t="str">
        <f>IMDIV(1,IMSUM(IMSUM(IMSUM(
1,IMPRODUCT(
D250,INDC_BTL/(LOAD4_BTL*'L-C Filter Designer'!$D$16))),IMPRODUCT(IMPOWER(
D250,2),INDC_BTL*CAP_BTL))))</f>
        <v>-0,234855893158786-0,274614246730933i</v>
      </c>
      <c r="F250" s="8">
        <f t="shared" si="22"/>
        <v>-8.84155681</v>
      </c>
      <c r="G250" s="5"/>
      <c r="H250" s="5"/>
      <c r="I250" s="5"/>
      <c r="J250" s="5"/>
    </row>
    <row r="251" ht="12.75" customHeight="1">
      <c r="A251" s="7">
        <f t="shared" si="23"/>
        <v>5.9</v>
      </c>
      <c r="B251" s="7">
        <f t="shared" si="19"/>
        <v>126421.265</v>
      </c>
      <c r="C251" s="7">
        <f t="shared" si="20"/>
        <v>794328.2347</v>
      </c>
      <c r="D251" s="7" t="str">
        <f t="shared" si="21"/>
        <v>794328,234724274i</v>
      </c>
      <c r="E251" s="8" t="str">
        <f>IMDIV(1,IMSUM(IMSUM(IMSUM(
1,IMPRODUCT(
D251,INDC_BTL/(LOAD4_BTL*'L-C Filter Designer'!$D$16))),IMPRODUCT(IMPOWER(
D251,2),INDC_BTL*CAP_BTL))))</f>
        <v>-0,182608437904175-0,140732104995821i</v>
      </c>
      <c r="F251" s="8">
        <f t="shared" si="22"/>
        <v>-12.74485562</v>
      </c>
      <c r="G251" s="5"/>
      <c r="H251" s="5"/>
      <c r="I251" s="5"/>
      <c r="J251" s="5"/>
    </row>
    <row r="252" ht="12.75" customHeight="1">
      <c r="A252" s="7">
        <f t="shared" si="23"/>
        <v>6</v>
      </c>
      <c r="B252" s="7">
        <f t="shared" si="19"/>
        <v>159154.9431</v>
      </c>
      <c r="C252" s="7">
        <f t="shared" si="20"/>
        <v>1000000</v>
      </c>
      <c r="D252" s="7" t="str">
        <f t="shared" si="21"/>
        <v>999999,99999999i</v>
      </c>
      <c r="E252" s="8" t="str">
        <f>IMDIV(1,IMSUM(IMSUM(IMSUM(
1,IMPRODUCT(
D252,INDC_BTL/(LOAD4_BTL*'L-C Filter Designer'!$D$16))),IMPRODUCT(IMPOWER(
D252,2),INDC_BTL*CAP_BTL))))</f>
        <v>-0,127022214961286-0,0702168131350401i</v>
      </c>
      <c r="F252" s="8">
        <f t="shared" si="22"/>
        <v>-16.76437631</v>
      </c>
      <c r="G252" s="5"/>
      <c r="H252" s="5"/>
      <c r="I252" s="5"/>
      <c r="J252" s="5"/>
    </row>
    <row r="253" ht="12.75" customHeight="1">
      <c r="A253" s="7">
        <f t="shared" si="23"/>
        <v>6.1</v>
      </c>
      <c r="B253" s="7">
        <f t="shared" si="19"/>
        <v>200364.2023</v>
      </c>
      <c r="C253" s="7">
        <f t="shared" si="20"/>
        <v>1258925.412</v>
      </c>
      <c r="D253" s="7" t="str">
        <f t="shared" si="21"/>
        <v>1258925,41179415i</v>
      </c>
      <c r="E253" s="8" t="str">
        <f>IMDIV(1,IMSUM(IMSUM(IMSUM(
1,IMPRODUCT(
D253,INDC_BTL/(LOAD4_BTL*'L-C Filter Designer'!$D$16))),IMPRODUCT(IMPOWER(
D253,2),INDC_BTL*CAP_BTL))))</f>
        <v>-0,0841880526127219-0,0348348707854786i</v>
      </c>
      <c r="F253" s="8">
        <f t="shared" si="22"/>
        <v>-20.80864541</v>
      </c>
      <c r="G253" s="5"/>
      <c r="H253" s="5"/>
      <c r="I253" s="5"/>
      <c r="J253" s="5"/>
    </row>
    <row r="254" ht="12.75" customHeight="1">
      <c r="A254" s="7">
        <f t="shared" si="23"/>
        <v>6.2</v>
      </c>
      <c r="B254" s="7">
        <f t="shared" si="19"/>
        <v>252243.5859</v>
      </c>
      <c r="C254" s="7">
        <f t="shared" si="20"/>
        <v>1584893.192</v>
      </c>
      <c r="D254" s="7" t="str">
        <f t="shared" si="21"/>
        <v>1584893,19246109i</v>
      </c>
      <c r="E254" s="8" t="str">
        <f>IMDIV(1,IMSUM(IMSUM(IMSUM(
1,IMPRODUCT(
D254,INDC_BTL/(LOAD4_BTL*'L-C Filter Designer'!$D$16))),IMPRODUCT(IMPOWER(
D254,2),INDC_BTL*CAP_BTL))))</f>
        <v>-0,054543568360459-0,0172975578949768i</v>
      </c>
      <c r="F254" s="8">
        <f t="shared" si="22"/>
        <v>-24.84893952</v>
      </c>
      <c r="G254" s="5"/>
      <c r="H254" s="5"/>
      <c r="I254" s="5"/>
      <c r="J254" s="5"/>
    </row>
    <row r="255" ht="12.75" customHeight="1">
      <c r="A255" s="7">
        <f t="shared" si="23"/>
        <v>6.3</v>
      </c>
      <c r="B255" s="7">
        <f t="shared" si="19"/>
        <v>317555.8602</v>
      </c>
      <c r="C255" s="7">
        <f t="shared" si="20"/>
        <v>1995262.315</v>
      </c>
      <c r="D255" s="7" t="str">
        <f t="shared" si="21"/>
        <v>1995262,31496885i</v>
      </c>
      <c r="E255" s="8" t="str">
        <f>IMDIV(1,IMSUM(IMSUM(IMSUM(
1,IMPRODUCT(
D255,INDC_BTL/(LOAD4_BTL*'L-C Filter Designer'!$D$16))),IMPRODUCT(IMPOWER(
D255,2),INDC_BTL*CAP_BTL))))</f>
        <v>-0,0349332427849954-0,00860922581230631i</v>
      </c>
      <c r="F255" s="8">
        <f t="shared" si="22"/>
        <v>-28.87914646</v>
      </c>
      <c r="G255" s="5"/>
      <c r="H255" s="5"/>
      <c r="I255" s="5"/>
      <c r="J255" s="5"/>
    </row>
    <row r="256" ht="12.75" customHeight="1">
      <c r="A256" s="7">
        <f t="shared" si="23"/>
        <v>6.4</v>
      </c>
      <c r="B256" s="7">
        <f t="shared" si="19"/>
        <v>399779.1421</v>
      </c>
      <c r="C256" s="7">
        <f t="shared" si="20"/>
        <v>2511886.432</v>
      </c>
      <c r="D256" s="7" t="str">
        <f t="shared" si="21"/>
        <v>2511886,43150955i</v>
      </c>
      <c r="E256" s="8" t="str">
        <f>IMDIV(1,IMSUM(IMSUM(IMSUM(
1,IMPRODUCT(
D256,INDC_BTL/(LOAD4_BTL*'L-C Filter Designer'!$D$16))),IMPRODUCT(IMPOWER(
D256,2),INDC_BTL*CAP_BTL))))</f>
        <v>-0,022235423337707-0,00429409770393346i</v>
      </c>
      <c r="F256" s="8">
        <f t="shared" si="22"/>
        <v>-32.90006824</v>
      </c>
      <c r="G256" s="5"/>
      <c r="H256" s="5"/>
      <c r="I256" s="5"/>
      <c r="J256" s="5"/>
    </row>
    <row r="257" ht="12.75" customHeight="1">
      <c r="A257" s="7">
        <f t="shared" si="23"/>
        <v>6.5</v>
      </c>
      <c r="B257" s="7">
        <f t="shared" si="19"/>
        <v>503292.121</v>
      </c>
      <c r="C257" s="7">
        <f t="shared" si="20"/>
        <v>3162277.66</v>
      </c>
      <c r="D257" s="7" t="str">
        <f t="shared" si="21"/>
        <v>3162277,66016833i</v>
      </c>
      <c r="E257" s="8" t="str">
        <f>IMDIV(1,IMSUM(IMSUM(IMSUM(
1,IMPRODUCT(
D257,INDC_BTL/(LOAD4_BTL*'L-C Filter Designer'!$D$16))),IMPRODUCT(IMPOWER(
D257,2),INDC_BTL*CAP_BTL))))</f>
        <v>-0,0141037089566132-0,00214525463006326i</v>
      </c>
      <c r="F257" s="8">
        <f t="shared" si="22"/>
        <v>-36.91399897</v>
      </c>
      <c r="G257" s="5"/>
      <c r="H257" s="5"/>
      <c r="I257" s="5"/>
      <c r="J257" s="5"/>
    </row>
    <row r="258" ht="12.75" customHeight="1">
      <c r="A258" s="7">
        <f t="shared" si="23"/>
        <v>6.6</v>
      </c>
      <c r="B258" s="7">
        <f t="shared" si="19"/>
        <v>633607.2407</v>
      </c>
      <c r="C258" s="7">
        <f t="shared" si="20"/>
        <v>3981071.706</v>
      </c>
      <c r="D258" s="7" t="str">
        <f t="shared" si="21"/>
        <v>3981071,70553491i</v>
      </c>
      <c r="E258" s="8" t="str">
        <f>IMDIV(1,IMSUM(IMSUM(IMSUM(
1,IMPRODUCT(
D258,INDC_BTL/(LOAD4_BTL*'L-C Filter Designer'!$D$16))),IMPRODUCT(IMPOWER(
D258,2),INDC_BTL*CAP_BTL))))</f>
        <v>-0,00892754847742541-0,00107292933524628i</v>
      </c>
      <c r="F258" s="8">
        <f t="shared" si="22"/>
        <v>-40.92307626</v>
      </c>
      <c r="G258" s="5"/>
      <c r="H258" s="5"/>
      <c r="I258" s="5"/>
      <c r="J258" s="5"/>
    </row>
    <row r="259" ht="12.75" customHeight="1">
      <c r="A259" s="7">
        <f t="shared" si="23"/>
        <v>6.7</v>
      </c>
      <c r="B259" s="7">
        <f t="shared" si="19"/>
        <v>797664.2565</v>
      </c>
      <c r="C259" s="7">
        <f t="shared" si="20"/>
        <v>5011872.336</v>
      </c>
      <c r="D259" s="7" t="str">
        <f t="shared" si="21"/>
        <v>5011872,33627264i</v>
      </c>
      <c r="E259" s="8" t="str">
        <f>IMDIV(1,IMSUM(IMSUM(IMSUM(
1,IMPRODUCT(
D259,INDC_BTL/(LOAD4_BTL*'L-C Filter Designer'!$D$16))),IMPRODUCT(IMPOWER(
D259,2),INDC_BTL*CAP_BTL))))</f>
        <v>-0,00564413251753938-0,000537015735296987i</v>
      </c>
      <c r="F259" s="8">
        <f t="shared" si="22"/>
        <v>-44.92891734</v>
      </c>
      <c r="G259" s="5"/>
      <c r="H259" s="5"/>
      <c r="I259" s="5"/>
      <c r="J259" s="5"/>
    </row>
    <row r="260" ht="12.75" customHeight="1">
      <c r="A260" s="7">
        <f t="shared" si="23"/>
        <v>6.8</v>
      </c>
      <c r="B260" s="7">
        <f t="shared" si="19"/>
        <v>1004199.803</v>
      </c>
      <c r="C260" s="7">
        <f t="shared" si="20"/>
        <v>6309573.445</v>
      </c>
      <c r="D260" s="7" t="str">
        <f t="shared" si="21"/>
        <v>6309573,44480183i</v>
      </c>
      <c r="E260" s="8" t="str">
        <f>IMDIV(1,IMSUM(IMSUM(IMSUM(
1,IMPRODUCT(
D260,INDC_BTL/(LOAD4_BTL*'L-C Filter Designer'!$D$16))),IMPRODUCT(IMPOWER(
D260,2),INDC_BTL*CAP_BTL))))</f>
        <v>-0,00356562759555422-0,000268914337187771i</v>
      </c>
      <c r="F260" s="8">
        <f t="shared" si="22"/>
        <v>-48.93264788</v>
      </c>
      <c r="G260" s="5"/>
      <c r="H260" s="5"/>
      <c r="I260" s="5"/>
      <c r="J260" s="5"/>
    </row>
    <row r="261" ht="12.75" customHeight="1">
      <c r="A261" s="7">
        <f t="shared" si="23"/>
        <v>6.9</v>
      </c>
      <c r="B261" s="7">
        <f t="shared" si="19"/>
        <v>1264212.65</v>
      </c>
      <c r="C261" s="7">
        <f t="shared" si="20"/>
        <v>7943282.347</v>
      </c>
      <c r="D261" s="7" t="str">
        <f t="shared" si="21"/>
        <v>7943282,34724268i</v>
      </c>
      <c r="E261" s="8" t="str">
        <f>IMDIV(1,IMSUM(IMSUM(IMSUM(
1,IMPRODUCT(
D261,INDC_BTL/(LOAD4_BTL*'L-C Filter Designer'!$D$16))),IMPRODUCT(IMPOWER(
D261,2),INDC_BTL*CAP_BTL))))</f>
        <v>-0,00225150625129576-0,000134702850806409i</v>
      </c>
      <c r="F261" s="8">
        <f t="shared" si="22"/>
        <v>-52.93501958</v>
      </c>
      <c r="G261" s="5"/>
      <c r="H261" s="5"/>
      <c r="I261" s="5"/>
      <c r="J261" s="5"/>
    </row>
    <row r="262" ht="12.75" customHeight="1">
      <c r="A262" s="7">
        <f t="shared" si="23"/>
        <v>7</v>
      </c>
      <c r="B262" s="7">
        <f t="shared" si="19"/>
        <v>1591549.431</v>
      </c>
      <c r="C262" s="7">
        <f t="shared" si="20"/>
        <v>10000000</v>
      </c>
      <c r="D262" s="7" t="str">
        <f t="shared" si="21"/>
        <v>9999999,99999982i</v>
      </c>
      <c r="E262" s="8" t="str">
        <f>IMDIV(1,IMSUM(IMSUM(IMSUM(
1,IMPRODUCT(
D262,INDC_BTL/(LOAD4_BTL*'L-C Filter Designer'!$D$16))),IMPRODUCT(IMPOWER(
D262,2),INDC_BTL*CAP_BTL))))</f>
        <v>-0,00142129686702804-0,0000674879803906964i</v>
      </c>
      <c r="F262" s="8">
        <f t="shared" si="22"/>
        <v>-56.93652313</v>
      </c>
      <c r="G262" s="5"/>
      <c r="H262" s="5"/>
      <c r="I262" s="5"/>
      <c r="J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2.75" customHeight="1">
      <c r="A264" s="14" t="s">
        <v>67</v>
      </c>
      <c r="B264" s="15"/>
      <c r="C264" s="15"/>
      <c r="D264" s="15"/>
      <c r="E264" s="15"/>
      <c r="F264" s="16"/>
      <c r="G264" s="5"/>
      <c r="H264" s="5"/>
      <c r="I264" s="5"/>
      <c r="J264" s="5"/>
    </row>
    <row r="265" ht="12.75" customHeight="1">
      <c r="A265" s="17" t="s">
        <v>31</v>
      </c>
      <c r="B265" s="18" t="s">
        <v>2</v>
      </c>
      <c r="C265" s="18" t="s">
        <v>3</v>
      </c>
      <c r="D265" s="18" t="s">
        <v>4</v>
      </c>
      <c r="E265" s="18" t="s">
        <v>5</v>
      </c>
      <c r="F265" s="18" t="s">
        <v>32</v>
      </c>
      <c r="G265" s="5"/>
      <c r="H265" s="5"/>
      <c r="I265" s="5"/>
      <c r="J265" s="5"/>
    </row>
    <row r="266" ht="12.75" customHeight="1">
      <c r="A266" s="7">
        <v>1.0</v>
      </c>
      <c r="B266" s="7">
        <f t="shared" ref="B266:B326" si="24">C266/(2*PI())</f>
        <v>1.591549431</v>
      </c>
      <c r="C266" s="7">
        <f t="shared" ref="C266:C326" si="25">10^A266</f>
        <v>10</v>
      </c>
      <c r="D266" s="7" t="str">
        <f t="shared" ref="D266:D326" si="26">COMPLEX(0,C266)</f>
        <v>10i</v>
      </c>
      <c r="E266" s="8" t="str">
        <f>IMDIV(1,IMSUM(IMSUM(IMSUM(
1,IMPRODUCT(
D266,INDC_BTL/(LOAD5_BTL*'L-C Filter Designer'!$D$16))),IMPRODUCT(IMPOWER(
D266,2),INDC_BTL*CAP_BTL))))</f>
        <v>1,000000000078-0,000025000000019525i</v>
      </c>
      <c r="F266" s="8">
        <f t="shared" ref="F266:F326" si="27">20*LOG10(IMABS(E266))</f>
        <v>0.000000003391840569</v>
      </c>
      <c r="G266" s="5"/>
      <c r="H266" s="5"/>
      <c r="I266" s="5"/>
      <c r="J266" s="5"/>
    </row>
    <row r="267" ht="12.75" customHeight="1">
      <c r="A267" s="7">
        <f t="shared" ref="A267:A326" si="28">0.1+A266</f>
        <v>1.1</v>
      </c>
      <c r="B267" s="7">
        <f t="shared" si="24"/>
        <v>2.003642023</v>
      </c>
      <c r="C267" s="7">
        <f t="shared" si="25"/>
        <v>12.58925412</v>
      </c>
      <c r="D267" s="7" t="str">
        <f t="shared" si="26"/>
        <v>12,5892541179417i</v>
      </c>
      <c r="E267" s="8" t="str">
        <f>IMDIV(1,IMSUM(IMSUM(IMSUM(
1,IMPRODUCT(
D267,INDC_BTL/(LOAD5_BTL*'L-C Filter Designer'!$D$16))),IMPRODUCT(IMPOWER(
D267,2),INDC_BTL*CAP_BTL))))</f>
        <v>1,00000000012362-0,0000314731353338118i</v>
      </c>
      <c r="F267" s="8">
        <f t="shared" si="27"/>
        <v>0.000000005375689748</v>
      </c>
      <c r="G267" s="5"/>
      <c r="H267" s="5"/>
      <c r="I267" s="5"/>
      <c r="J267" s="5"/>
    </row>
    <row r="268" ht="12.75" customHeight="1">
      <c r="A268" s="7">
        <f t="shared" si="28"/>
        <v>1.2</v>
      </c>
      <c r="B268" s="7">
        <f t="shared" si="24"/>
        <v>2.522435859</v>
      </c>
      <c r="C268" s="7">
        <f t="shared" si="25"/>
        <v>15.84893192</v>
      </c>
      <c r="D268" s="7" t="str">
        <f t="shared" si="26"/>
        <v>15,8489319246111i</v>
      </c>
      <c r="E268" s="8" t="str">
        <f>IMDIV(1,IMSUM(IMSUM(IMSUM(
1,IMPRODUCT(
D268,INDC_BTL/(LOAD5_BTL*'L-C Filter Designer'!$D$16))),IMPRODUCT(IMPOWER(
D268,2),INDC_BTL*CAP_BTL))))</f>
        <v>1,00000000019593-0,0000396223298892581i</v>
      </c>
      <c r="F268" s="8">
        <f t="shared" si="27"/>
        <v>0.000000008519941167</v>
      </c>
      <c r="G268" s="5"/>
      <c r="H268" s="5"/>
      <c r="I268" s="5"/>
      <c r="J268" s="5"/>
    </row>
    <row r="269" ht="12.75" customHeight="1">
      <c r="A269" s="7">
        <f t="shared" si="28"/>
        <v>1.3</v>
      </c>
      <c r="B269" s="7">
        <f t="shared" si="24"/>
        <v>3.175558602</v>
      </c>
      <c r="C269" s="7">
        <f t="shared" si="25"/>
        <v>19.95262315</v>
      </c>
      <c r="D269" s="7" t="str">
        <f t="shared" si="26"/>
        <v>19,9526231496888i</v>
      </c>
      <c r="E269" s="8" t="str">
        <f>IMDIV(1,IMSUM(IMSUM(IMSUM(
1,IMPRODUCT(
D269,INDC_BTL/(LOAD5_BTL*'L-C Filter Designer'!$D$16))),IMPRODUCT(IMPOWER(
D269,2),INDC_BTL*CAP_BTL))))</f>
        <v>1,00000000031052-0,0000498815580293146i</v>
      </c>
      <c r="F269" s="8">
        <f t="shared" si="27"/>
        <v>0.00000001350312649</v>
      </c>
      <c r="G269" s="5"/>
      <c r="H269" s="5"/>
      <c r="I269" s="5"/>
      <c r="J269" s="5"/>
    </row>
    <row r="270" ht="12.75" customHeight="1">
      <c r="A270" s="7">
        <f t="shared" si="28"/>
        <v>1.4</v>
      </c>
      <c r="B270" s="7">
        <f t="shared" si="24"/>
        <v>3.997791421</v>
      </c>
      <c r="C270" s="7">
        <f t="shared" si="25"/>
        <v>25.11886432</v>
      </c>
      <c r="D270" s="7" t="str">
        <f t="shared" si="26"/>
        <v>25,1188643150958i</v>
      </c>
      <c r="E270" s="8" t="str">
        <f>IMDIV(1,IMSUM(IMSUM(IMSUM(
1,IMPRODUCT(
D270,INDC_BTL/(LOAD5_BTL*'L-C Filter Designer'!$D$16))),IMPRODUCT(IMPOWER(
D270,2),INDC_BTL*CAP_BTL))))</f>
        <v>1,00000000049215-0,0000627971610971899i</v>
      </c>
      <c r="F270" s="8">
        <f t="shared" si="27"/>
        <v>0.00000002140109186</v>
      </c>
      <c r="G270" s="5"/>
      <c r="H270" s="5"/>
      <c r="I270" s="5"/>
      <c r="J270" s="5"/>
    </row>
    <row r="271" ht="12.75" customHeight="1">
      <c r="A271" s="7">
        <f t="shared" si="28"/>
        <v>1.5</v>
      </c>
      <c r="B271" s="7">
        <f t="shared" si="24"/>
        <v>5.03292121</v>
      </c>
      <c r="C271" s="7">
        <f t="shared" si="25"/>
        <v>31.6227766</v>
      </c>
      <c r="D271" s="7" t="str">
        <f t="shared" si="26"/>
        <v>31,6227766016838i</v>
      </c>
      <c r="E271" s="8" t="str">
        <f>IMDIV(1,IMSUM(IMSUM(IMSUM(
1,IMPRODUCT(
D271,INDC_BTL/(LOAD5_BTL*'L-C Filter Designer'!$D$16))),IMPRODUCT(IMPOWER(
D271,2),INDC_BTL*CAP_BTL))))</f>
        <v>1,00000000078-0,0000790569421216442i</v>
      </c>
      <c r="F271" s="8">
        <f t="shared" si="27"/>
        <v>0.00000003391839985</v>
      </c>
      <c r="G271" s="5"/>
      <c r="H271" s="5"/>
      <c r="I271" s="5"/>
      <c r="J271" s="5"/>
    </row>
    <row r="272" ht="12.75" customHeight="1">
      <c r="A272" s="7">
        <f t="shared" si="28"/>
        <v>1.6</v>
      </c>
      <c r="B272" s="7">
        <f t="shared" si="24"/>
        <v>6.336072407</v>
      </c>
      <c r="C272" s="7">
        <f t="shared" si="25"/>
        <v>39.81071706</v>
      </c>
      <c r="D272" s="7" t="str">
        <f t="shared" si="26"/>
        <v>39,8107170553498i</v>
      </c>
      <c r="E272" s="8" t="str">
        <f>IMDIV(1,IMSUM(IMSUM(IMSUM(
1,IMPRODUCT(
D272,INDC_BTL/(LOAD5_BTL*'L-C Filter Designer'!$D$16))),IMPRODUCT(IMPOWER(
D272,2),INDC_BTL*CAP_BTL))))</f>
        <v>1,00000000123622-0,0000995267938703187i</v>
      </c>
      <c r="F272" s="8">
        <f t="shared" si="27"/>
        <v>0.00000005375706898</v>
      </c>
      <c r="G272" s="5"/>
      <c r="H272" s="5"/>
      <c r="I272" s="5"/>
      <c r="J272" s="5"/>
    </row>
    <row r="273" ht="12.75" customHeight="1">
      <c r="A273" s="7">
        <f t="shared" si="28"/>
        <v>1.7</v>
      </c>
      <c r="B273" s="7">
        <f t="shared" si="24"/>
        <v>7.976642565</v>
      </c>
      <c r="C273" s="7">
        <f t="shared" si="25"/>
        <v>50.11872336</v>
      </c>
      <c r="D273" s="7" t="str">
        <f t="shared" si="26"/>
        <v>50,1187233627273i</v>
      </c>
      <c r="E273" s="8" t="str">
        <f>IMDIV(1,IMSUM(IMSUM(IMSUM(
1,IMPRODUCT(
D273,INDC_BTL/(LOAD5_BTL*'L-C Filter Designer'!$D$16))),IMPRODUCT(IMPOWER(
D273,2),INDC_BTL*CAP_BTL))))</f>
        <v>1,00000000195927-0,00012529681086487i</v>
      </c>
      <c r="F273" s="8">
        <f t="shared" si="27"/>
        <v>0.00000008519915672</v>
      </c>
      <c r="G273" s="5"/>
      <c r="H273" s="5"/>
      <c r="I273" s="5"/>
      <c r="J273" s="5"/>
    </row>
    <row r="274" ht="12.75" customHeight="1">
      <c r="A274" s="7">
        <f t="shared" si="28"/>
        <v>1.8</v>
      </c>
      <c r="B274" s="7">
        <f t="shared" si="24"/>
        <v>10.04199803</v>
      </c>
      <c r="C274" s="7">
        <f t="shared" si="25"/>
        <v>63.09573445</v>
      </c>
      <c r="D274" s="7" t="str">
        <f t="shared" si="26"/>
        <v>63,0957344480194i</v>
      </c>
      <c r="E274" s="8" t="str">
        <f>IMDIV(1,IMSUM(IMSUM(IMSUM(
1,IMPRODUCT(
D274,INDC_BTL/(LOAD5_BTL*'L-C Filter Designer'!$D$16))),IMPRODUCT(IMPOWER(
D274,2),INDC_BTL*CAP_BTL))))</f>
        <v>1,00000000310524-0,000157739341024507i</v>
      </c>
      <c r="F274" s="8">
        <f t="shared" si="27"/>
        <v>0.0000001350316188</v>
      </c>
      <c r="G274" s="5"/>
      <c r="H274" s="5"/>
      <c r="I274" s="5"/>
      <c r="J274" s="5"/>
    </row>
    <row r="275" ht="12.75" customHeight="1">
      <c r="A275" s="7">
        <f t="shared" si="28"/>
        <v>1.9</v>
      </c>
      <c r="B275" s="7">
        <f t="shared" si="24"/>
        <v>12.6421265</v>
      </c>
      <c r="C275" s="7">
        <f t="shared" si="25"/>
        <v>79.43282347</v>
      </c>
      <c r="D275" s="7" t="str">
        <f t="shared" si="26"/>
        <v>79,4328234724283i</v>
      </c>
      <c r="E275" s="8" t="str">
        <f>IMDIV(1,IMSUM(IMSUM(IMSUM(
1,IMPRODUCT(
D275,INDC_BTL/(LOAD5_BTL*'L-C Filter Designer'!$D$16))),IMPRODUCT(IMPOWER(
D275,2),INDC_BTL*CAP_BTL))))</f>
        <v>1,00000000492147-0,000198582068466752i</v>
      </c>
      <c r="F275" s="8">
        <f t="shared" si="27"/>
        <v>0.0000002140106635</v>
      </c>
      <c r="G275" s="5"/>
      <c r="H275" s="5"/>
      <c r="I275" s="5"/>
      <c r="J275" s="5"/>
    </row>
    <row r="276" ht="12.75" customHeight="1">
      <c r="A276" s="7">
        <f t="shared" si="28"/>
        <v>2</v>
      </c>
      <c r="B276" s="7">
        <f t="shared" si="24"/>
        <v>15.91549431</v>
      </c>
      <c r="C276" s="7">
        <f t="shared" si="25"/>
        <v>100</v>
      </c>
      <c r="D276" s="7" t="str">
        <f t="shared" si="26"/>
        <v>100i</v>
      </c>
      <c r="E276" s="8" t="str">
        <f>IMDIV(1,IMSUM(IMSUM(IMSUM(
1,IMPRODUCT(
D276,INDC_BTL/(LOAD5_BTL*'L-C Filter Designer'!$D$16))),IMPRODUCT(IMPOWER(
D276,2),INDC_BTL*CAP_BTL))))</f>
        <v>1,0000000078-0,000250000019525i</v>
      </c>
      <c r="F276" s="8">
        <f t="shared" si="27"/>
        <v>0.0000003391840195</v>
      </c>
      <c r="G276" s="5"/>
      <c r="H276" s="5"/>
      <c r="I276" s="5"/>
      <c r="J276" s="5"/>
    </row>
    <row r="277" ht="12.75" customHeight="1">
      <c r="A277" s="7">
        <f t="shared" si="28"/>
        <v>2.1</v>
      </c>
      <c r="B277" s="7">
        <f t="shared" si="24"/>
        <v>20.03642023</v>
      </c>
      <c r="C277" s="7">
        <f t="shared" si="25"/>
        <v>125.8925412</v>
      </c>
      <c r="D277" s="7" t="str">
        <f t="shared" si="26"/>
        <v>125,892541179417i</v>
      </c>
      <c r="E277" s="8" t="str">
        <f>IMDIV(1,IMSUM(IMSUM(IMSUM(
1,IMPRODUCT(
D277,INDC_BTL/(LOAD5_BTL*'L-C Filter Designer'!$D$16))),IMPRODUCT(IMPOWER(
D277,2),INDC_BTL*CAP_BTL))))</f>
        <v>1,00000001236216-0,000314731391906039i</v>
      </c>
      <c r="F277" s="8">
        <f t="shared" si="27"/>
        <v>0.0000005375704106</v>
      </c>
      <c r="G277" s="5"/>
      <c r="H277" s="5"/>
      <c r="I277" s="5"/>
      <c r="J277" s="5"/>
    </row>
    <row r="278" ht="12.75" customHeight="1">
      <c r="A278" s="7">
        <f t="shared" si="28"/>
        <v>2.2</v>
      </c>
      <c r="B278" s="7">
        <f t="shared" si="24"/>
        <v>25.22435859</v>
      </c>
      <c r="C278" s="7">
        <f t="shared" si="25"/>
        <v>158.4893192</v>
      </c>
      <c r="D278" s="7" t="str">
        <f t="shared" si="26"/>
        <v>158,489319246112i</v>
      </c>
      <c r="E278" s="8" t="str">
        <f>IMDIV(1,IMSUM(IMSUM(IMSUM(
1,IMPRODUCT(
D278,INDC_BTL/(LOAD5_BTL*'L-C Filter Designer'!$D$16))),IMPRODUCT(IMPOWER(
D278,2),INDC_BTL*CAP_BTL))))</f>
        <v>1,00000001959269-0,000396223375845708i</v>
      </c>
      <c r="F278" s="8">
        <f t="shared" si="27"/>
        <v>0.0000008519916376</v>
      </c>
      <c r="G278" s="5"/>
      <c r="H278" s="5"/>
      <c r="I278" s="5"/>
      <c r="J278" s="5"/>
    </row>
    <row r="279" ht="12.75" customHeight="1">
      <c r="A279" s="7">
        <f t="shared" si="28"/>
        <v>2.3</v>
      </c>
      <c r="B279" s="7">
        <f t="shared" si="24"/>
        <v>31.75558602</v>
      </c>
      <c r="C279" s="7">
        <f t="shared" si="25"/>
        <v>199.5262315</v>
      </c>
      <c r="D279" s="7" t="str">
        <f t="shared" si="26"/>
        <v>199,526231496889i</v>
      </c>
      <c r="E279" s="8" t="str">
        <f>IMDIV(1,IMSUM(IMSUM(IMSUM(
1,IMPRODUCT(
D279,INDC_BTL/(LOAD5_BTL*'L-C Filter Designer'!$D$16))),IMPRODUCT(IMPOWER(
D279,2),INDC_BTL*CAP_BTL))))</f>
        <v>1,00000003105229-0,000498815733834819i</v>
      </c>
      <c r="F279" s="8">
        <f t="shared" si="27"/>
        <v>0.000001350315652</v>
      </c>
      <c r="G279" s="5"/>
      <c r="H279" s="5"/>
      <c r="I279" s="5"/>
      <c r="J279" s="5"/>
    </row>
    <row r="280" ht="12.75" customHeight="1">
      <c r="A280" s="7">
        <f t="shared" si="28"/>
        <v>2.4</v>
      </c>
      <c r="B280" s="7">
        <f t="shared" si="24"/>
        <v>39.97791421</v>
      </c>
      <c r="C280" s="7">
        <f t="shared" si="25"/>
        <v>251.1886432</v>
      </c>
      <c r="D280" s="7" t="str">
        <f t="shared" si="26"/>
        <v>251,188643150959i</v>
      </c>
      <c r="E280" s="8" t="str">
        <f>IMDIV(1,IMSUM(IMSUM(IMSUM(
1,IMPRODUCT(
D280,INDC_BTL/(LOAD5_BTL*'L-C Filter Designer'!$D$16))),IMPRODUCT(IMPOWER(
D280,2),INDC_BTL*CAP_BTL))))</f>
        <v>1,0000000492145-0,000627971917327823i</v>
      </c>
      <c r="F280" s="8">
        <f t="shared" si="27"/>
        <v>0.000002140105968</v>
      </c>
      <c r="G280" s="5"/>
      <c r="H280" s="5"/>
      <c r="I280" s="5"/>
      <c r="J280" s="5"/>
    </row>
    <row r="281" ht="12.75" customHeight="1">
      <c r="A281" s="7">
        <f t="shared" si="28"/>
        <v>2.5</v>
      </c>
      <c r="B281" s="7">
        <f t="shared" si="24"/>
        <v>50.3292121</v>
      </c>
      <c r="C281" s="7">
        <f t="shared" si="25"/>
        <v>316.227766</v>
      </c>
      <c r="D281" s="7" t="str">
        <f t="shared" si="26"/>
        <v>316,227766016839i</v>
      </c>
      <c r="E281" s="8" t="str">
        <f>IMDIV(1,IMSUM(IMSUM(IMSUM(
1,IMPRODUCT(
D281,INDC_BTL/(LOAD5_BTL*'L-C Filter Designer'!$D$16))),IMPRODUCT(IMPOWER(
D281,2),INDC_BTL*CAP_BTL))))</f>
        <v>1,00000007799957-0,000790570032476902i</v>
      </c>
      <c r="F281" s="8">
        <f t="shared" si="27"/>
        <v>0.000003391839109</v>
      </c>
      <c r="G281" s="5"/>
      <c r="H281" s="5"/>
      <c r="I281" s="5"/>
      <c r="J281" s="5"/>
    </row>
    <row r="282" ht="12.75" customHeight="1">
      <c r="A282" s="7">
        <f t="shared" si="28"/>
        <v>2.6</v>
      </c>
      <c r="B282" s="7">
        <f t="shared" si="24"/>
        <v>63.36072407</v>
      </c>
      <c r="C282" s="7">
        <f t="shared" si="25"/>
        <v>398.1071706</v>
      </c>
      <c r="D282" s="7" t="str">
        <f t="shared" si="26"/>
        <v>398,107170553499i</v>
      </c>
      <c r="E282" s="8" t="str">
        <f>IMDIV(1,IMSUM(IMSUM(IMSUM(
1,IMPRODUCT(
D282,INDC_BTL/(LOAD5_BTL*'L-C Filter Designer'!$D$16))),IMPRODUCT(IMPOWER(
D282,2),INDC_BTL*CAP_BTL))))</f>
        <v>1,00000012362058-0,000995269158328251i</v>
      </c>
      <c r="F282" s="8">
        <f t="shared" si="27"/>
        <v>0.000005375701903</v>
      </c>
      <c r="G282" s="5"/>
      <c r="H282" s="5"/>
      <c r="I282" s="5"/>
      <c r="J282" s="5"/>
    </row>
    <row r="283" ht="12.75" customHeight="1">
      <c r="A283" s="7">
        <f t="shared" si="28"/>
        <v>2.7</v>
      </c>
      <c r="B283" s="7">
        <f t="shared" si="24"/>
        <v>79.76642565</v>
      </c>
      <c r="C283" s="7">
        <f t="shared" si="25"/>
        <v>501.1872336</v>
      </c>
      <c r="D283" s="7" t="str">
        <f t="shared" si="26"/>
        <v>501,187233627274i</v>
      </c>
      <c r="E283" s="8" t="str">
        <f>IMDIV(1,IMSUM(IMSUM(IMSUM(
1,IMPRODUCT(
D283,INDC_BTL/(LOAD5_BTL*'L-C Filter Designer'!$D$16))),IMPRODUCT(IMPOWER(
D283,2),INDC_BTL*CAP_BTL))))</f>
        <v>1,00000019592441-0,00125297054212096i</v>
      </c>
      <c r="F283" s="8">
        <f t="shared" si="27"/>
        <v>0.000008519911465</v>
      </c>
      <c r="G283" s="5"/>
      <c r="H283" s="5"/>
      <c r="I283" s="5"/>
      <c r="J283" s="5"/>
    </row>
    <row r="284" ht="12.75" customHeight="1">
      <c r="A284" s="7">
        <f t="shared" si="28"/>
        <v>2.8</v>
      </c>
      <c r="B284" s="7">
        <f t="shared" si="24"/>
        <v>100.4199803</v>
      </c>
      <c r="C284" s="7">
        <f t="shared" si="25"/>
        <v>630.9573445</v>
      </c>
      <c r="D284" s="7" t="str">
        <f t="shared" si="26"/>
        <v>630,957344480196i</v>
      </c>
      <c r="E284" s="8" t="str">
        <f>IMDIV(1,IMSUM(IMSUM(IMSUM(
1,IMPRODUCT(
D284,INDC_BTL/(LOAD5_BTL*'L-C Filter Designer'!$D$16))),IMPRODUCT(IMPOWER(
D284,2),INDC_BTL*CAP_BTL))))</f>
        <v>1,00000031051673-0,00157739826566164i</v>
      </c>
      <c r="F284" s="8">
        <f t="shared" si="27"/>
        <v>0.00001350314488</v>
      </c>
      <c r="G284" s="5"/>
      <c r="H284" s="5"/>
      <c r="I284" s="5"/>
      <c r="J284" s="5"/>
    </row>
    <row r="285" ht="12.75" customHeight="1">
      <c r="A285" s="7">
        <f t="shared" si="28"/>
        <v>2.9</v>
      </c>
      <c r="B285" s="7">
        <f t="shared" si="24"/>
        <v>126.421265</v>
      </c>
      <c r="C285" s="7">
        <f t="shared" si="25"/>
        <v>794.3282347</v>
      </c>
      <c r="D285" s="7" t="str">
        <f t="shared" si="26"/>
        <v>794,328234724285i</v>
      </c>
      <c r="E285" s="8" t="str">
        <f>IMDIV(1,IMSUM(IMSUM(IMSUM(
1,IMPRODUCT(
D285,INDC_BTL/(LOAD5_BTL*'L-C Filter Designer'!$D$16))),IMPRODUCT(IMPOWER(
D285,2),INDC_BTL*CAP_BTL))))</f>
        <v>1,00000049212948-0,0019858303725006i</v>
      </c>
      <c r="F285" s="8">
        <f t="shared" si="27"/>
        <v>0.00002140103028</v>
      </c>
      <c r="G285" s="5"/>
      <c r="H285" s="5"/>
      <c r="I285" s="5"/>
      <c r="J285" s="5"/>
    </row>
    <row r="286" ht="12.75" customHeight="1">
      <c r="A286" s="7">
        <f t="shared" si="28"/>
        <v>3</v>
      </c>
      <c r="B286" s="7">
        <f t="shared" si="24"/>
        <v>159.1549431</v>
      </c>
      <c r="C286" s="7">
        <f t="shared" si="25"/>
        <v>1000</v>
      </c>
      <c r="D286" s="7" t="str">
        <f t="shared" si="26"/>
        <v>1000i</v>
      </c>
      <c r="E286" s="8" t="str">
        <f>IMDIV(1,IMSUM(IMSUM(IMSUM(
1,IMPRODUCT(
D286,INDC_BTL/(LOAD5_BTL*'L-C Filter Designer'!$D$16))),IMPRODUCT(IMPOWER(
D286,2),INDC_BTL*CAP_BTL))))</f>
        <v>1,00000077995667-0,00250001952502894i</v>
      </c>
      <c r="F286" s="8">
        <f t="shared" si="27"/>
        <v>0.00003391831685</v>
      </c>
      <c r="G286" s="5"/>
      <c r="H286" s="5"/>
      <c r="I286" s="5"/>
      <c r="J286" s="5"/>
    </row>
    <row r="287" ht="12.75" customHeight="1">
      <c r="A287" s="7">
        <f t="shared" si="28"/>
        <v>3.1</v>
      </c>
      <c r="B287" s="7">
        <f t="shared" si="24"/>
        <v>200.3642023</v>
      </c>
      <c r="C287" s="7">
        <f t="shared" si="25"/>
        <v>1258.925412</v>
      </c>
      <c r="D287" s="7" t="str">
        <f t="shared" si="26"/>
        <v>1258,92541179417i</v>
      </c>
      <c r="E287" s="8" t="str">
        <f>IMDIV(1,IMSUM(IMSUM(IMSUM(
1,IMPRODUCT(
D287,INDC_BTL/(LOAD5_BTL*'L-C Filter Designer'!$D$16))),IMPRODUCT(IMPOWER(
D287,2),INDC_BTL*CAP_BTL))))</f>
        <v>1,00000123610785-0,00314735248707364i</v>
      </c>
      <c r="F287" s="8">
        <f t="shared" si="27"/>
        <v>0.00005375683329</v>
      </c>
      <c r="G287" s="5"/>
      <c r="H287" s="5"/>
      <c r="I287" s="5"/>
      <c r="J287" s="5"/>
    </row>
    <row r="288" ht="12.75" customHeight="1">
      <c r="A288" s="7">
        <f t="shared" si="28"/>
        <v>3.2</v>
      </c>
      <c r="B288" s="7">
        <f t="shared" si="24"/>
        <v>252.2435859</v>
      </c>
      <c r="C288" s="7">
        <f t="shared" si="25"/>
        <v>1584.893192</v>
      </c>
      <c r="D288" s="7" t="str">
        <f t="shared" si="26"/>
        <v>1584,89319246112i</v>
      </c>
      <c r="E288" s="8" t="str">
        <f>IMDIV(1,IMSUM(IMSUM(IMSUM(
1,IMPRODUCT(
D288,INDC_BTL/(LOAD5_BTL*'L-C Filter Designer'!$D$16))),IMPRODUCT(IMPOWER(
D288,2),INDC_BTL*CAP_BTL))))</f>
        <v>1,00000195899802-0,00396231071186721i</v>
      </c>
      <c r="F288" s="8">
        <f t="shared" si="27"/>
        <v>0.00008519864775</v>
      </c>
      <c r="G288" s="5"/>
      <c r="H288" s="5"/>
      <c r="I288" s="5"/>
      <c r="J288" s="5"/>
    </row>
    <row r="289" ht="12.75" customHeight="1">
      <c r="A289" s="7">
        <f t="shared" si="28"/>
        <v>3.3</v>
      </c>
      <c r="B289" s="7">
        <f t="shared" si="24"/>
        <v>317.5558602</v>
      </c>
      <c r="C289" s="7">
        <f t="shared" si="25"/>
        <v>1995.262315</v>
      </c>
      <c r="D289" s="7" t="str">
        <f t="shared" si="26"/>
        <v>1995,26231496889i</v>
      </c>
      <c r="E289" s="8" t="str">
        <f>IMDIV(1,IMSUM(IMSUM(IMSUM(
1,IMPRODUCT(
D289,INDC_BTL/(LOAD5_BTL*'L-C Filter Designer'!$D$16))),IMPRODUCT(IMPOWER(
D289,2),INDC_BTL*CAP_BTL))))</f>
        <v>1,00000310454919-0,00498831088092507i</v>
      </c>
      <c r="F289" s="8">
        <f t="shared" si="27"/>
        <v>0.0001350302762</v>
      </c>
      <c r="G289" s="5"/>
      <c r="H289" s="5"/>
      <c r="I289" s="5"/>
      <c r="J289" s="5"/>
    </row>
    <row r="290" ht="12.75" customHeight="1">
      <c r="A290" s="7">
        <f t="shared" si="28"/>
        <v>3.4</v>
      </c>
      <c r="B290" s="7">
        <f t="shared" si="24"/>
        <v>399.7791421</v>
      </c>
      <c r="C290" s="7">
        <f t="shared" si="25"/>
        <v>2511.886432</v>
      </c>
      <c r="D290" s="7" t="str">
        <f t="shared" si="26"/>
        <v>2511,88643150959i</v>
      </c>
      <c r="E290" s="8" t="str">
        <f>IMDIV(1,IMSUM(IMSUM(IMSUM(
1,IMPRODUCT(
D290,INDC_BTL/(LOAD5_BTL*'L-C Filter Designer'!$D$16))),IMPRODUCT(IMPOWER(
D290,2),INDC_BTL*CAP_BTL))))</f>
        <v>1,00000491974223-0,00628002553206313i</v>
      </c>
      <c r="F290" s="8">
        <f t="shared" si="27"/>
        <v>0.0002140073579</v>
      </c>
      <c r="G290" s="5"/>
      <c r="H290" s="5"/>
      <c r="I290" s="5"/>
      <c r="J290" s="5"/>
    </row>
    <row r="291" ht="12.75" customHeight="1">
      <c r="A291" s="7">
        <f t="shared" si="28"/>
        <v>3.5</v>
      </c>
      <c r="B291" s="7">
        <f t="shared" si="24"/>
        <v>503.292121</v>
      </c>
      <c r="C291" s="7">
        <f t="shared" si="25"/>
        <v>3162.27766</v>
      </c>
      <c r="D291" s="7" t="str">
        <f t="shared" si="26"/>
        <v>3162,2776601684i</v>
      </c>
      <c r="E291" s="8" t="str">
        <f>IMDIV(1,IMSUM(IMSUM(IMSUM(
1,IMPRODUCT(
D291,INDC_BTL/(LOAD5_BTL*'L-C Filter Designer'!$D$16))),IMPRODUCT(IMPOWER(
D291,2),INDC_BTL*CAP_BTL))))</f>
        <v>1,00000779566671-0,00790631159428281i</v>
      </c>
      <c r="F291" s="8">
        <f t="shared" si="27"/>
        <v>0.0003391757713</v>
      </c>
      <c r="G291" s="5"/>
      <c r="H291" s="5"/>
      <c r="I291" s="5"/>
      <c r="J291" s="5"/>
    </row>
    <row r="292" ht="12.75" customHeight="1">
      <c r="A292" s="7">
        <f t="shared" si="28"/>
        <v>3.6</v>
      </c>
      <c r="B292" s="7">
        <f t="shared" si="24"/>
        <v>633.6072407</v>
      </c>
      <c r="C292" s="7">
        <f t="shared" si="25"/>
        <v>3981.071706</v>
      </c>
      <c r="D292" s="7" t="str">
        <f t="shared" si="26"/>
        <v>3981,07170553499i</v>
      </c>
      <c r="E292" s="8" t="str">
        <f>IMDIV(1,IMSUM(IMSUM(IMSUM(
1,IMPRODUCT(
D292,INDC_BTL/(LOAD5_BTL*'L-C Filter Designer'!$D$16))),IMPRODUCT(IMPOWER(
D292,2),INDC_BTL*CAP_BTL))))</f>
        <v>1,00001235128162-0,00995391123697886i</v>
      </c>
      <c r="F292" s="8">
        <f t="shared" si="27"/>
        <v>0.0005375497505</v>
      </c>
      <c r="G292" s="5"/>
      <c r="H292" s="5"/>
      <c r="I292" s="5"/>
      <c r="J292" s="5"/>
    </row>
    <row r="293" ht="12.75" customHeight="1">
      <c r="A293" s="7">
        <f t="shared" si="28"/>
        <v>3.7</v>
      </c>
      <c r="B293" s="7">
        <f t="shared" si="24"/>
        <v>797.6642565</v>
      </c>
      <c r="C293" s="7">
        <f t="shared" si="25"/>
        <v>5011.872336</v>
      </c>
      <c r="D293" s="7" t="str">
        <f t="shared" si="26"/>
        <v>5011,87233627275i</v>
      </c>
      <c r="E293" s="8" t="str">
        <f>IMDIV(1,IMSUM(IMSUM(IMSUM(
1,IMPRODUCT(
D293,INDC_BTL/(LOAD5_BTL*'L-C Filter Designer'!$D$16))),IMPRODUCT(IMPOWER(
D293,2),INDC_BTL*CAP_BTL))))</f>
        <v>1,00001956536938-0,0125321389839997i</v>
      </c>
      <c r="F293" s="8">
        <f t="shared" si="27"/>
        <v>0.0008519397949</v>
      </c>
      <c r="G293" s="5"/>
      <c r="H293" s="5"/>
      <c r="I293" s="5"/>
      <c r="J293" s="5"/>
    </row>
    <row r="294" ht="12.75" customHeight="1">
      <c r="A294" s="7">
        <f t="shared" si="28"/>
        <v>3.8</v>
      </c>
      <c r="B294" s="7">
        <f t="shared" si="24"/>
        <v>1004.199803</v>
      </c>
      <c r="C294" s="7">
        <f t="shared" si="25"/>
        <v>6309.573445</v>
      </c>
      <c r="D294" s="7" t="str">
        <f t="shared" si="26"/>
        <v>6309,57344480197i</v>
      </c>
      <c r="E294" s="8" t="str">
        <f>IMDIV(1,IMSUM(IMSUM(IMSUM(
1,IMPRODUCT(
D294,INDC_BTL/(LOAD5_BTL*'L-C Filter Designer'!$D$16))),IMPRODUCT(IMPOWER(
D294,2),INDC_BTL*CAP_BTL))))</f>
        <v>1,00003098366352-0,0157788383593481i</v>
      </c>
      <c r="F294" s="8">
        <f t="shared" si="27"/>
        <v>0.001350185477</v>
      </c>
      <c r="G294" s="5"/>
      <c r="H294" s="5"/>
      <c r="I294" s="5"/>
      <c r="J294" s="5"/>
    </row>
    <row r="295" ht="12.75" customHeight="1">
      <c r="A295" s="7">
        <f t="shared" si="28"/>
        <v>3.9</v>
      </c>
      <c r="B295" s="7">
        <f t="shared" si="24"/>
        <v>1264.21265</v>
      </c>
      <c r="C295" s="7">
        <f t="shared" si="25"/>
        <v>7943.282347</v>
      </c>
      <c r="D295" s="7" t="str">
        <f t="shared" si="26"/>
        <v>7943,28234724286i</v>
      </c>
      <c r="E295" s="8" t="str">
        <f>IMDIV(1,IMSUM(IMSUM(IMSUM(
1,IMPRODUCT(
D295,INDC_BTL/(LOAD5_BTL*'L-C Filter Designer'!$D$16))),IMPRODUCT(IMPOWER(
D295,2),INDC_BTL*CAP_BTL))))</f>
        <v>1,00004904208192-0,0198679924624684i</v>
      </c>
      <c r="F295" s="8">
        <f t="shared" si="27"/>
        <v>0.002139778883</v>
      </c>
      <c r="G295" s="5"/>
      <c r="H295" s="5"/>
      <c r="I295" s="5"/>
      <c r="J295" s="5"/>
    </row>
    <row r="296" ht="12.75" customHeight="1">
      <c r="A296" s="7">
        <f t="shared" si="28"/>
        <v>4</v>
      </c>
      <c r="B296" s="7">
        <f t="shared" si="24"/>
        <v>1591.549431</v>
      </c>
      <c r="C296" s="7">
        <f t="shared" si="25"/>
        <v>10000</v>
      </c>
      <c r="D296" s="7" t="str">
        <f t="shared" si="26"/>
        <v>10000,0000000001i</v>
      </c>
      <c r="E296" s="8" t="str">
        <f>IMDIV(1,IMSUM(IMSUM(IMSUM(
1,IMPRODUCT(
D296,INDC_BTL/(LOAD5_BTL*'L-C Filter Designer'!$D$16))),IMPRODUCT(IMPOWER(
D296,2),INDC_BTL*CAP_BTL))))</f>
        <v>1,00007756633197-0,0250195278864036i</v>
      </c>
      <c r="F296" s="8">
        <f t="shared" si="27"/>
        <v>0.003391017108</v>
      </c>
      <c r="G296" s="5"/>
      <c r="H296" s="5"/>
      <c r="I296" s="5"/>
      <c r="J296" s="5"/>
    </row>
    <row r="297" ht="12.75" customHeight="1">
      <c r="A297" s="7">
        <f t="shared" si="28"/>
        <v>4.1</v>
      </c>
      <c r="B297" s="7">
        <f t="shared" si="24"/>
        <v>2003.642023</v>
      </c>
      <c r="C297" s="7">
        <f t="shared" si="25"/>
        <v>12589.25412</v>
      </c>
      <c r="D297" s="7" t="str">
        <f t="shared" si="26"/>
        <v>12589,2541179417i</v>
      </c>
      <c r="E297" s="8" t="str">
        <f>IMDIV(1,IMSUM(IMSUM(IMSUM(
1,IMPRODUCT(
D297,INDC_BTL/(LOAD5_BTL*'L-C Filter Designer'!$D$16))),IMPRODUCT(IMPOWER(
D297,2),INDC_BTL*CAP_BTL))))</f>
        <v>1,00012253179006-0,0315121019054613i</v>
      </c>
      <c r="F297" s="8">
        <f t="shared" si="27"/>
        <v>0.005373635752</v>
      </c>
      <c r="G297" s="5"/>
      <c r="H297" s="5"/>
      <c r="I297" s="5"/>
      <c r="J297" s="5"/>
    </row>
    <row r="298" ht="12.75" customHeight="1">
      <c r="A298" s="7">
        <f t="shared" si="28"/>
        <v>4.2</v>
      </c>
      <c r="B298" s="7">
        <f t="shared" si="24"/>
        <v>2522.435859</v>
      </c>
      <c r="C298" s="7">
        <f t="shared" si="25"/>
        <v>15848.93192</v>
      </c>
      <c r="D298" s="7" t="str">
        <f t="shared" si="26"/>
        <v>15848,9319246112i</v>
      </c>
      <c r="E298" s="8" t="str">
        <f>IMDIV(1,IMSUM(IMSUM(IMSUM(
1,IMPRODUCT(
D298,INDC_BTL/(LOAD5_BTL*'L-C Filter Designer'!$D$16))),IMPRODUCT(IMPOWER(
D298,2),INDC_BTL*CAP_BTL))))</f>
        <v>1,00019318728286-0,0397000889885112i</v>
      </c>
      <c r="F298" s="8">
        <f t="shared" si="27"/>
        <v>0.008514715716</v>
      </c>
      <c r="G298" s="5"/>
      <c r="H298" s="5"/>
      <c r="I298" s="5"/>
      <c r="J298" s="5"/>
    </row>
    <row r="299" ht="12.75" customHeight="1">
      <c r="A299" s="7">
        <f t="shared" si="28"/>
        <v>4.3</v>
      </c>
      <c r="B299" s="7">
        <f t="shared" si="24"/>
        <v>3175.558602</v>
      </c>
      <c r="C299" s="7">
        <f t="shared" si="25"/>
        <v>19952.62315</v>
      </c>
      <c r="D299" s="7" t="str">
        <f t="shared" si="26"/>
        <v>19952,6231496889i</v>
      </c>
      <c r="E299" s="8" t="str">
        <f>IMDIV(1,IMSUM(IMSUM(IMSUM(
1,IMPRODUCT(
D299,INDC_BTL/(LOAD5_BTL*'L-C Filter Designer'!$D$16))),IMPRODUCT(IMPOWER(
D299,2),INDC_BTL*CAP_BTL))))</f>
        <v>1,00030363258959-0,0500367410381631i</v>
      </c>
      <c r="F299" s="8">
        <f t="shared" si="27"/>
        <v>0.01349007073</v>
      </c>
      <c r="G299" s="5"/>
      <c r="H299" s="5"/>
      <c r="I299" s="5"/>
      <c r="J299" s="5"/>
    </row>
    <row r="300" ht="12.75" customHeight="1">
      <c r="A300" s="7">
        <f t="shared" si="28"/>
        <v>4.4</v>
      </c>
      <c r="B300" s="7">
        <f t="shared" si="24"/>
        <v>3997.791421</v>
      </c>
      <c r="C300" s="7">
        <f t="shared" si="25"/>
        <v>25118.86432</v>
      </c>
      <c r="D300" s="7" t="str">
        <f t="shared" si="26"/>
        <v>25118,8643150959i</v>
      </c>
      <c r="E300" s="8" t="str">
        <f>IMDIV(1,IMSUM(IMSUM(IMSUM(
1,IMPRODUCT(
D300,INDC_BTL/(LOAD5_BTL*'L-C Filter Designer'!$D$16))),IMPRODUCT(IMPOWER(
D300,2),INDC_BTL*CAP_BTL))))</f>
        <v>1,00047480229213-0,0631068958724708i</v>
      </c>
      <c r="F300" s="8">
        <f t="shared" si="27"/>
        <v>0.02136809775</v>
      </c>
      <c r="G300" s="5"/>
      <c r="H300" s="5"/>
      <c r="I300" s="5"/>
      <c r="J300" s="5"/>
    </row>
    <row r="301" ht="12.75" customHeight="1">
      <c r="A301" s="7">
        <f t="shared" si="28"/>
        <v>4.5</v>
      </c>
      <c r="B301" s="7">
        <f t="shared" si="24"/>
        <v>5032.92121</v>
      </c>
      <c r="C301" s="7">
        <f t="shared" si="25"/>
        <v>31622.7766</v>
      </c>
      <c r="D301" s="7" t="str">
        <f t="shared" si="26"/>
        <v>31622,7766016839i</v>
      </c>
      <c r="E301" s="8" t="str">
        <f>IMDIV(1,IMSUM(IMSUM(IMSUM(
1,IMPRODUCT(
D301,INDC_BTL/(LOAD5_BTL*'L-C Filter Designer'!$D$16))),IMPRODUCT(IMPOWER(
D301,2),INDC_BTL*CAP_BTL))))</f>
        <v>1,00073629316132-0,0796752677216776i</v>
      </c>
      <c r="F301" s="8">
        <f t="shared" si="27"/>
        <v>0.03383522775</v>
      </c>
      <c r="G301" s="5"/>
      <c r="H301" s="5"/>
      <c r="I301" s="5"/>
      <c r="J301" s="5"/>
    </row>
    <row r="302" ht="12.75" customHeight="1">
      <c r="A302" s="7">
        <f t="shared" si="28"/>
        <v>4.6</v>
      </c>
      <c r="B302" s="7">
        <f t="shared" si="24"/>
        <v>6336.072407</v>
      </c>
      <c r="C302" s="7">
        <f t="shared" si="25"/>
        <v>39810.71706</v>
      </c>
      <c r="D302" s="7" t="str">
        <f t="shared" si="26"/>
        <v>39810,7170553498i</v>
      </c>
      <c r="E302" s="8" t="str">
        <f>IMDIV(1,IMSUM(IMSUM(IMSUM(
1,IMPRODUCT(
D302,INDC_BTL/(LOAD5_BTL*'L-C Filter Designer'!$D$16))),IMPRODUCT(IMPOWER(
D302,2),INDC_BTL*CAP_BTL))))</f>
        <v>1,00112587331412-0,100761511723212i</v>
      </c>
      <c r="F302" s="8">
        <f t="shared" si="27"/>
        <v>0.05354665915</v>
      </c>
      <c r="G302" s="5"/>
      <c r="H302" s="5"/>
      <c r="I302" s="5"/>
      <c r="J302" s="5"/>
    </row>
    <row r="303" ht="12.75" customHeight="1">
      <c r="A303" s="7">
        <f t="shared" si="28"/>
        <v>4.7</v>
      </c>
      <c r="B303" s="7">
        <f t="shared" si="24"/>
        <v>7976.642565</v>
      </c>
      <c r="C303" s="7">
        <f t="shared" si="25"/>
        <v>50118.72336</v>
      </c>
      <c r="D303" s="7" t="str">
        <f t="shared" si="26"/>
        <v>50118,7233627273i</v>
      </c>
      <c r="E303" s="8" t="str">
        <f>IMDIV(1,IMSUM(IMSUM(IMSUM(
1,IMPRODUCT(
D303,INDC_BTL/(LOAD5_BTL*'L-C Filter Designer'!$D$16))),IMPRODUCT(IMPOWER(
D303,2),INDC_BTL*CAP_BTL))))</f>
        <v>1,00167987836384-0,127763409849091i</v>
      </c>
      <c r="F303" s="8">
        <f t="shared" si="27"/>
        <v>0.08466485401</v>
      </c>
      <c r="G303" s="5"/>
      <c r="H303" s="5"/>
      <c r="I303" s="5"/>
      <c r="J303" s="5"/>
    </row>
    <row r="304" ht="12.75" customHeight="1">
      <c r="A304" s="7">
        <f t="shared" si="28"/>
        <v>4.8</v>
      </c>
      <c r="B304" s="7">
        <f t="shared" si="24"/>
        <v>10041.99803</v>
      </c>
      <c r="C304" s="7">
        <f t="shared" si="25"/>
        <v>63095.73445</v>
      </c>
      <c r="D304" s="7" t="str">
        <f t="shared" si="26"/>
        <v>63095,7344480193i</v>
      </c>
      <c r="E304" s="8" t="str">
        <f>IMDIV(1,IMSUM(IMSUM(IMSUM(
1,IMPRODUCT(
D304,INDC_BTL/(LOAD5_BTL*'L-C Filter Designer'!$D$16))),IMPRODUCT(IMPOWER(
D304,2),INDC_BTL*CAP_BTL))))</f>
        <v>1,00239454343167-0,162669675292097i</v>
      </c>
      <c r="F304" s="8">
        <f t="shared" si="27"/>
        <v>0.1336659109</v>
      </c>
      <c r="G304" s="5"/>
      <c r="H304" s="5"/>
      <c r="I304" s="5"/>
      <c r="J304" s="5"/>
    </row>
    <row r="305" ht="12.75" customHeight="1">
      <c r="A305" s="7">
        <f t="shared" si="28"/>
        <v>4.9</v>
      </c>
      <c r="B305" s="7">
        <f t="shared" si="24"/>
        <v>12642.1265</v>
      </c>
      <c r="C305" s="7">
        <f t="shared" si="25"/>
        <v>79432.82347</v>
      </c>
      <c r="D305" s="7" t="str">
        <f t="shared" si="26"/>
        <v>79432,8234724281i</v>
      </c>
      <c r="E305" s="8" t="str">
        <f>IMDIV(1,IMSUM(IMSUM(IMSUM(
1,IMPRODUCT(
D305,INDC_BTL/(LOAD5_BTL*'L-C Filter Designer'!$D$16))),IMPRODUCT(IMPOWER(
D305,2),INDC_BTL*CAP_BTL))))</f>
        <v>1,00310067987566-0,208443584516491i</v>
      </c>
      <c r="F305" s="8">
        <f t="shared" si="27"/>
        <v>0.2104852427</v>
      </c>
      <c r="G305" s="5"/>
      <c r="H305" s="5"/>
      <c r="I305" s="5"/>
      <c r="J305" s="5"/>
    </row>
    <row r="306" ht="12.75" customHeight="1">
      <c r="A306" s="7">
        <f t="shared" si="28"/>
        <v>5</v>
      </c>
      <c r="B306" s="7">
        <f t="shared" si="24"/>
        <v>15915.49431</v>
      </c>
      <c r="C306" s="7">
        <f t="shared" si="25"/>
        <v>100000</v>
      </c>
      <c r="D306" s="7" t="str">
        <f t="shared" si="26"/>
        <v>99999,9999999998i</v>
      </c>
      <c r="E306" s="8" t="str">
        <f>IMDIV(1,IMSUM(IMSUM(IMSUM(
1,IMPRODUCT(
D306,INDC_BTL/(LOAD5_BTL*'L-C Filter Designer'!$D$16))),IMPRODUCT(IMPOWER(
D306,2),INDC_BTL*CAP_BTL))))</f>
        <v>1,00308349181682-0,269733110631606i</v>
      </c>
      <c r="F306" s="8">
        <f t="shared" si="27"/>
        <v>0.3299425214</v>
      </c>
      <c r="G306" s="5"/>
      <c r="H306" s="5"/>
      <c r="I306" s="5"/>
      <c r="J306" s="5"/>
    </row>
    <row r="307" ht="12.75" customHeight="1">
      <c r="A307" s="7">
        <f t="shared" si="28"/>
        <v>5.1</v>
      </c>
      <c r="B307" s="7">
        <f t="shared" si="24"/>
        <v>20036.42023</v>
      </c>
      <c r="C307" s="7">
        <f t="shared" si="25"/>
        <v>125892.5412</v>
      </c>
      <c r="D307" s="7" t="str">
        <f t="shared" si="26"/>
        <v>125892,541179416i</v>
      </c>
      <c r="E307" s="8" t="str">
        <f>IMDIV(1,IMSUM(IMSUM(IMSUM(
1,IMPRODUCT(
D307,INDC_BTL/(LOAD5_BTL*'L-C Filter Designer'!$D$16))),IMPRODUCT(IMPOWER(
D307,2),INDC_BTL*CAP_BTL))))</f>
        <v>0,999941706119561-0,354174407090636i</v>
      </c>
      <c r="F307" s="8">
        <f t="shared" si="27"/>
        <v>0.5127716687</v>
      </c>
      <c r="G307" s="5"/>
      <c r="H307" s="5"/>
      <c r="I307" s="5"/>
      <c r="J307" s="5"/>
    </row>
    <row r="308" ht="12.75" customHeight="1">
      <c r="A308" s="7">
        <f t="shared" si="28"/>
        <v>5.2</v>
      </c>
      <c r="B308" s="7">
        <f t="shared" si="24"/>
        <v>25224.35859</v>
      </c>
      <c r="C308" s="7">
        <f t="shared" si="25"/>
        <v>158489.3192</v>
      </c>
      <c r="D308" s="7" t="str">
        <f t="shared" si="26"/>
        <v>158489,319246111i</v>
      </c>
      <c r="E308" s="8" t="str">
        <f>IMDIV(1,IMSUM(IMSUM(IMSUM(
1,IMPRODUCT(
D308,INDC_BTL/(LOAD5_BTL*'L-C Filter Designer'!$D$16))),IMPRODUCT(IMPOWER(
D308,2),INDC_BTL*CAP_BTL))))</f>
        <v>0,986120110101681-0,474516561792788i</v>
      </c>
      <c r="F308" s="8">
        <f t="shared" si="27"/>
        <v>0.783113663</v>
      </c>
      <c r="G308" s="5"/>
      <c r="H308" s="5"/>
      <c r="I308" s="5"/>
      <c r="J308" s="5"/>
    </row>
    <row r="309" ht="12.75" customHeight="1">
      <c r="A309" s="7">
        <f t="shared" si="28"/>
        <v>5.3</v>
      </c>
      <c r="B309" s="7">
        <f t="shared" si="24"/>
        <v>31755.58602</v>
      </c>
      <c r="C309" s="7">
        <f t="shared" si="25"/>
        <v>199526.2315</v>
      </c>
      <c r="D309" s="7" t="str">
        <f t="shared" si="26"/>
        <v>199526,231496887i</v>
      </c>
      <c r="E309" s="8" t="str">
        <f>IMDIV(1,IMSUM(IMSUM(IMSUM(
1,IMPRODUCT(
D309,INDC_BTL/(LOAD5_BTL*'L-C Filter Designer'!$D$16))),IMPRODUCT(IMPOWER(
D309,2),INDC_BTL*CAP_BTL))))</f>
        <v>0,938396961749193-0,650002909401584i</v>
      </c>
      <c r="F309" s="8">
        <f t="shared" si="27"/>
        <v>1.149752919</v>
      </c>
      <c r="G309" s="5"/>
      <c r="H309" s="5"/>
      <c r="I309" s="5"/>
      <c r="J309" s="5"/>
    </row>
    <row r="310" ht="12.75" customHeight="1">
      <c r="A310" s="7">
        <f t="shared" si="28"/>
        <v>5.4</v>
      </c>
      <c r="B310" s="7">
        <f t="shared" si="24"/>
        <v>39977.91421</v>
      </c>
      <c r="C310" s="7">
        <f t="shared" si="25"/>
        <v>251188.6432</v>
      </c>
      <c r="D310" s="7" t="str">
        <f t="shared" si="26"/>
        <v>251188,643150957i</v>
      </c>
      <c r="E310" s="8" t="str">
        <f>IMDIV(1,IMSUM(IMSUM(IMSUM(
1,IMPRODUCT(
D310,INDC_BTL/(LOAD5_BTL*'L-C Filter Designer'!$D$16))),IMPRODUCT(IMPOWER(
D310,2),INDC_BTL*CAP_BTL))))</f>
        <v>0,790426612994332-0,892042554357368i</v>
      </c>
      <c r="F310" s="8">
        <f t="shared" si="27"/>
        <v>1.52445564</v>
      </c>
      <c r="G310" s="5"/>
      <c r="H310" s="5"/>
      <c r="I310" s="5"/>
      <c r="J310" s="5"/>
    </row>
    <row r="311" ht="12.75" customHeight="1">
      <c r="A311" s="7">
        <f t="shared" si="28"/>
        <v>5.5</v>
      </c>
      <c r="B311" s="7">
        <f t="shared" si="24"/>
        <v>50329.2121</v>
      </c>
      <c r="C311" s="7">
        <f t="shared" si="25"/>
        <v>316227.766</v>
      </c>
      <c r="D311" s="7" t="str">
        <f t="shared" si="26"/>
        <v>316227,766016836i</v>
      </c>
      <c r="E311" s="8" t="str">
        <f>IMDIV(1,IMSUM(IMSUM(IMSUM(
1,IMPRODUCT(
D311,INDC_BTL/(LOAD5_BTL*'L-C Filter Designer'!$D$16))),IMPRODUCT(IMPOWER(
D311,2),INDC_BTL*CAP_BTL))))</f>
        <v>0,41642772314989-1,10846808585154i</v>
      </c>
      <c r="F311" s="8">
        <f t="shared" si="27"/>
        <v>1.467831851</v>
      </c>
      <c r="G311" s="5"/>
      <c r="H311" s="5"/>
      <c r="I311" s="5"/>
      <c r="J311" s="5"/>
    </row>
    <row r="312" ht="12.75" customHeight="1">
      <c r="A312" s="7">
        <f t="shared" si="28"/>
        <v>5.6</v>
      </c>
      <c r="B312" s="7">
        <f t="shared" si="24"/>
        <v>63360.72407</v>
      </c>
      <c r="C312" s="7">
        <f t="shared" si="25"/>
        <v>398107.1706</v>
      </c>
      <c r="D312" s="7" t="str">
        <f t="shared" si="26"/>
        <v>398107,170553495i</v>
      </c>
      <c r="E312" s="8" t="str">
        <f>IMDIV(1,IMSUM(IMSUM(IMSUM(
1,IMPRODUCT(
D312,INDC_BTL/(LOAD5_BTL*'L-C Filter Designer'!$D$16))),IMPRODUCT(IMPOWER(
D312,2),INDC_BTL*CAP_BTL))))</f>
        <v>-0,113770874090674-0,99170246039449i</v>
      </c>
      <c r="F312" s="8">
        <f t="shared" si="27"/>
        <v>-0.01558617961</v>
      </c>
      <c r="G312" s="5"/>
      <c r="H312" s="5"/>
      <c r="I312" s="5"/>
      <c r="J312" s="5"/>
    </row>
    <row r="313" ht="12.75" customHeight="1">
      <c r="A313" s="7">
        <f t="shared" si="28"/>
        <v>5.7</v>
      </c>
      <c r="B313" s="7">
        <f t="shared" si="24"/>
        <v>79766.42565</v>
      </c>
      <c r="C313" s="7">
        <f t="shared" si="25"/>
        <v>501187.2336</v>
      </c>
      <c r="D313" s="7" t="str">
        <f t="shared" si="26"/>
        <v>501187,233627268i</v>
      </c>
      <c r="E313" s="8" t="str">
        <f>IMDIV(1,IMSUM(IMSUM(IMSUM(
1,IMPRODUCT(
D313,INDC_BTL/(LOAD5_BTL*'L-C Filter Designer'!$D$16))),IMPRODUCT(IMPOWER(
D313,2),INDC_BTL*CAP_BTL))))</f>
        <v>-0,355144310317585-0,581028799561061i</v>
      </c>
      <c r="F313" s="8">
        <f t="shared" si="27"/>
        <v>-3.337423493</v>
      </c>
      <c r="G313" s="5"/>
      <c r="H313" s="5"/>
      <c r="I313" s="5"/>
      <c r="J313" s="5"/>
    </row>
    <row r="314" ht="12.75" customHeight="1">
      <c r="A314" s="7">
        <f t="shared" si="28"/>
        <v>5.8</v>
      </c>
      <c r="B314" s="7">
        <f t="shared" si="24"/>
        <v>100419.9803</v>
      </c>
      <c r="C314" s="7">
        <f t="shared" si="25"/>
        <v>630957.3445</v>
      </c>
      <c r="D314" s="7" t="str">
        <f t="shared" si="26"/>
        <v>630957,344480188i</v>
      </c>
      <c r="E314" s="8" t="str">
        <f>IMDIV(1,IMSUM(IMSUM(IMSUM(
1,IMPRODUCT(
D314,INDC_BTL/(LOAD5_BTL*'L-C Filter Designer'!$D$16))),IMPRODUCT(IMPOWER(
D314,2),INDC_BTL*CAP_BTL))))</f>
        <v>-0,31426636320082-0,275600984850253i</v>
      </c>
      <c r="F314" s="8">
        <f t="shared" si="27"/>
        <v>-7.576592435</v>
      </c>
      <c r="G314" s="5"/>
      <c r="H314" s="5"/>
      <c r="I314" s="5"/>
      <c r="J314" s="5"/>
    </row>
    <row r="315" ht="12.75" customHeight="1">
      <c r="A315" s="7">
        <f t="shared" si="28"/>
        <v>5.9</v>
      </c>
      <c r="B315" s="7">
        <f t="shared" si="24"/>
        <v>126421.265</v>
      </c>
      <c r="C315" s="7">
        <f t="shared" si="25"/>
        <v>794328.2347</v>
      </c>
      <c r="D315" s="7" t="str">
        <f t="shared" si="26"/>
        <v>794328,234724274i</v>
      </c>
      <c r="E315" s="8" t="str">
        <f>IMDIV(1,IMSUM(IMSUM(IMSUM(
1,IMPRODUCT(
D315,INDC_BTL/(LOAD5_BTL*'L-C Filter Designer'!$D$16))),IMPRODUCT(IMPOWER(
D315,2),INDC_BTL*CAP_BTL))))</f>
        <v>-0,218176280153774-0,126107564573402i</v>
      </c>
      <c r="F315" s="8">
        <f t="shared" si="27"/>
        <v>-11.9719887</v>
      </c>
      <c r="G315" s="5"/>
      <c r="H315" s="5"/>
      <c r="I315" s="5"/>
      <c r="J315" s="5"/>
    </row>
    <row r="316" ht="12.75" customHeight="1">
      <c r="A316" s="7">
        <f t="shared" si="28"/>
        <v>6</v>
      </c>
      <c r="B316" s="7">
        <f t="shared" si="24"/>
        <v>159154.9431</v>
      </c>
      <c r="C316" s="7">
        <f t="shared" si="25"/>
        <v>1000000</v>
      </c>
      <c r="D316" s="7" t="str">
        <f t="shared" si="26"/>
        <v>999999,99999999i</v>
      </c>
      <c r="E316" s="8" t="str">
        <f>IMDIV(1,IMSUM(IMSUM(IMSUM(
1,IMPRODUCT(
D316,INDC_BTL/(LOAD5_BTL*'L-C Filter Designer'!$D$16))),IMPRODUCT(IMPOWER(
D316,2),INDC_BTL*CAP_BTL))))</f>
        <v>-0,141513087027031-0,0586704340908096i</v>
      </c>
      <c r="F316" s="8">
        <f t="shared" si="27"/>
        <v>-16.29520707</v>
      </c>
      <c r="G316" s="5"/>
      <c r="H316" s="5"/>
      <c r="I316" s="5"/>
      <c r="J316" s="5"/>
    </row>
    <row r="317" ht="12.75" customHeight="1">
      <c r="A317" s="7">
        <f t="shared" si="28"/>
        <v>6.1</v>
      </c>
      <c r="B317" s="7">
        <f t="shared" si="24"/>
        <v>200364.2023</v>
      </c>
      <c r="C317" s="7">
        <f t="shared" si="25"/>
        <v>1258925.412</v>
      </c>
      <c r="D317" s="7" t="str">
        <f t="shared" si="26"/>
        <v>1258925,41179415i</v>
      </c>
      <c r="E317" s="8" t="str">
        <f>IMDIV(1,IMSUM(IMSUM(IMSUM(
1,IMPRODUCT(
D317,INDC_BTL/(LOAD5_BTL*'L-C Filter Designer'!$D$16))),IMPRODUCT(IMPOWER(
D317,2),INDC_BTL*CAP_BTL))))</f>
        <v>-0,0899401271305389-0,0279111994795244i</v>
      </c>
      <c r="F317" s="8">
        <f t="shared" si="27"/>
        <v>-20.52161508</v>
      </c>
      <c r="G317" s="5"/>
      <c r="H317" s="5"/>
      <c r="I317" s="5"/>
      <c r="J317" s="5"/>
    </row>
    <row r="318" ht="12.75" customHeight="1">
      <c r="A318" s="7">
        <f t="shared" si="28"/>
        <v>6.2</v>
      </c>
      <c r="B318" s="7">
        <f t="shared" si="24"/>
        <v>252243.5859</v>
      </c>
      <c r="C318" s="7">
        <f t="shared" si="25"/>
        <v>1584893.192</v>
      </c>
      <c r="D318" s="7" t="str">
        <f t="shared" si="26"/>
        <v>1584893,19246109i</v>
      </c>
      <c r="E318" s="8" t="str">
        <f>IMDIV(1,IMSUM(IMSUM(IMSUM(
1,IMPRODUCT(
D318,INDC_BTL/(LOAD5_BTL*'L-C Filter Designer'!$D$16))),IMPRODUCT(IMPOWER(
D318,2),INDC_BTL*CAP_BTL))))</f>
        <v>-0,0568150268891195-0,013513434027975i</v>
      </c>
      <c r="F318" s="8">
        <f t="shared" si="27"/>
        <v>-24.67174283</v>
      </c>
      <c r="G318" s="5"/>
      <c r="H318" s="5"/>
      <c r="I318" s="5"/>
      <c r="J318" s="5"/>
    </row>
    <row r="319" ht="12.75" customHeight="1">
      <c r="A319" s="7">
        <f t="shared" si="28"/>
        <v>6.3</v>
      </c>
      <c r="B319" s="7">
        <f t="shared" si="24"/>
        <v>317555.8602</v>
      </c>
      <c r="C319" s="7">
        <f t="shared" si="25"/>
        <v>1995262.315</v>
      </c>
      <c r="D319" s="7" t="str">
        <f t="shared" si="26"/>
        <v>1995262,31496885i</v>
      </c>
      <c r="E319" s="8" t="str">
        <f>IMDIV(1,IMSUM(IMSUM(IMSUM(
1,IMPRODUCT(
D319,INDC_BTL/(LOAD5_BTL*'L-C Filter Designer'!$D$16))),IMPRODUCT(IMPOWER(
D319,2),INDC_BTL*CAP_BTL))))</f>
        <v>-0,035830832357813-0,00662282618686208i</v>
      </c>
      <c r="F319" s="8">
        <f t="shared" si="27"/>
        <v>-28.76896651</v>
      </c>
      <c r="G319" s="5"/>
      <c r="H319" s="5"/>
      <c r="I319" s="5"/>
      <c r="J319" s="5"/>
    </row>
    <row r="320" ht="12.75" customHeight="1">
      <c r="A320" s="7">
        <f t="shared" si="28"/>
        <v>6.4</v>
      </c>
      <c r="B320" s="7">
        <f t="shared" si="24"/>
        <v>399779.1421</v>
      </c>
      <c r="C320" s="7">
        <f t="shared" si="25"/>
        <v>2511886.432</v>
      </c>
      <c r="D320" s="7" t="str">
        <f t="shared" si="26"/>
        <v>2511886,43150955i</v>
      </c>
      <c r="E320" s="8" t="str">
        <f>IMDIV(1,IMSUM(IMSUM(IMSUM(
1,IMPRODUCT(
D320,INDC_BTL/(LOAD5_BTL*'L-C Filter Designer'!$D$16))),IMPRODUCT(IMPOWER(
D320,2),INDC_BTL*CAP_BTL))))</f>
        <v>-0,0225907762495555-0,00327204250679093i</v>
      </c>
      <c r="F320" s="8">
        <f t="shared" si="27"/>
        <v>-32.83121072</v>
      </c>
      <c r="G320" s="5"/>
      <c r="H320" s="5"/>
      <c r="I320" s="5"/>
      <c r="J320" s="5"/>
    </row>
    <row r="321" ht="12.75" customHeight="1">
      <c r="A321" s="7">
        <f t="shared" si="28"/>
        <v>6.5</v>
      </c>
      <c r="B321" s="7">
        <f t="shared" si="24"/>
        <v>503292.121</v>
      </c>
      <c r="C321" s="7">
        <f t="shared" si="25"/>
        <v>3162277.66</v>
      </c>
      <c r="D321" s="7" t="str">
        <f t="shared" si="26"/>
        <v>3162277,66016833i</v>
      </c>
      <c r="E321" s="8" t="str">
        <f>IMDIV(1,IMSUM(IMSUM(IMSUM(
1,IMPRODUCT(
D321,INDC_BTL/(LOAD5_BTL*'L-C Filter Designer'!$D$16))),IMPRODUCT(IMPOWER(
D321,2),INDC_BTL*CAP_BTL))))</f>
        <v>-0,0142446335963696-0,00162501755407952i</v>
      </c>
      <c r="F321" s="8">
        <f t="shared" si="27"/>
        <v>-36.87081952</v>
      </c>
      <c r="G321" s="5"/>
      <c r="H321" s="5"/>
      <c r="I321" s="5"/>
      <c r="J321" s="5"/>
    </row>
    <row r="322" ht="12.75" customHeight="1">
      <c r="A322" s="7">
        <f t="shared" si="28"/>
        <v>6.6</v>
      </c>
      <c r="B322" s="7">
        <f t="shared" si="24"/>
        <v>633607.2407</v>
      </c>
      <c r="C322" s="7">
        <f t="shared" si="25"/>
        <v>3981071.706</v>
      </c>
      <c r="D322" s="7" t="str">
        <f t="shared" si="26"/>
        <v>3981071,70553491i</v>
      </c>
      <c r="E322" s="8" t="str">
        <f>IMDIV(1,IMSUM(IMSUM(IMSUM(
1,IMPRODUCT(
D322,INDC_BTL/(LOAD5_BTL*'L-C Filter Designer'!$D$16))),IMPRODUCT(IMPOWER(
D322,2),INDC_BTL*CAP_BTL))))</f>
        <v>-0,0089835079845111-0,000809740989453086i</v>
      </c>
      <c r="F322" s="8">
        <f t="shared" si="27"/>
        <v>-40.89593885</v>
      </c>
      <c r="G322" s="5"/>
      <c r="H322" s="5"/>
      <c r="I322" s="5"/>
      <c r="J322" s="5"/>
    </row>
    <row r="323" ht="12.75" customHeight="1">
      <c r="A323" s="7">
        <f t="shared" si="28"/>
        <v>6.7</v>
      </c>
      <c r="B323" s="7">
        <f t="shared" si="24"/>
        <v>797664.2565</v>
      </c>
      <c r="C323" s="7">
        <f t="shared" si="25"/>
        <v>5011872.336</v>
      </c>
      <c r="D323" s="7" t="str">
        <f t="shared" si="26"/>
        <v>5011872,33627264i</v>
      </c>
      <c r="E323" s="8" t="str">
        <f>IMDIV(1,IMSUM(IMSUM(IMSUM(
1,IMPRODUCT(
D323,INDC_BTL/(LOAD5_BTL*'L-C Filter Designer'!$D$16))),IMPRODUCT(IMPOWER(
D323,2),INDC_BTL*CAP_BTL))))</f>
        <v>-0,00566637324519893-0,000404348886026547i</v>
      </c>
      <c r="F323" s="8">
        <f t="shared" si="27"/>
        <v>-44.91183758</v>
      </c>
      <c r="G323" s="5"/>
      <c r="H323" s="5"/>
      <c r="I323" s="5"/>
      <c r="J323" s="5"/>
    </row>
    <row r="324" ht="12.75" customHeight="1">
      <c r="A324" s="7">
        <f t="shared" si="28"/>
        <v>6.8</v>
      </c>
      <c r="B324" s="7">
        <f t="shared" si="24"/>
        <v>1004199.803</v>
      </c>
      <c r="C324" s="7">
        <f t="shared" si="25"/>
        <v>6309573.445</v>
      </c>
      <c r="D324" s="7" t="str">
        <f t="shared" si="26"/>
        <v>6309573,44480183i</v>
      </c>
      <c r="E324" s="8" t="str">
        <f>IMDIV(1,IMSUM(IMSUM(IMSUM(
1,IMPRODUCT(
D324,INDC_BTL/(LOAD5_BTL*'L-C Filter Designer'!$D$16))),IMPRODUCT(IMPOWER(
D324,2),INDC_BTL*CAP_BTL))))</f>
        <v>-0,00357447228715194-0,00020218604301821i</v>
      </c>
      <c r="F324" s="8">
        <f t="shared" si="27"/>
        <v>-48.92188836</v>
      </c>
      <c r="G324" s="5"/>
      <c r="H324" s="5"/>
      <c r="I324" s="5"/>
      <c r="J324" s="5"/>
    </row>
    <row r="325" ht="12.75" customHeight="1">
      <c r="A325" s="7">
        <f t="shared" si="28"/>
        <v>6.9</v>
      </c>
      <c r="B325" s="7">
        <f t="shared" si="24"/>
        <v>1264212.65</v>
      </c>
      <c r="C325" s="7">
        <f t="shared" si="25"/>
        <v>7943282.347</v>
      </c>
      <c r="D325" s="7" t="str">
        <f t="shared" si="26"/>
        <v>7943282,34724268i</v>
      </c>
      <c r="E325" s="8" t="str">
        <f>IMDIV(1,IMSUM(IMSUM(IMSUM(
1,IMPRODUCT(
D325,INDC_BTL/(LOAD5_BTL*'L-C Filter Designer'!$D$16))),IMPRODUCT(IMPOWER(
D325,2),INDC_BTL*CAP_BTL))))</f>
        <v>-0,00225502497320831-0,000101185026364902i</v>
      </c>
      <c r="F325" s="8">
        <f t="shared" si="27"/>
        <v>-52.92823759</v>
      </c>
      <c r="G325" s="5"/>
      <c r="H325" s="5"/>
      <c r="I325" s="5"/>
      <c r="J325" s="5"/>
    </row>
    <row r="326" ht="12.75" customHeight="1">
      <c r="A326" s="7">
        <f t="shared" si="28"/>
        <v>7</v>
      </c>
      <c r="B326" s="7">
        <f t="shared" si="24"/>
        <v>1591549.431</v>
      </c>
      <c r="C326" s="7">
        <f t="shared" si="25"/>
        <v>10000000</v>
      </c>
      <c r="D326" s="7" t="str">
        <f t="shared" si="26"/>
        <v>9999999,99999982i</v>
      </c>
      <c r="E326" s="8" t="str">
        <f>IMDIV(1,IMSUM(IMSUM(IMSUM(
1,IMPRODUCT(
D326,INDC_BTL/(LOAD5_BTL*'L-C Filter Designer'!$D$16))),IMPRODUCT(IMPOWER(
D326,2),INDC_BTL*CAP_BTL))))</f>
        <v>-0,00142269708509234-0,0000506658506087025i</v>
      </c>
      <c r="F326" s="8">
        <f t="shared" si="27"/>
        <v>-56.9322467</v>
      </c>
      <c r="G326" s="5"/>
      <c r="H326" s="5"/>
      <c r="I326" s="5"/>
      <c r="J326" s="5"/>
    </row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8:F8"/>
    <mergeCell ref="A72:F72"/>
    <mergeCell ref="A136:F136"/>
    <mergeCell ref="A200:F200"/>
    <mergeCell ref="A264:F26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3" width="22.0"/>
    <col customWidth="1" min="4" max="26" width="8.71"/>
  </cols>
  <sheetData>
    <row r="1" ht="12.75" customHeight="1">
      <c r="A1" s="2" t="s">
        <v>1</v>
      </c>
      <c r="B1" s="2"/>
      <c r="C1" s="2" t="s">
        <v>7</v>
      </c>
      <c r="D1" s="2" t="s">
        <v>8</v>
      </c>
      <c r="E1" s="2" t="s">
        <v>9</v>
      </c>
    </row>
    <row r="2" ht="12.75" customHeight="1">
      <c r="A2" s="4" t="s">
        <v>10</v>
      </c>
      <c r="B2" s="4" t="s">
        <v>11</v>
      </c>
      <c r="C2" s="4" t="s">
        <v>11</v>
      </c>
      <c r="D2" s="4" t="s">
        <v>12</v>
      </c>
      <c r="E2" s="4" t="s">
        <v>13</v>
      </c>
    </row>
    <row r="3" ht="12.75" customHeight="1">
      <c r="A3" s="4" t="s">
        <v>14</v>
      </c>
      <c r="B3" s="4" t="s">
        <v>15</v>
      </c>
      <c r="C3" s="4" t="s">
        <v>15</v>
      </c>
      <c r="D3" s="4" t="s">
        <v>16</v>
      </c>
      <c r="E3" s="4" t="s">
        <v>13</v>
      </c>
    </row>
    <row r="4" ht="12.75" customHeight="1">
      <c r="A4" s="6" t="s">
        <v>17</v>
      </c>
      <c r="B4" s="4" t="s">
        <v>15</v>
      </c>
      <c r="D4" s="4" t="s">
        <v>18</v>
      </c>
      <c r="E4" s="4" t="s">
        <v>13</v>
      </c>
    </row>
    <row r="5" ht="12.75" customHeight="1">
      <c r="A5" s="6" t="s">
        <v>19</v>
      </c>
      <c r="B5" s="4" t="s">
        <v>15</v>
      </c>
      <c r="D5" s="4" t="s">
        <v>20</v>
      </c>
      <c r="E5" s="4" t="s">
        <v>13</v>
      </c>
    </row>
    <row r="6" ht="12.75" customHeight="1">
      <c r="D6" s="4" t="s">
        <v>21</v>
      </c>
      <c r="E6" s="4" t="s">
        <v>13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2" t="s">
        <v>24</v>
      </c>
    </row>
    <row r="2" ht="12.75" customHeight="1">
      <c r="A2" s="6" t="s">
        <v>25</v>
      </c>
    </row>
    <row r="3" ht="12.75" customHeight="1">
      <c r="A3" s="6" t="s">
        <v>26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