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hin\Desktop\"/>
    </mc:Choice>
  </mc:AlternateContent>
  <xr:revisionPtr revIDLastSave="0" documentId="13_ncr:1_{A07096E1-4693-40FE-AD53-39ED05D32C5C}" xr6:coauthVersionLast="45" xr6:coauthVersionMax="45" xr10:uidLastSave="{00000000-0000-0000-0000-000000000000}"/>
  <bookViews>
    <workbookView xWindow="-120" yWindow="-120" windowWidth="29040" windowHeight="15840" activeTab="2" xr2:uid="{B98BCACB-20C1-44AD-A182-FC8C6D80F3DD}"/>
  </bookViews>
  <sheets>
    <sheet name="TFSA Quarterly - Eddie Shin" sheetId="1" r:id="rId1"/>
    <sheet name="TFSA Quarterly - MJ Kim" sheetId="2" r:id="rId2"/>
    <sheet name="Rebalancing Check" sheetId="3" r:id="rId3"/>
  </sheets>
  <definedNames>
    <definedName name="solver_adj" localSheetId="2" hidden="1">'Rebalancing Check'!$J$13,'Rebalancing Check'!$J$14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'Rebalancing Check'!$K$15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3" l="1"/>
  <c r="E25" i="3" l="1"/>
  <c r="H24" i="3"/>
  <c r="H23" i="3"/>
  <c r="H22" i="3"/>
  <c r="H25" i="3" l="1"/>
  <c r="F23" i="3"/>
  <c r="H15" i="3"/>
  <c r="E16" i="3"/>
  <c r="F24" i="3" l="1"/>
  <c r="G23" i="3"/>
  <c r="I23" i="3" s="1"/>
  <c r="J23" i="3" s="1"/>
  <c r="K23" i="3" s="1"/>
  <c r="G22" i="3"/>
  <c r="K25" i="3"/>
  <c r="F22" i="3"/>
  <c r="F25" i="3"/>
  <c r="H14" i="3"/>
  <c r="H13" i="3"/>
  <c r="C8" i="1"/>
  <c r="D8" i="1"/>
  <c r="E8" i="1"/>
  <c r="F8" i="1"/>
  <c r="G8" i="1"/>
  <c r="H8" i="1"/>
  <c r="I8" i="1"/>
  <c r="J8" i="1"/>
  <c r="K8" i="1"/>
  <c r="B8" i="1"/>
  <c r="I22" i="3" l="1"/>
  <c r="J22" i="3" s="1"/>
  <c r="H16" i="3"/>
  <c r="I24" i="3" s="1"/>
  <c r="J24" i="3" l="1"/>
  <c r="K22" i="3"/>
  <c r="K24" i="3" s="1"/>
  <c r="G25" i="3"/>
  <c r="G14" i="3"/>
  <c r="I14" i="3" s="1"/>
  <c r="J14" i="3" s="1"/>
  <c r="K14" i="3" s="1"/>
  <c r="K16" i="3"/>
  <c r="G15" i="3"/>
  <c r="I15" i="3" s="1"/>
  <c r="G13" i="3"/>
  <c r="F15" i="3"/>
  <c r="F14" i="3"/>
  <c r="F13" i="3"/>
  <c r="C18" i="3" l="1"/>
  <c r="I13" i="3"/>
  <c r="J13" i="3" s="1"/>
  <c r="G16" i="3"/>
  <c r="F16" i="3"/>
  <c r="K13" i="3" l="1"/>
  <c r="K15" i="3" s="1"/>
  <c r="J15" i="3"/>
  <c r="C9" i="3" l="1"/>
</calcChain>
</file>

<file path=xl/sharedStrings.xml><?xml version="1.0" encoding="utf-8"?>
<sst xmlns="http://schemas.openxmlformats.org/spreadsheetml/2006/main" count="49" uniqueCount="35">
  <si>
    <t>1Q 2020</t>
    <phoneticPr fontId="1" type="noConversion"/>
  </si>
  <si>
    <t>2Q 2020</t>
    <phoneticPr fontId="1" type="noConversion"/>
  </si>
  <si>
    <t>Total Market Value</t>
    <phoneticPr fontId="1" type="noConversion"/>
  </si>
  <si>
    <t>Total Cash</t>
    <phoneticPr fontId="1" type="noConversion"/>
  </si>
  <si>
    <t>1Q 2018</t>
    <phoneticPr fontId="1" type="noConversion"/>
  </si>
  <si>
    <t>2Q 2018</t>
    <phoneticPr fontId="1" type="noConversion"/>
  </si>
  <si>
    <t>3Q 2018</t>
    <phoneticPr fontId="1" type="noConversion"/>
  </si>
  <si>
    <t>4Q 2018</t>
    <phoneticPr fontId="1" type="noConversion"/>
  </si>
  <si>
    <t>1Q 2019</t>
    <phoneticPr fontId="1" type="noConversion"/>
  </si>
  <si>
    <t>2Q 2019</t>
    <phoneticPr fontId="1" type="noConversion"/>
  </si>
  <si>
    <t>3Q 2019</t>
    <phoneticPr fontId="1" type="noConversion"/>
  </si>
  <si>
    <t>4Q 2019</t>
    <phoneticPr fontId="1" type="noConversion"/>
  </si>
  <si>
    <t>Asset Class</t>
    <phoneticPr fontId="1" type="noConversion"/>
  </si>
  <si>
    <t>Vanguard S&amp;P 500 (VFV.TO)</t>
    <phoneticPr fontId="1" type="noConversion"/>
  </si>
  <si>
    <t>iShares Canadian Universe Bond (XBB.TO)</t>
    <phoneticPr fontId="1" type="noConversion"/>
  </si>
  <si>
    <t>Target Allocation</t>
    <phoneticPr fontId="1" type="noConversion"/>
  </si>
  <si>
    <t>Current Allocation</t>
    <phoneticPr fontId="1" type="noConversion"/>
  </si>
  <si>
    <t>New Balance</t>
    <phoneticPr fontId="1" type="noConversion"/>
  </si>
  <si>
    <t>Portfolio Balance</t>
    <phoneticPr fontId="1" type="noConversion"/>
  </si>
  <si>
    <t>Total Contributions</t>
    <phoneticPr fontId="1" type="noConversion"/>
  </si>
  <si>
    <t>Total Dividends Earned</t>
    <phoneticPr fontId="1" type="noConversion"/>
  </si>
  <si>
    <t>When should I update the target allocation</t>
    <phoneticPr fontId="1" type="noConversion"/>
  </si>
  <si>
    <t>Based on momentum, market sentiment</t>
    <phoneticPr fontId="1" type="noConversion"/>
  </si>
  <si>
    <t>Rebalancing Range</t>
    <phoneticPr fontId="1" type="noConversion"/>
  </si>
  <si>
    <t>All dividends received every month will be re-invested</t>
    <phoneticPr fontId="1" type="noConversion"/>
  </si>
  <si>
    <t>Current Qty</t>
    <phoneticPr fontId="1" type="noConversion"/>
  </si>
  <si>
    <t>Current Asset Value</t>
    <phoneticPr fontId="1" type="noConversion"/>
  </si>
  <si>
    <t>Difference</t>
    <phoneticPr fontId="1" type="noConversion"/>
  </si>
  <si>
    <t>Current Price</t>
    <phoneticPr fontId="1" type="noConversion"/>
  </si>
  <si>
    <t>△ Qty</t>
    <phoneticPr fontId="1" type="noConversion"/>
  </si>
  <si>
    <t>Desired Asset Value</t>
    <phoneticPr fontId="1" type="noConversion"/>
  </si>
  <si>
    <t>Cash Balance</t>
    <phoneticPr fontId="1" type="noConversion"/>
  </si>
  <si>
    <t>Rebalancing Check - Eddie Shin</t>
    <phoneticPr fontId="1" type="noConversion"/>
  </si>
  <si>
    <t>Rebalancing Check - MJ Kim</t>
    <phoneticPr fontId="1" type="noConversion"/>
  </si>
  <si>
    <t>Minimum Cash Balance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</si>
</sst>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-[$$-409]* #,##0.00_ ;_-[$$-409]* \-#,##0.00\ ;_-[$$-409]* &quot;-&quot;??_ ;_-@_ "/>
    <numFmt numFmtId="177" formatCode="#,##0_ "/>
    <numFmt numFmtId="178" formatCode="[$$-409]#,##0.00"/>
    <numFmt numFmtId="179" formatCode="\$#,##0.00;[Red]\-\$#,##0.00"/>
    <numFmt numFmtId="180" formatCode="0_);[Red]\(0\)"/>
    <numFmt numFmtId="181" formatCode="\$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17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Fill="1">
      <alignment vertical="center"/>
    </xf>
    <xf numFmtId="0" fontId="0" fillId="4" borderId="0" xfId="0" applyNumberFormat="1" applyFill="1" applyBorder="1" applyAlignment="1">
      <alignment horizontal="center" vertical="center"/>
    </xf>
    <xf numFmtId="178" fontId="0" fillId="4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79" fontId="3" fillId="0" borderId="4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81" fontId="2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6E892-48BE-4C99-B0A6-DCE67EC38699}">
  <dimension ref="A1:O8"/>
  <sheetViews>
    <sheetView workbookViewId="0">
      <selection activeCell="L6" sqref="L6"/>
    </sheetView>
  </sheetViews>
  <sheetFormatPr defaultRowHeight="16.5" x14ac:dyDescent="0.3"/>
  <cols>
    <col min="1" max="1" width="21" customWidth="1"/>
    <col min="2" max="15" width="10.625" customWidth="1"/>
  </cols>
  <sheetData>
    <row r="1" spans="1:15" x14ac:dyDescent="0.3">
      <c r="A1" t="s">
        <v>19</v>
      </c>
    </row>
    <row r="2" spans="1:15" x14ac:dyDescent="0.3">
      <c r="A2" t="s">
        <v>20</v>
      </c>
      <c r="B2" s="9">
        <v>55.72</v>
      </c>
    </row>
    <row r="5" spans="1:15" x14ac:dyDescent="0.3">
      <c r="A5" s="1"/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0</v>
      </c>
      <c r="K5" s="1" t="s">
        <v>1</v>
      </c>
      <c r="L5" s="10">
        <v>44013</v>
      </c>
      <c r="M5" s="10">
        <v>44044</v>
      </c>
      <c r="N5" s="10">
        <v>44075</v>
      </c>
      <c r="O5" s="10">
        <v>44105</v>
      </c>
    </row>
    <row r="6" spans="1:15" x14ac:dyDescent="0.3">
      <c r="A6" s="5" t="s">
        <v>3</v>
      </c>
      <c r="B6" s="4">
        <v>1000</v>
      </c>
      <c r="C6" s="4">
        <v>102.19</v>
      </c>
      <c r="D6" s="4">
        <v>105.76</v>
      </c>
      <c r="E6" s="4">
        <v>108.64</v>
      </c>
      <c r="F6" s="4">
        <v>51.9</v>
      </c>
      <c r="G6" s="4">
        <v>208.96</v>
      </c>
      <c r="H6" s="4">
        <v>498.87</v>
      </c>
      <c r="I6" s="4">
        <v>652.1</v>
      </c>
      <c r="J6" s="4">
        <v>196.43</v>
      </c>
      <c r="K6" s="4">
        <v>352.76</v>
      </c>
      <c r="L6" s="4"/>
      <c r="M6" s="4"/>
      <c r="N6" s="4"/>
      <c r="O6" s="4"/>
    </row>
    <row r="7" spans="1:15" x14ac:dyDescent="0.3">
      <c r="A7" s="5" t="s">
        <v>2</v>
      </c>
      <c r="B7" s="4">
        <v>0</v>
      </c>
      <c r="C7" s="4">
        <v>911.3</v>
      </c>
      <c r="D7" s="4">
        <v>920.82</v>
      </c>
      <c r="E7" s="4">
        <v>888.76</v>
      </c>
      <c r="F7" s="4">
        <v>1008.25</v>
      </c>
      <c r="G7" s="4">
        <v>1016.1</v>
      </c>
      <c r="H7" s="4">
        <v>734.7</v>
      </c>
      <c r="I7" s="4">
        <v>757.18</v>
      </c>
      <c r="J7" s="4">
        <v>1137.24</v>
      </c>
      <c r="K7" s="4">
        <v>1353.21</v>
      </c>
      <c r="L7" s="4"/>
      <c r="M7" s="4"/>
      <c r="N7" s="4"/>
      <c r="O7" s="4"/>
    </row>
    <row r="8" spans="1:15" s="2" customFormat="1" x14ac:dyDescent="0.3">
      <c r="A8" s="6" t="s">
        <v>18</v>
      </c>
      <c r="B8" s="7">
        <f>SUM(B6:B7)</f>
        <v>1000</v>
      </c>
      <c r="C8" s="7">
        <f t="shared" ref="C8:K8" si="0">SUM(C6:C7)</f>
        <v>1013.49</v>
      </c>
      <c r="D8" s="7">
        <f t="shared" si="0"/>
        <v>1026.5800000000002</v>
      </c>
      <c r="E8" s="7">
        <f t="shared" si="0"/>
        <v>997.4</v>
      </c>
      <c r="F8" s="7">
        <f t="shared" si="0"/>
        <v>1060.1500000000001</v>
      </c>
      <c r="G8" s="7">
        <f t="shared" si="0"/>
        <v>1225.06</v>
      </c>
      <c r="H8" s="7">
        <f t="shared" si="0"/>
        <v>1233.5700000000002</v>
      </c>
      <c r="I8" s="7">
        <f t="shared" si="0"/>
        <v>1409.28</v>
      </c>
      <c r="J8" s="7">
        <f t="shared" si="0"/>
        <v>1333.67</v>
      </c>
      <c r="K8" s="7">
        <f t="shared" si="0"/>
        <v>1705.97</v>
      </c>
      <c r="L8" s="7"/>
      <c r="M8" s="7"/>
      <c r="N8" s="8"/>
      <c r="O8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BBB08-080C-4948-9C65-69D28B8A4D9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BE349-9470-47A3-8559-F0397F20B2A4}">
  <dimension ref="B1:K25"/>
  <sheetViews>
    <sheetView tabSelected="1" workbookViewId="0">
      <selection activeCell="H8" sqref="H8"/>
    </sheetView>
  </sheetViews>
  <sheetFormatPr defaultRowHeight="16.5" outlineLevelCol="1" x14ac:dyDescent="0.3"/>
  <cols>
    <col min="1" max="1" width="3" customWidth="1"/>
    <col min="2" max="2" width="40.375" bestFit="1" customWidth="1"/>
    <col min="3" max="3" width="24.875" bestFit="1" customWidth="1"/>
    <col min="4" max="4" width="14.625" bestFit="1" customWidth="1"/>
    <col min="5" max="5" width="17.75" bestFit="1" customWidth="1"/>
    <col min="6" max="6" width="18.875" customWidth="1" outlineLevel="1"/>
    <col min="7" max="7" width="20.375" bestFit="1" customWidth="1"/>
    <col min="8" max="8" width="20.5" bestFit="1" customWidth="1"/>
    <col min="9" max="9" width="15.625" customWidth="1"/>
    <col min="10" max="10" width="11.125" customWidth="1"/>
    <col min="11" max="11" width="13.375" bestFit="1" customWidth="1"/>
  </cols>
  <sheetData>
    <row r="1" spans="2:11" x14ac:dyDescent="0.3">
      <c r="B1" t="s">
        <v>21</v>
      </c>
    </row>
    <row r="2" spans="2:11" x14ac:dyDescent="0.3">
      <c r="B2" t="s">
        <v>22</v>
      </c>
      <c r="G2" s="3"/>
      <c r="I2" s="3"/>
    </row>
    <row r="3" spans="2:11" x14ac:dyDescent="0.3">
      <c r="G3" s="3"/>
      <c r="I3" s="3"/>
    </row>
    <row r="4" spans="2:11" x14ac:dyDescent="0.3">
      <c r="B4" t="s">
        <v>24</v>
      </c>
      <c r="G4" s="3"/>
      <c r="I4" s="3"/>
    </row>
    <row r="5" spans="2:11" x14ac:dyDescent="0.3">
      <c r="B5" t="s">
        <v>23</v>
      </c>
      <c r="G5" s="3"/>
      <c r="I5" s="3"/>
    </row>
    <row r="6" spans="2:11" x14ac:dyDescent="0.3">
      <c r="G6" s="3"/>
      <c r="I6" s="3"/>
    </row>
    <row r="7" spans="2:11" x14ac:dyDescent="0.3">
      <c r="G7" s="3"/>
      <c r="I7" s="3"/>
    </row>
    <row r="8" spans="2:11" ht="17.25" thickBot="1" x14ac:dyDescent="0.35">
      <c r="G8" s="3"/>
      <c r="I8" s="3"/>
    </row>
    <row r="9" spans="2:11" ht="17.25" thickTop="1" x14ac:dyDescent="0.3">
      <c r="B9" s="37" t="s">
        <v>32</v>
      </c>
      <c r="C9" s="38" t="str">
        <f>IF(AND(K15 &gt; C10, J15 = "Y"), "Yes", "No")</f>
        <v>No</v>
      </c>
      <c r="G9" s="3"/>
      <c r="I9" s="3"/>
    </row>
    <row r="10" spans="2:11" ht="17.25" thickBot="1" x14ac:dyDescent="0.35">
      <c r="B10" s="39" t="s">
        <v>34</v>
      </c>
      <c r="C10" s="40">
        <v>5</v>
      </c>
      <c r="G10" s="3"/>
      <c r="I10" s="3"/>
    </row>
    <row r="11" spans="2:11" ht="17.25" thickTop="1" x14ac:dyDescent="0.3">
      <c r="B11" s="13"/>
      <c r="G11" s="3"/>
      <c r="I11" s="3"/>
    </row>
    <row r="12" spans="2:11" x14ac:dyDescent="0.3">
      <c r="B12" s="12" t="s">
        <v>12</v>
      </c>
      <c r="C12" s="11" t="s">
        <v>25</v>
      </c>
      <c r="D12" s="11" t="s">
        <v>28</v>
      </c>
      <c r="E12" s="11" t="s">
        <v>15</v>
      </c>
      <c r="F12" s="11" t="s">
        <v>16</v>
      </c>
      <c r="G12" s="14" t="s">
        <v>30</v>
      </c>
      <c r="H12" s="11" t="s">
        <v>26</v>
      </c>
      <c r="I12" s="14" t="s">
        <v>27</v>
      </c>
      <c r="J12" s="25" t="s">
        <v>29</v>
      </c>
      <c r="K12" s="25" t="s">
        <v>17</v>
      </c>
    </row>
    <row r="13" spans="2:11" x14ac:dyDescent="0.3">
      <c r="B13" s="26" t="s">
        <v>13</v>
      </c>
      <c r="C13" s="18">
        <v>6</v>
      </c>
      <c r="D13" s="19">
        <v>78.23</v>
      </c>
      <c r="E13" s="15">
        <v>0.3</v>
      </c>
      <c r="F13" s="15">
        <f>H13/H16</f>
        <v>0.26934222380343031</v>
      </c>
      <c r="G13" s="20">
        <f>E13*$H$16</f>
        <v>522.80700000000002</v>
      </c>
      <c r="H13" s="20">
        <f>C13*D13</f>
        <v>469.38</v>
      </c>
      <c r="I13" s="20">
        <f>G13-H13</f>
        <v>53.427000000000021</v>
      </c>
      <c r="J13" s="28">
        <f>ROUNDDOWN(I13/D13,0)</f>
        <v>0</v>
      </c>
      <c r="K13" s="24">
        <f>D13*(C13+J13)</f>
        <v>469.38</v>
      </c>
    </row>
    <row r="14" spans="2:11" ht="17.25" thickBot="1" x14ac:dyDescent="0.35">
      <c r="B14" s="26" t="s">
        <v>14</v>
      </c>
      <c r="C14" s="18">
        <v>35</v>
      </c>
      <c r="D14" s="19">
        <v>33.950000000000003</v>
      </c>
      <c r="E14" s="15">
        <v>0.7</v>
      </c>
      <c r="F14" s="15">
        <f>H14/H16</f>
        <v>0.68184817724322744</v>
      </c>
      <c r="G14" s="20">
        <f>E14*$H$16</f>
        <v>1219.883</v>
      </c>
      <c r="H14" s="20">
        <f>C14*D14</f>
        <v>1188.25</v>
      </c>
      <c r="I14" s="20">
        <f>G14-H14</f>
        <v>31.633000000000038</v>
      </c>
      <c r="J14" s="28">
        <f>ROUNDDOWN(I14/D14,0)</f>
        <v>0</v>
      </c>
      <c r="K14" s="24">
        <f>D14*(C14+J14)</f>
        <v>1188.25</v>
      </c>
    </row>
    <row r="15" spans="2:11" s="17" customFormat="1" ht="18" thickTop="1" thickBot="1" x14ac:dyDescent="0.35">
      <c r="B15" s="29" t="s">
        <v>31</v>
      </c>
      <c r="C15" s="30"/>
      <c r="D15" s="31">
        <v>85.06</v>
      </c>
      <c r="E15" s="32">
        <v>0</v>
      </c>
      <c r="F15" s="32">
        <f>D15/H16</f>
        <v>4.8809598953342248E-2</v>
      </c>
      <c r="G15" s="33">
        <f>E15*$H$16</f>
        <v>0</v>
      </c>
      <c r="H15" s="34">
        <f>D15</f>
        <v>85.06</v>
      </c>
      <c r="I15" s="34">
        <f>G15-D15</f>
        <v>-85.06</v>
      </c>
      <c r="J15" s="35" t="str">
        <f>IF(OR(NOT(J13=0),NOT(J14=0)),"Y","N")</f>
        <v>N</v>
      </c>
      <c r="K15" s="36">
        <f>K16-K14-K13</f>
        <v>85.060000000000059</v>
      </c>
    </row>
    <row r="16" spans="2:11" ht="17.25" thickTop="1" x14ac:dyDescent="0.3">
      <c r="B16" s="22"/>
      <c r="C16" s="21"/>
      <c r="D16" s="20"/>
      <c r="E16" s="13">
        <f>SUM(E13:E15)</f>
        <v>1</v>
      </c>
      <c r="F16" s="13">
        <f>SUM(F13:F15)</f>
        <v>1</v>
      </c>
      <c r="G16" s="23">
        <f>SUM(G13:G15)</f>
        <v>1742.69</v>
      </c>
      <c r="H16" s="23">
        <f>SUM(H13:H15)</f>
        <v>1742.69</v>
      </c>
      <c r="I16" s="23"/>
      <c r="K16" s="27">
        <f>H16</f>
        <v>1742.69</v>
      </c>
    </row>
    <row r="17" spans="2:11" ht="17.25" thickBot="1" x14ac:dyDescent="0.35">
      <c r="B17" s="16"/>
      <c r="C17" s="16"/>
      <c r="D17" s="16"/>
      <c r="E17" s="16"/>
      <c r="F17" s="16"/>
      <c r="G17" s="16"/>
      <c r="H17" s="16"/>
      <c r="I17" s="16"/>
    </row>
    <row r="18" spans="2:11" ht="17.25" thickTop="1" x14ac:dyDescent="0.3">
      <c r="B18" s="37" t="s">
        <v>33</v>
      </c>
      <c r="C18" s="38" t="str">
        <f>IF(AND(K24 &gt; C19, J24 = "Y"), "Yes", "No")</f>
        <v>No</v>
      </c>
      <c r="G18" s="3"/>
      <c r="I18" s="3"/>
    </row>
    <row r="19" spans="2:11" ht="17.25" thickBot="1" x14ac:dyDescent="0.35">
      <c r="B19" s="39" t="s">
        <v>34</v>
      </c>
      <c r="C19" s="40">
        <v>5</v>
      </c>
      <c r="G19" s="3"/>
      <c r="I19" s="3"/>
    </row>
    <row r="20" spans="2:11" ht="17.25" thickTop="1" x14ac:dyDescent="0.3">
      <c r="B20" s="13"/>
      <c r="G20" s="3"/>
      <c r="I20" s="3"/>
    </row>
    <row r="21" spans="2:11" x14ac:dyDescent="0.3">
      <c r="B21" s="12" t="s">
        <v>12</v>
      </c>
      <c r="C21" s="11" t="s">
        <v>25</v>
      </c>
      <c r="D21" s="11" t="s">
        <v>28</v>
      </c>
      <c r="E21" s="11" t="s">
        <v>15</v>
      </c>
      <c r="F21" s="11" t="s">
        <v>16</v>
      </c>
      <c r="G21" s="14" t="s">
        <v>30</v>
      </c>
      <c r="H21" s="11" t="s">
        <v>26</v>
      </c>
      <c r="I21" s="14" t="s">
        <v>27</v>
      </c>
      <c r="J21" s="25" t="s">
        <v>29</v>
      </c>
      <c r="K21" s="25" t="s">
        <v>17</v>
      </c>
    </row>
    <row r="22" spans="2:11" x14ac:dyDescent="0.3">
      <c r="B22" s="26" t="s">
        <v>13</v>
      </c>
      <c r="C22" s="18">
        <v>5</v>
      </c>
      <c r="D22" s="19">
        <v>78.23</v>
      </c>
      <c r="E22" s="15">
        <v>0.3</v>
      </c>
      <c r="F22" s="15">
        <f>H22/H25</f>
        <v>0.32658701333400131</v>
      </c>
      <c r="G22" s="20">
        <f>E22*$H$25</f>
        <v>359.30700000000002</v>
      </c>
      <c r="H22" s="20">
        <f>C22*D22</f>
        <v>391.15000000000003</v>
      </c>
      <c r="I22" s="20">
        <f>G22-H22</f>
        <v>-31.843000000000018</v>
      </c>
      <c r="J22" s="28">
        <f>ROUNDDOWN(I22/D22,0)</f>
        <v>0</v>
      </c>
      <c r="K22" s="24">
        <f>D22*(C22+J22)</f>
        <v>391.15000000000003</v>
      </c>
    </row>
    <row r="23" spans="2:11" ht="17.25" thickBot="1" x14ac:dyDescent="0.35">
      <c r="B23" s="26" t="s">
        <v>14</v>
      </c>
      <c r="C23" s="18">
        <v>23</v>
      </c>
      <c r="D23" s="19">
        <v>33.950000000000003</v>
      </c>
      <c r="E23" s="15">
        <v>0.7</v>
      </c>
      <c r="F23" s="15">
        <f>H23/H25</f>
        <v>0.65196336280673628</v>
      </c>
      <c r="G23" s="20">
        <f>E23*$H$25</f>
        <v>838.38300000000004</v>
      </c>
      <c r="H23" s="20">
        <f>C23*D23</f>
        <v>780.85</v>
      </c>
      <c r="I23" s="20">
        <f>G23-H23</f>
        <v>57.533000000000015</v>
      </c>
      <c r="J23" s="28">
        <f>ROUNDDOWN(I23/D23,0)</f>
        <v>1</v>
      </c>
      <c r="K23" s="24">
        <f>D23*(C23+J23)</f>
        <v>814.80000000000007</v>
      </c>
    </row>
    <row r="24" spans="2:11" ht="18" thickTop="1" thickBot="1" x14ac:dyDescent="0.35">
      <c r="B24" s="29" t="s">
        <v>31</v>
      </c>
      <c r="C24" s="30"/>
      <c r="D24" s="31">
        <v>25.69</v>
      </c>
      <c r="E24" s="32">
        <v>0</v>
      </c>
      <c r="F24" s="32">
        <f>D24/H25</f>
        <v>2.1449623859262412E-2</v>
      </c>
      <c r="G24" s="33">
        <f>E24*$H$25</f>
        <v>0</v>
      </c>
      <c r="H24" s="34">
        <f>D24</f>
        <v>25.69</v>
      </c>
      <c r="I24" s="34">
        <f>G24-D24</f>
        <v>-25.69</v>
      </c>
      <c r="J24" s="35" t="str">
        <f>IF(OR(NOT(J22=0),NOT(J23=0)),"Y","N")</f>
        <v>Y</v>
      </c>
      <c r="K24" s="36">
        <f>K25-K23-K22</f>
        <v>-8.2600000000000477</v>
      </c>
    </row>
    <row r="25" spans="2:11" ht="17.25" thickTop="1" x14ac:dyDescent="0.3">
      <c r="B25" s="22"/>
      <c r="C25" s="21"/>
      <c r="D25" s="20"/>
      <c r="E25" s="13">
        <f>SUM(E22:E24)</f>
        <v>1</v>
      </c>
      <c r="F25" s="13">
        <f>SUM(F22:F24)</f>
        <v>1</v>
      </c>
      <c r="G25" s="23">
        <f>SUM(G22:G24)</f>
        <v>1197.69</v>
      </c>
      <c r="H25" s="23">
        <f>SUM(H22:H24)</f>
        <v>1197.69</v>
      </c>
      <c r="I25" s="23"/>
      <c r="K25" s="27">
        <f>H25</f>
        <v>1197.69</v>
      </c>
    </row>
  </sheetData>
  <phoneticPr fontId="1" type="noConversion"/>
  <conditionalFormatting sqref="C9:C10">
    <cfRule type="containsText" dxfId="3" priority="6" operator="containsText" text="Yes">
      <formula>NOT(ISERROR(SEARCH("Yes",C9)))</formula>
    </cfRule>
    <cfRule type="containsText" dxfId="2" priority="7" operator="containsText" text="No">
      <formula>NOT(ISERROR(SEARCH("No",C9)))</formula>
    </cfRule>
  </conditionalFormatting>
  <conditionalFormatting sqref="C18:C19">
    <cfRule type="containsText" dxfId="1" priority="1" operator="containsText" text="Yes">
      <formula>NOT(ISERROR(SEARCH("Yes",C18)))</formula>
    </cfRule>
    <cfRule type="containsText" dxfId="0" priority="2" operator="containsText" text="No">
      <formula>NOT(ISERROR(SEARCH("No",C18)))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TFSA Quarterly - Eddie Shin</vt:lpstr>
      <vt:lpstr>TFSA Quarterly - MJ Kim</vt:lpstr>
      <vt:lpstr>Rebalancing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Shin</dc:creator>
  <cp:lastModifiedBy>Eddie Shin</cp:lastModifiedBy>
  <dcterms:created xsi:type="dcterms:W3CDTF">2020-08-04T17:40:27Z</dcterms:created>
  <dcterms:modified xsi:type="dcterms:W3CDTF">2020-08-06T04:52:13Z</dcterms:modified>
</cp:coreProperties>
</file>