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\Source\Repos\torquemonitoring\TorqueMonitoring\files\"/>
    </mc:Choice>
  </mc:AlternateContent>
  <xr:revisionPtr revIDLastSave="0" documentId="13_ncr:1_{D6ED6C87-FCA6-493C-B88F-804A2E5B7D6E}" xr6:coauthVersionLast="47" xr6:coauthVersionMax="47" xr10:uidLastSave="{00000000-0000-0000-0000-000000000000}"/>
  <bookViews>
    <workbookView xWindow="-27750" yWindow="4020" windowWidth="27090" windowHeight="13815" xr2:uid="{2503F9C7-F3A8-A644-B2DD-9F337C9EE520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9" i="1" l="1"/>
  <c r="H37" i="1"/>
  <c r="H36" i="1"/>
  <c r="H35" i="1"/>
  <c r="H34" i="1"/>
  <c r="H33" i="1"/>
  <c r="H31" i="1"/>
  <c r="H32" i="1"/>
  <c r="H30" i="1"/>
  <c r="H28" i="1"/>
  <c r="H29" i="1"/>
  <c r="H26" i="1"/>
  <c r="H27" i="1"/>
  <c r="H25" i="1"/>
  <c r="H24" i="1"/>
  <c r="H23" i="1"/>
  <c r="H22" i="1"/>
  <c r="H21" i="1"/>
  <c r="H20" i="1"/>
  <c r="H19" i="1"/>
  <c r="D13" i="1"/>
  <c r="D12" i="1"/>
  <c r="D10" i="1"/>
  <c r="D9" i="1"/>
  <c r="D11" i="1"/>
</calcChain>
</file>

<file path=xl/sharedStrings.xml><?xml version="1.0" encoding="utf-8"?>
<sst xmlns="http://schemas.openxmlformats.org/spreadsheetml/2006/main" count="75" uniqueCount="75">
  <si>
    <t>Eingabe:</t>
  </si>
  <si>
    <t xml:space="preserve">Durchmesser: </t>
  </si>
  <si>
    <t>Werkstoff-nummer</t>
  </si>
  <si>
    <t>Werkstoffgruppe</t>
  </si>
  <si>
    <t>Werkstoff</t>
  </si>
  <si>
    <t>Schnittgeschwindigkeit</t>
  </si>
  <si>
    <t>Vorschub pro Zahn</t>
  </si>
  <si>
    <t>spezifische Schnittkraft</t>
  </si>
  <si>
    <t>Anstiegswert</t>
  </si>
  <si>
    <t>Werkstoff:</t>
  </si>
  <si>
    <t>vc in [m/min]</t>
  </si>
  <si>
    <t>f in [mm]</t>
  </si>
  <si>
    <t>kc1.1 in [N/mm^2]</t>
  </si>
  <si>
    <t>mc</t>
  </si>
  <si>
    <t>HSS</t>
  </si>
  <si>
    <t>HM</t>
  </si>
  <si>
    <t>P</t>
  </si>
  <si>
    <t>Niedrig- und hochlegierte Stähle, hohe Vergütungsstufe</t>
  </si>
  <si>
    <t>M</t>
  </si>
  <si>
    <t>Nichtrostender Stahl</t>
  </si>
  <si>
    <t>Nichtrostende, austenitische Stähle, ausscheidungsgehärtet (PH-Stähle)</t>
  </si>
  <si>
    <t>Ausgabe:</t>
  </si>
  <si>
    <t>Schnittgeschwindigkeit vc in [m/min] für HSS:</t>
  </si>
  <si>
    <t>K</t>
  </si>
  <si>
    <t>Gusseisen</t>
  </si>
  <si>
    <t>Kugelgraphitguss hohe Festigkeit + ADI hohe Festigkeit, unlegiert + legiert</t>
  </si>
  <si>
    <t>Schnittgeschwindigkeit vc in [m/min] für HM:</t>
  </si>
  <si>
    <t>N</t>
  </si>
  <si>
    <t>NE-Metalle</t>
  </si>
  <si>
    <t>Aluminium-Knetlegierung, augehärtet</t>
  </si>
  <si>
    <t>Vorschub pro Zahn in [mm]:</t>
  </si>
  <si>
    <t>S</t>
  </si>
  <si>
    <t>Schwer zerspanbare Werkstoffe</t>
  </si>
  <si>
    <t>Titanlegierungen, Alpha-, Alpha/Beta- und Betalegierungen</t>
  </si>
  <si>
    <r>
      <t>spezifische Schnittkraft k</t>
    </r>
    <r>
      <rPr>
        <sz val="12"/>
        <color theme="1"/>
        <rFont val="Calibri (Textkörper)"/>
      </rPr>
      <t>c1.1 in [N/mm^2]</t>
    </r>
    <r>
      <rPr>
        <sz val="12"/>
        <color theme="1"/>
        <rFont val="Calibri"/>
        <family val="2"/>
        <scheme val="minor"/>
      </rPr>
      <t>:</t>
    </r>
  </si>
  <si>
    <t>H</t>
  </si>
  <si>
    <t>Harte Werkstoffe</t>
  </si>
  <si>
    <t>Gehärtete Stähle 58 - 62 HRC</t>
  </si>
  <si>
    <t>Anstiegswert mc:</t>
  </si>
  <si>
    <t>O</t>
  </si>
  <si>
    <t>Andere</t>
  </si>
  <si>
    <t>Faserverstärkte Kunststoffe</t>
  </si>
  <si>
    <t>Kommentar:</t>
  </si>
  <si>
    <t>Durchmesser an D2 schicken</t>
  </si>
  <si>
    <t>Werkstoffnummer an D3 schicken</t>
  </si>
  <si>
    <t>Unlegierte und niedriglegierte Stähle, C &gt; 0,25%,niedrige und mittlere Festigkeit</t>
  </si>
  <si>
    <t>Unlegierte und niedriglegierte Stähle, C &gt; 0,55%, nicht vergütet</t>
  </si>
  <si>
    <t>Niedrig- und hochlegierte Stähle, niedrige Vergütungsstufe</t>
  </si>
  <si>
    <t>Rostfreie ferritische / martensitische Stähle, vergütet</t>
  </si>
  <si>
    <t>Niedrig- und hochlegierte Stähle, mittlere Vergütungsstufe</t>
  </si>
  <si>
    <t>Nichtrostende, austenitische Stähle</t>
  </si>
  <si>
    <t>Nichtrostende, austenitische / ferritische Stähle + Duplex</t>
  </si>
  <si>
    <t>Grauguss + CGI + Temperguss, niedrige Festigkeit</t>
  </si>
  <si>
    <t>Kugelgraphitguss niedrige Festigkeit + Temperguss höhere Festigkeit</t>
  </si>
  <si>
    <t>Grauguss höhere Festigkeit</t>
  </si>
  <si>
    <t>Aluminium-Knetlegierung, nicht ausgehärtet</t>
  </si>
  <si>
    <t>Aluminium-Gusslegierung &lt; 12% Si, nicht ausgehärtet</t>
  </si>
  <si>
    <t xml:space="preserve">Aluminium-Gusslegierung &lt; 12% Si, ausgehärtet, Aluminium-Gusslegierung &gt;= 12% </t>
  </si>
  <si>
    <t>Rein-Kupfer, Kupferlegierung (Messing, Bronze) mit niedriger Festigkeit</t>
  </si>
  <si>
    <t>Hochfeste Kupferlegierungen, Bronze hoher Festigkeit</t>
  </si>
  <si>
    <t>Warmfeste Legierungen, Eisen-Basis, geglüht</t>
  </si>
  <si>
    <t>Warmfeste Legierungen, Eisen-Basis, ausgehärtet</t>
  </si>
  <si>
    <t>Rein-Titan</t>
  </si>
  <si>
    <t>Warmfeste Legierungen, Nickel-Cobalt-Basis, geglüht</t>
  </si>
  <si>
    <t>Warmfeste Legierungen, Nickel-Cobalt-Basis, ausgehärtet</t>
  </si>
  <si>
    <t>Warmfeste Legierungen, Nickel-Cobalt-Basis, gegossen</t>
  </si>
  <si>
    <t>Gehärtete Stähle 46 - 52 HRC</t>
  </si>
  <si>
    <t>Gehärtete Stähle 52 - 58 HRC</t>
  </si>
  <si>
    <t>Gehärtetes Gusseisen 50 - 60 HRC</t>
  </si>
  <si>
    <t>Thermo- und Duroplaste, ohne abrasive Füllstoffe</t>
  </si>
  <si>
    <t>Graphit</t>
  </si>
  <si>
    <t>Kennbuchstabe</t>
  </si>
  <si>
    <t>Stahl12345</t>
  </si>
  <si>
    <t>Testwerkstoff</t>
  </si>
  <si>
    <t>lol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</si>
</sst>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(Textkörper)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7AEDD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79">
    <xf numFmtId="0" fontId="0" fillId="0" borderId="0" xfId="0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1" fillId="2" borderId="11" xfId="0" applyFont="1" applyFill="1" applyBorder="1"/>
    <xf numFmtId="0" fontId="1" fillId="2" borderId="17" xfId="0" applyFont="1" applyFill="1" applyBorder="1"/>
    <xf numFmtId="0" fontId="1" fillId="3" borderId="11" xfId="0" applyFont="1" applyFill="1" applyBorder="1"/>
    <xf numFmtId="0" fontId="1" fillId="3" borderId="13" xfId="0" applyFont="1" applyFill="1" applyBorder="1"/>
    <xf numFmtId="0" fontId="1" fillId="3" borderId="17" xfId="0" applyFont="1" applyFill="1" applyBorder="1"/>
    <xf numFmtId="0" fontId="0" fillId="4" borderId="2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20" xfId="0" applyFill="1" applyBorder="1"/>
    <xf numFmtId="0" fontId="1" fillId="5" borderId="8" xfId="0" applyFont="1" applyFill="1" applyBorder="1"/>
    <xf numFmtId="0" fontId="0" fillId="5" borderId="26" xfId="0" applyFill="1" applyBorder="1"/>
    <xf numFmtId="0" fontId="0" fillId="5" borderId="25" xfId="0" applyFill="1" applyBorder="1"/>
    <xf numFmtId="0" fontId="0" fillId="5" borderId="16" xfId="0" applyFill="1" applyBorder="1"/>
    <xf numFmtId="0" fontId="0" fillId="5" borderId="24" xfId="0" applyFill="1" applyBorder="1"/>
    <xf numFmtId="0" fontId="0" fillId="5" borderId="1" xfId="0" applyFill="1" applyBorder="1"/>
    <xf numFmtId="0" fontId="1" fillId="5" borderId="10" xfId="0" applyFont="1" applyFill="1" applyBorder="1" applyAlignment="1">
      <alignment horizontal="center"/>
    </xf>
    <xf numFmtId="0" fontId="1" fillId="5" borderId="34" xfId="0" applyFont="1" applyFill="1" applyBorder="1" applyAlignment="1">
      <alignment horizontal="center"/>
    </xf>
    <xf numFmtId="0" fontId="1" fillId="5" borderId="21" xfId="0" applyFont="1" applyFill="1" applyBorder="1" applyAlignment="1">
      <alignment horizontal="center"/>
    </xf>
    <xf numFmtId="0" fontId="1" fillId="5" borderId="22" xfId="0" applyFont="1" applyFill="1" applyBorder="1" applyAlignment="1">
      <alignment horizontal="center"/>
    </xf>
    <xf numFmtId="0" fontId="0" fillId="6" borderId="7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19" xfId="0" applyFill="1" applyBorder="1"/>
    <xf numFmtId="0" fontId="0" fillId="6" borderId="2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20" xfId="0" applyFill="1" applyBorder="1"/>
    <xf numFmtId="0" fontId="0" fillId="7" borderId="2" xfId="0" applyFill="1" applyBorder="1"/>
    <xf numFmtId="0" fontId="0" fillId="7" borderId="5" xfId="0" applyFill="1" applyBorder="1"/>
    <xf numFmtId="0" fontId="0" fillId="7" borderId="6" xfId="0" applyFill="1" applyBorder="1"/>
    <xf numFmtId="0" fontId="0" fillId="7" borderId="20" xfId="0" applyFill="1" applyBorder="1"/>
    <xf numFmtId="0" fontId="0" fillId="8" borderId="2" xfId="0" applyFill="1" applyBorder="1"/>
    <xf numFmtId="0" fontId="0" fillId="8" borderId="5" xfId="0" applyFill="1" applyBorder="1"/>
    <xf numFmtId="0" fontId="0" fillId="8" borderId="6" xfId="0" applyFill="1" applyBorder="1"/>
    <xf numFmtId="0" fontId="0" fillId="8" borderId="20" xfId="0" applyFill="1" applyBorder="1"/>
    <xf numFmtId="0" fontId="0" fillId="9" borderId="2" xfId="0" applyFill="1" applyBorder="1"/>
    <xf numFmtId="0" fontId="0" fillId="9" borderId="5" xfId="0" applyFill="1" applyBorder="1"/>
    <xf numFmtId="0" fontId="0" fillId="9" borderId="6" xfId="0" applyFill="1" applyBorder="1"/>
    <xf numFmtId="0" fontId="0" fillId="9" borderId="20" xfId="0" applyFill="1" applyBorder="1"/>
    <xf numFmtId="0" fontId="0" fillId="10" borderId="2" xfId="0" applyFill="1" applyBorder="1"/>
    <xf numFmtId="0" fontId="0" fillId="10" borderId="5" xfId="0" applyFill="1" applyBorder="1"/>
    <xf numFmtId="0" fontId="0" fillId="10" borderId="6" xfId="0" applyFill="1" applyBorder="1"/>
    <xf numFmtId="0" fontId="0" fillId="10" borderId="20" xfId="0" applyFill="1" applyBorder="1"/>
    <xf numFmtId="0" fontId="0" fillId="10" borderId="15" xfId="0" applyFill="1" applyBorder="1"/>
    <xf numFmtId="0" fontId="0" fillId="10" borderId="21" xfId="0" applyFill="1" applyBorder="1"/>
    <xf numFmtId="0" fontId="0" fillId="10" borderId="22" xfId="0" applyFill="1" applyBorder="1"/>
    <xf numFmtId="0" fontId="0" fillId="10" borderId="23" xfId="0" applyFill="1" applyBorder="1"/>
    <xf numFmtId="0" fontId="0" fillId="6" borderId="27" xfId="0" applyFill="1" applyBorder="1"/>
    <xf numFmtId="0" fontId="0" fillId="6" borderId="29" xfId="0" applyFill="1" applyBorder="1"/>
    <xf numFmtId="0" fontId="0" fillId="6" borderId="30" xfId="0" applyFill="1" applyBorder="1"/>
    <xf numFmtId="0" fontId="0" fillId="6" borderId="31" xfId="0" applyFill="1" applyBorder="1"/>
    <xf numFmtId="0" fontId="0" fillId="4" borderId="7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19" xfId="0" applyFill="1" applyBorder="1"/>
    <xf numFmtId="0" fontId="0" fillId="7" borderId="10" xfId="0" applyFill="1" applyBorder="1"/>
    <xf numFmtId="0" fontId="0" fillId="7" borderId="32" xfId="0" applyFill="1" applyBorder="1"/>
    <xf numFmtId="0" fontId="0" fillId="7" borderId="33" xfId="0" applyFill="1" applyBorder="1"/>
    <xf numFmtId="0" fontId="0" fillId="7" borderId="34" xfId="0" applyFill="1" applyBorder="1"/>
    <xf numFmtId="0" fontId="0" fillId="7" borderId="15" xfId="0" applyFill="1" applyBorder="1"/>
    <xf numFmtId="0" fontId="0" fillId="7" borderId="21" xfId="0" applyFill="1" applyBorder="1"/>
    <xf numFmtId="0" fontId="0" fillId="7" borderId="22" xfId="0" applyFill="1" applyBorder="1"/>
    <xf numFmtId="0" fontId="0" fillId="7" borderId="23" xfId="0" applyFill="1" applyBorder="1"/>
    <xf numFmtId="0" fontId="0" fillId="4" borderId="27" xfId="0" applyFill="1" applyBorder="1"/>
    <xf numFmtId="0" fontId="0" fillId="4" borderId="29" xfId="0" applyFill="1" applyBorder="1"/>
    <xf numFmtId="0" fontId="0" fillId="4" borderId="30" xfId="0" applyFill="1" applyBorder="1"/>
    <xf numFmtId="0" fontId="0" fillId="4" borderId="31" xfId="0" applyFill="1" applyBorder="1"/>
    <xf numFmtId="0" fontId="0" fillId="9" borderId="7" xfId="0" applyFill="1" applyBorder="1"/>
    <xf numFmtId="0" fontId="0" fillId="9" borderId="3" xfId="0" applyFill="1" applyBorder="1"/>
    <xf numFmtId="0" fontId="0" fillId="9" borderId="4" xfId="0" applyFill="1" applyBorder="1"/>
    <xf numFmtId="0" fontId="0" fillId="9" borderId="19" xfId="0" applyFill="1" applyBorder="1"/>
    <xf numFmtId="0" fontId="0" fillId="8" borderId="10" xfId="0" applyFill="1" applyBorder="1"/>
    <xf numFmtId="0" fontId="0" fillId="8" borderId="32" xfId="0" applyFill="1" applyBorder="1"/>
    <xf numFmtId="0" fontId="0" fillId="8" borderId="33" xfId="0" applyFill="1" applyBorder="1"/>
    <xf numFmtId="0" fontId="0" fillId="8" borderId="34" xfId="0" applyFill="1" applyBorder="1"/>
    <xf numFmtId="0" fontId="0" fillId="8" borderId="15" xfId="0" applyFill="1" applyBorder="1"/>
    <xf numFmtId="0" fontId="0" fillId="8" borderId="21" xfId="0" applyFill="1" applyBorder="1"/>
    <xf numFmtId="0" fontId="0" fillId="8" borderId="22" xfId="0" applyFill="1" applyBorder="1"/>
    <xf numFmtId="0" fontId="0" fillId="8" borderId="23" xfId="0" applyFill="1" applyBorder="1"/>
    <xf numFmtId="0" fontId="0" fillId="9" borderId="27" xfId="0" applyFill="1" applyBorder="1"/>
    <xf numFmtId="0" fontId="0" fillId="9" borderId="29" xfId="0" applyFill="1" applyBorder="1"/>
    <xf numFmtId="0" fontId="0" fillId="9" borderId="30" xfId="0" applyFill="1" applyBorder="1"/>
    <xf numFmtId="0" fontId="0" fillId="9" borderId="31" xfId="0" applyFill="1" applyBorder="1"/>
    <xf numFmtId="0" fontId="0" fillId="10" borderId="7" xfId="0" applyFill="1" applyBorder="1"/>
    <xf numFmtId="0" fontId="0" fillId="10" borderId="3" xfId="0" applyFill="1" applyBorder="1"/>
    <xf numFmtId="0" fontId="0" fillId="10" borderId="4" xfId="0" applyFill="1" applyBorder="1"/>
    <xf numFmtId="0" fontId="0" fillId="10" borderId="19" xfId="0" applyFill="1" applyBorder="1"/>
    <xf numFmtId="0" fontId="0" fillId="0" borderId="10" xfId="0" applyBorder="1"/>
    <xf numFmtId="0" fontId="0" fillId="0" borderId="32" xfId="0" applyBorder="1"/>
    <xf numFmtId="0" fontId="0" fillId="0" borderId="33" xfId="0" applyBorder="1"/>
    <xf numFmtId="0" fontId="0" fillId="0" borderId="15" xfId="0" applyBorder="1"/>
    <xf numFmtId="0" fontId="0" fillId="0" borderId="21" xfId="0" applyBorder="1"/>
    <xf numFmtId="0" fontId="0" fillId="0" borderId="22" xfId="0" applyBorder="1"/>
    <xf numFmtId="0" fontId="0" fillId="11" borderId="34" xfId="0" applyFill="1" applyBorder="1"/>
    <xf numFmtId="0" fontId="0" fillId="11" borderId="20" xfId="0" applyFill="1" applyBorder="1"/>
    <xf numFmtId="0" fontId="0" fillId="11" borderId="23" xfId="0" applyFill="1" applyBorder="1"/>
    <xf numFmtId="0" fontId="0" fillId="10" borderId="35" xfId="0" applyFill="1" applyBorder="1"/>
    <xf numFmtId="0" fontId="0" fillId="6" borderId="7" xfId="0" applyFill="1" applyBorder="1" applyAlignment="1">
      <alignment horizontal="left" vertical="center"/>
    </xf>
    <xf numFmtId="0" fontId="0" fillId="6" borderId="2" xfId="0" applyFill="1" applyBorder="1" applyAlignment="1">
      <alignment horizontal="left" vertical="center"/>
    </xf>
    <xf numFmtId="0" fontId="0" fillId="6" borderId="27" xfId="0" applyFill="1" applyBorder="1" applyAlignment="1">
      <alignment horizontal="left" vertical="center"/>
    </xf>
    <xf numFmtId="0" fontId="0" fillId="4" borderId="7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27" xfId="0" applyFill="1" applyBorder="1" applyAlignment="1">
      <alignment horizontal="left" vertical="center"/>
    </xf>
    <xf numFmtId="0" fontId="0" fillId="8" borderId="10" xfId="0" applyFill="1" applyBorder="1" applyAlignment="1">
      <alignment horizontal="left" vertical="center"/>
    </xf>
    <xf numFmtId="0" fontId="0" fillId="8" borderId="2" xfId="0" applyFill="1" applyBorder="1" applyAlignment="1">
      <alignment horizontal="left" vertical="center"/>
    </xf>
    <xf numFmtId="0" fontId="0" fillId="8" borderId="15" xfId="0" applyFill="1" applyBorder="1" applyAlignment="1">
      <alignment horizontal="left" vertical="center"/>
    </xf>
    <xf numFmtId="0" fontId="0" fillId="6" borderId="18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7" borderId="10" xfId="0" applyFill="1" applyBorder="1" applyAlignment="1">
      <alignment horizontal="left" vertical="center"/>
    </xf>
    <xf numFmtId="0" fontId="0" fillId="7" borderId="2" xfId="0" applyFill="1" applyBorder="1" applyAlignment="1">
      <alignment horizontal="left" vertical="center"/>
    </xf>
    <xf numFmtId="0" fontId="0" fillId="7" borderId="15" xfId="0" applyFill="1" applyBorder="1" applyAlignment="1">
      <alignment horizontal="left" vertical="center"/>
    </xf>
    <xf numFmtId="0" fontId="0" fillId="7" borderId="10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top" wrapText="1"/>
    </xf>
    <xf numFmtId="0" fontId="1" fillId="5" borderId="12" xfId="0" applyFont="1" applyFill="1" applyBorder="1" applyAlignment="1">
      <alignment horizontal="center" vertical="top" wrapText="1"/>
    </xf>
    <xf numFmtId="0" fontId="1" fillId="5" borderId="14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32" xfId="0" applyFont="1" applyFill="1" applyBorder="1" applyAlignment="1">
      <alignment horizontal="center"/>
    </xf>
    <xf numFmtId="0" fontId="1" fillId="5" borderId="33" xfId="0" applyFont="1" applyFill="1" applyBorder="1" applyAlignment="1">
      <alignment horizontal="center"/>
    </xf>
    <xf numFmtId="0" fontId="1" fillId="5" borderId="20" xfId="0" applyFont="1" applyFill="1" applyBorder="1" applyAlignment="1">
      <alignment horizontal="center" vertical="top"/>
    </xf>
    <xf numFmtId="0" fontId="1" fillId="5" borderId="23" xfId="0" applyFont="1" applyFill="1" applyBorder="1" applyAlignment="1">
      <alignment horizontal="center" vertical="top"/>
    </xf>
    <xf numFmtId="0" fontId="1" fillId="5" borderId="10" xfId="0" applyFont="1" applyFill="1" applyBorder="1" applyAlignment="1">
      <alignment horizontal="center" vertical="top"/>
    </xf>
    <xf numFmtId="0" fontId="1" fillId="5" borderId="2" xfId="0" applyFont="1" applyFill="1" applyBorder="1" applyAlignment="1">
      <alignment horizontal="center" vertical="top"/>
    </xf>
    <xf numFmtId="0" fontId="1" fillId="5" borderId="15" xfId="0" applyFont="1" applyFill="1" applyBorder="1" applyAlignment="1">
      <alignment horizontal="center" vertical="top"/>
    </xf>
    <xf numFmtId="0" fontId="1" fillId="5" borderId="10" xfId="0" applyFont="1" applyFill="1" applyBorder="1" applyAlignment="1">
      <alignment horizontal="center" vertical="top" wrapText="1"/>
    </xf>
    <xf numFmtId="0" fontId="1" fillId="5" borderId="2" xfId="0" applyFont="1" applyFill="1" applyBorder="1" applyAlignment="1">
      <alignment horizontal="center" vertical="top" wrapText="1"/>
    </xf>
    <xf numFmtId="0" fontId="1" fillId="5" borderId="15" xfId="0" applyFont="1" applyFill="1" applyBorder="1" applyAlignment="1">
      <alignment horizontal="center" vertical="top" wrapText="1"/>
    </xf>
    <xf numFmtId="0" fontId="0" fillId="10" borderId="18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10" borderId="7" xfId="0" applyFill="1" applyBorder="1" applyAlignment="1">
      <alignment horizontal="left" vertical="center"/>
    </xf>
    <xf numFmtId="0" fontId="0" fillId="10" borderId="2" xfId="0" applyFill="1" applyBorder="1" applyAlignment="1">
      <alignment horizontal="left" vertical="center"/>
    </xf>
    <xf numFmtId="0" fontId="0" fillId="10" borderId="15" xfId="0" applyFill="1" applyBorder="1" applyAlignment="1">
      <alignment horizontal="left" vertical="center"/>
    </xf>
    <xf numFmtId="0" fontId="0" fillId="9" borderId="18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28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27" xfId="0" applyFill="1" applyBorder="1" applyAlignment="1">
      <alignment horizontal="center" vertical="center"/>
    </xf>
    <xf numFmtId="0" fontId="0" fillId="9" borderId="7" xfId="0" applyFill="1" applyBorder="1" applyAlignment="1">
      <alignment horizontal="left" vertical="center"/>
    </xf>
    <xf numFmtId="0" fontId="0" fillId="9" borderId="2" xfId="0" applyFill="1" applyBorder="1" applyAlignment="1">
      <alignment horizontal="left" vertical="center"/>
    </xf>
    <xf numFmtId="0" fontId="0" fillId="9" borderId="27" xfId="0" applyFill="1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E7AEDD"/>
      <color rgb="FF92E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AD106-9C72-0242-84D8-3D6C38BEEC06}">
  <dimension ref="B5:M52"/>
  <sheetViews>
    <sheetView tabSelected="1" topLeftCell="A4" zoomScale="70" zoomScaleNormal="70" workbookViewId="0">
      <selection activeCell="E54" sqref="E54"/>
    </sheetView>
  </sheetViews>
  <sheetFormatPr baseColWidth="10" defaultColWidth="10.8984375" defaultRowHeight="15.6"/>
  <cols>
    <col min="2" max="2" width="10.59765625" customWidth="1"/>
    <col min="3" max="3" width="38.19921875" customWidth="1"/>
    <col min="4" max="4" width="27.3984375" customWidth="1"/>
    <col min="5" max="5" width="68.69921875" customWidth="1"/>
    <col min="6" max="6" width="12.3984375" customWidth="1"/>
    <col min="7" max="7" width="10.5" customWidth="1"/>
    <col min="8" max="8" width="18.59765625" customWidth="1"/>
    <col min="9" max="9" width="20.8984375" customWidth="1"/>
    <col min="10" max="10" width="12.5" customWidth="1"/>
    <col min="11" max="11" width="10.5" customWidth="1"/>
    <col min="12" max="12" width="17.09765625" customWidth="1"/>
    <col min="13" max="13" width="20.5" customWidth="1"/>
    <col min="14" max="14" width="12.09765625" customWidth="1"/>
  </cols>
  <sheetData>
    <row r="5" spans="2:13" ht="16.2" thickBot="1"/>
    <row r="6" spans="2:13" ht="16.8" thickTop="1" thickBot="1">
      <c r="B6" s="13" t="s">
        <v>0</v>
      </c>
      <c r="C6" s="14" t="s">
        <v>1</v>
      </c>
      <c r="D6" s="4">
        <v>2</v>
      </c>
    </row>
    <row r="7" spans="2:13" ht="16.8" thickTop="1" thickBot="1">
      <c r="B7" s="15"/>
      <c r="C7" s="16" t="s">
        <v>9</v>
      </c>
      <c r="D7" s="5"/>
    </row>
    <row r="8" spans="2:13" ht="16.8" thickTop="1" thickBot="1"/>
    <row r="9" spans="2:13" ht="16.8" thickTop="1" thickBot="1">
      <c r="B9" s="13" t="s">
        <v>21</v>
      </c>
      <c r="C9" s="14" t="s">
        <v>22</v>
      </c>
      <c r="D9" s="6" t="e">
        <f>VLOOKUP($D$7,$B$19:$J$49, 5,0)</f>
        <v>#N/A</v>
      </c>
    </row>
    <row r="10" spans="2:13" ht="16.8" thickTop="1" thickBot="1">
      <c r="B10" s="17"/>
      <c r="C10" s="18" t="s">
        <v>26</v>
      </c>
      <c r="D10" s="7" t="e">
        <f>VLOOKUP($D$7,$B$19:$J$49, 6,0)</f>
        <v>#N/A</v>
      </c>
    </row>
    <row r="11" spans="2:13" ht="16.2" thickBot="1">
      <c r="B11" s="17"/>
      <c r="C11" s="18" t="s">
        <v>30</v>
      </c>
      <c r="D11" s="7" t="e">
        <f>VLOOKUP($D$7,$B$19:$J$49, 7,0)</f>
        <v>#N/A</v>
      </c>
    </row>
    <row r="12" spans="2:13" ht="16.2" thickBot="1">
      <c r="B12" s="17"/>
      <c r="C12" s="18" t="s">
        <v>34</v>
      </c>
      <c r="D12" s="7" t="e">
        <f>VLOOKUP($D$7,$B$19:$J$49, 8,0)</f>
        <v>#N/A</v>
      </c>
    </row>
    <row r="13" spans="2:13" ht="16.2" thickBot="1">
      <c r="B13" s="15"/>
      <c r="C13" s="16" t="s">
        <v>38</v>
      </c>
      <c r="D13" s="8" t="e">
        <f>VLOOKUP($D$7,$B$19:$J$49, 9,0)</f>
        <v>#N/A</v>
      </c>
    </row>
    <row r="14" spans="2:13" ht="16.2" thickTop="1"/>
    <row r="15" spans="2:13" ht="16.2" thickBot="1">
      <c r="L15" t="s">
        <v>42</v>
      </c>
      <c r="M15" t="s">
        <v>43</v>
      </c>
    </row>
    <row r="16" spans="2:13" ht="16.2" thickTop="1">
      <c r="B16" s="137" t="s">
        <v>2</v>
      </c>
      <c r="C16" s="149" t="s">
        <v>71</v>
      </c>
      <c r="D16" s="146" t="s">
        <v>3</v>
      </c>
      <c r="E16" s="146" t="s">
        <v>4</v>
      </c>
      <c r="F16" s="142" t="s">
        <v>5</v>
      </c>
      <c r="G16" s="143"/>
      <c r="H16" s="19" t="s">
        <v>6</v>
      </c>
      <c r="I16" s="19" t="s">
        <v>7</v>
      </c>
      <c r="J16" s="20" t="s">
        <v>8</v>
      </c>
      <c r="M16" t="s">
        <v>44</v>
      </c>
    </row>
    <row r="17" spans="2:10">
      <c r="B17" s="138"/>
      <c r="C17" s="150"/>
      <c r="D17" s="147"/>
      <c r="E17" s="147"/>
      <c r="F17" s="140" t="s">
        <v>10</v>
      </c>
      <c r="G17" s="141"/>
      <c r="H17" s="147" t="s">
        <v>11</v>
      </c>
      <c r="I17" s="147" t="s">
        <v>12</v>
      </c>
      <c r="J17" s="144" t="s">
        <v>13</v>
      </c>
    </row>
    <row r="18" spans="2:10" ht="16.2" thickBot="1">
      <c r="B18" s="139"/>
      <c r="C18" s="151"/>
      <c r="D18" s="148"/>
      <c r="E18" s="148"/>
      <c r="F18" s="21" t="s">
        <v>14</v>
      </c>
      <c r="G18" s="22" t="s">
        <v>15</v>
      </c>
      <c r="H18" s="148"/>
      <c r="I18" s="148"/>
      <c r="J18" s="145"/>
    </row>
    <row r="19" spans="2:10" ht="16.2" thickTop="1">
      <c r="B19" s="110">
        <v>1</v>
      </c>
      <c r="C19" s="113" t="s">
        <v>16</v>
      </c>
      <c r="D19" s="101" t="s">
        <v>72</v>
      </c>
      <c r="E19" s="23" t="s">
        <v>45</v>
      </c>
      <c r="F19" s="24">
        <v>50</v>
      </c>
      <c r="G19" s="25">
        <v>85</v>
      </c>
      <c r="H19" s="23">
        <f>(0.025*$D$6)/2</f>
        <v>2.5000000000000001E-2</v>
      </c>
      <c r="I19" s="23">
        <v>1500</v>
      </c>
      <c r="J19" s="26">
        <v>0.21</v>
      </c>
    </row>
    <row r="20" spans="2:10">
      <c r="B20" s="111"/>
      <c r="C20" s="114"/>
      <c r="D20" s="102"/>
      <c r="E20" s="27" t="s">
        <v>46</v>
      </c>
      <c r="F20" s="28">
        <v>37</v>
      </c>
      <c r="G20" s="29">
        <v>85</v>
      </c>
      <c r="H20" s="27">
        <f>(0.025*$D$6)/2</f>
        <v>2.5000000000000001E-2</v>
      </c>
      <c r="I20" s="27">
        <v>1700</v>
      </c>
      <c r="J20" s="30">
        <v>0.25</v>
      </c>
    </row>
    <row r="21" spans="2:10">
      <c r="B21" s="111"/>
      <c r="C21" s="114"/>
      <c r="D21" s="102"/>
      <c r="E21" s="27" t="s">
        <v>47</v>
      </c>
      <c r="F21" s="28">
        <v>21</v>
      </c>
      <c r="G21" s="29">
        <v>75</v>
      </c>
      <c r="H21" s="27">
        <f t="shared" ref="H21:H27" si="0">(0.01*$D$6)/2</f>
        <v>0.01</v>
      </c>
      <c r="I21" s="27">
        <v>2000</v>
      </c>
      <c r="J21" s="30">
        <v>0.25</v>
      </c>
    </row>
    <row r="22" spans="2:10">
      <c r="B22" s="111"/>
      <c r="C22" s="114"/>
      <c r="D22" s="102"/>
      <c r="E22" s="27" t="s">
        <v>48</v>
      </c>
      <c r="F22" s="28">
        <v>16</v>
      </c>
      <c r="G22" s="29">
        <v>70</v>
      </c>
      <c r="H22" s="27">
        <f t="shared" si="0"/>
        <v>0.01</v>
      </c>
      <c r="I22" s="27">
        <v>2200</v>
      </c>
      <c r="J22" s="30">
        <v>0.25</v>
      </c>
    </row>
    <row r="23" spans="2:10">
      <c r="B23" s="111"/>
      <c r="C23" s="114"/>
      <c r="D23" s="102"/>
      <c r="E23" s="27" t="s">
        <v>49</v>
      </c>
      <c r="F23" s="28">
        <v>16</v>
      </c>
      <c r="G23" s="29">
        <v>70</v>
      </c>
      <c r="H23" s="27">
        <f t="shared" si="0"/>
        <v>0.01</v>
      </c>
      <c r="I23" s="27">
        <v>2500</v>
      </c>
      <c r="J23" s="30">
        <v>0.25</v>
      </c>
    </row>
    <row r="24" spans="2:10" ht="16.2" thickBot="1">
      <c r="B24" s="112"/>
      <c r="C24" s="115"/>
      <c r="D24" s="103"/>
      <c r="E24" s="51" t="s">
        <v>17</v>
      </c>
      <c r="F24" s="52">
        <v>12</v>
      </c>
      <c r="G24" s="53">
        <v>65</v>
      </c>
      <c r="H24" s="51">
        <f t="shared" si="0"/>
        <v>0.01</v>
      </c>
      <c r="I24" s="51">
        <v>3000</v>
      </c>
      <c r="J24" s="54">
        <v>0.25</v>
      </c>
    </row>
    <row r="25" spans="2:10" ht="16.2" thickTop="1">
      <c r="B25" s="134">
        <v>2</v>
      </c>
      <c r="C25" s="131" t="s">
        <v>18</v>
      </c>
      <c r="D25" s="128" t="s">
        <v>19</v>
      </c>
      <c r="E25" s="59" t="s">
        <v>50</v>
      </c>
      <c r="F25" s="60">
        <v>19</v>
      </c>
      <c r="G25" s="61">
        <v>40</v>
      </c>
      <c r="H25" s="59">
        <f t="shared" si="0"/>
        <v>0.01</v>
      </c>
      <c r="I25" s="59">
        <v>1800</v>
      </c>
      <c r="J25" s="62">
        <v>0.21</v>
      </c>
    </row>
    <row r="26" spans="2:10">
      <c r="B26" s="135"/>
      <c r="C26" s="132"/>
      <c r="D26" s="129"/>
      <c r="E26" s="31" t="s">
        <v>51</v>
      </c>
      <c r="F26" s="32">
        <v>19</v>
      </c>
      <c r="G26" s="33">
        <v>40</v>
      </c>
      <c r="H26" s="31">
        <f t="shared" si="0"/>
        <v>0.01</v>
      </c>
      <c r="I26" s="31">
        <v>2000</v>
      </c>
      <c r="J26" s="34">
        <v>0.21</v>
      </c>
    </row>
    <row r="27" spans="2:10" ht="16.2" thickBot="1">
      <c r="B27" s="136"/>
      <c r="C27" s="133"/>
      <c r="D27" s="130"/>
      <c r="E27" s="63" t="s">
        <v>20</v>
      </c>
      <c r="F27" s="64">
        <v>19</v>
      </c>
      <c r="G27" s="65">
        <v>40</v>
      </c>
      <c r="H27" s="63">
        <f t="shared" si="0"/>
        <v>0.01</v>
      </c>
      <c r="I27" s="63">
        <v>2400</v>
      </c>
      <c r="J27" s="66">
        <v>0.21</v>
      </c>
    </row>
    <row r="28" spans="2:10" ht="16.2" thickTop="1">
      <c r="B28" s="116">
        <v>3</v>
      </c>
      <c r="C28" s="119" t="s">
        <v>23</v>
      </c>
      <c r="D28" s="104" t="s">
        <v>24</v>
      </c>
      <c r="E28" s="55" t="s">
        <v>52</v>
      </c>
      <c r="F28" s="56">
        <v>31</v>
      </c>
      <c r="G28" s="57">
        <v>105</v>
      </c>
      <c r="H28" s="55">
        <f>(0.025*$D$6)/2</f>
        <v>2.5000000000000001E-2</v>
      </c>
      <c r="I28" s="55">
        <v>800</v>
      </c>
      <c r="J28" s="58">
        <v>0.28000000000000003</v>
      </c>
    </row>
    <row r="29" spans="2:10">
      <c r="B29" s="117"/>
      <c r="C29" s="120"/>
      <c r="D29" s="105"/>
      <c r="E29" s="9" t="s">
        <v>53</v>
      </c>
      <c r="F29" s="10">
        <v>25</v>
      </c>
      <c r="G29" s="11">
        <v>85</v>
      </c>
      <c r="H29" s="9">
        <f>(0.025*$D$6)/2</f>
        <v>2.5000000000000001E-2</v>
      </c>
      <c r="I29" s="9">
        <v>950</v>
      </c>
      <c r="J29" s="12">
        <v>0.28000000000000003</v>
      </c>
    </row>
    <row r="30" spans="2:10">
      <c r="B30" s="117"/>
      <c r="C30" s="120"/>
      <c r="D30" s="105"/>
      <c r="E30" s="9" t="s">
        <v>54</v>
      </c>
      <c r="F30" s="10">
        <v>31</v>
      </c>
      <c r="G30" s="11">
        <v>105</v>
      </c>
      <c r="H30" s="9">
        <f>(0.025*$D$6)/2</f>
        <v>2.5000000000000001E-2</v>
      </c>
      <c r="I30" s="9">
        <v>1200</v>
      </c>
      <c r="J30" s="12">
        <v>0.28000000000000003</v>
      </c>
    </row>
    <row r="31" spans="2:10" ht="16.2" thickBot="1">
      <c r="B31" s="118"/>
      <c r="C31" s="121"/>
      <c r="D31" s="106"/>
      <c r="E31" s="67" t="s">
        <v>25</v>
      </c>
      <c r="F31" s="68">
        <v>25</v>
      </c>
      <c r="G31" s="69">
        <v>85</v>
      </c>
      <c r="H31" s="67">
        <f>(0.02*$D$6)/2</f>
        <v>0.02</v>
      </c>
      <c r="I31" s="67">
        <v>1400</v>
      </c>
      <c r="J31" s="70">
        <v>0.28000000000000003</v>
      </c>
    </row>
    <row r="32" spans="2:10" ht="16.2" thickTop="1">
      <c r="B32" s="122">
        <v>4</v>
      </c>
      <c r="C32" s="125" t="s">
        <v>27</v>
      </c>
      <c r="D32" s="107" t="s">
        <v>28</v>
      </c>
      <c r="E32" s="75" t="s">
        <v>55</v>
      </c>
      <c r="F32" s="76">
        <v>87</v>
      </c>
      <c r="G32" s="77">
        <v>240</v>
      </c>
      <c r="H32" s="75">
        <f>(0.025*$D$6)/2</f>
        <v>2.5000000000000001E-2</v>
      </c>
      <c r="I32" s="75">
        <v>350</v>
      </c>
      <c r="J32" s="78">
        <v>0.25</v>
      </c>
    </row>
    <row r="33" spans="2:10">
      <c r="B33" s="123"/>
      <c r="C33" s="126"/>
      <c r="D33" s="108"/>
      <c r="E33" s="35" t="s">
        <v>29</v>
      </c>
      <c r="F33" s="36">
        <v>87</v>
      </c>
      <c r="G33" s="37">
        <v>240</v>
      </c>
      <c r="H33" s="35">
        <f>(0.025*$D$6)/2</f>
        <v>2.5000000000000001E-2</v>
      </c>
      <c r="I33" s="35">
        <v>600</v>
      </c>
      <c r="J33" s="38">
        <v>0.25</v>
      </c>
    </row>
    <row r="34" spans="2:10">
      <c r="B34" s="123"/>
      <c r="C34" s="126"/>
      <c r="D34" s="108"/>
      <c r="E34" s="35" t="s">
        <v>56</v>
      </c>
      <c r="F34" s="36">
        <v>50</v>
      </c>
      <c r="G34" s="37">
        <v>170</v>
      </c>
      <c r="H34" s="35">
        <f>(0.015*$D$6)/2</f>
        <v>1.4999999999999999E-2</v>
      </c>
      <c r="I34" s="35">
        <v>600</v>
      </c>
      <c r="J34" s="38">
        <v>0.25</v>
      </c>
    </row>
    <row r="35" spans="2:10">
      <c r="B35" s="123"/>
      <c r="C35" s="126"/>
      <c r="D35" s="108"/>
      <c r="E35" s="35" t="s">
        <v>57</v>
      </c>
      <c r="F35" s="36">
        <v>50</v>
      </c>
      <c r="G35" s="37">
        <v>170</v>
      </c>
      <c r="H35" s="35">
        <f>(0.015*$D$6)/2</f>
        <v>1.4999999999999999E-2</v>
      </c>
      <c r="I35" s="35">
        <v>700</v>
      </c>
      <c r="J35" s="38">
        <v>0.25</v>
      </c>
    </row>
    <row r="36" spans="2:10">
      <c r="B36" s="123"/>
      <c r="C36" s="126"/>
      <c r="D36" s="108"/>
      <c r="E36" s="35" t="s">
        <v>58</v>
      </c>
      <c r="F36" s="36">
        <v>75</v>
      </c>
      <c r="G36" s="37">
        <v>170</v>
      </c>
      <c r="H36" s="35">
        <f>(0.045*$D$6)/2</f>
        <v>4.4999999999999998E-2</v>
      </c>
      <c r="I36" s="35">
        <v>550</v>
      </c>
      <c r="J36" s="38">
        <v>0.25</v>
      </c>
    </row>
    <row r="37" spans="2:10" ht="16.2" thickBot="1">
      <c r="B37" s="124"/>
      <c r="C37" s="127"/>
      <c r="D37" s="109"/>
      <c r="E37" s="79" t="s">
        <v>59</v>
      </c>
      <c r="F37" s="80">
        <v>50</v>
      </c>
      <c r="G37" s="81">
        <v>170</v>
      </c>
      <c r="H37" s="79">
        <f>(0.025*$D$6)/2</f>
        <v>2.5000000000000001E-2</v>
      </c>
      <c r="I37" s="79">
        <v>1000</v>
      </c>
      <c r="J37" s="82">
        <v>0.25</v>
      </c>
    </row>
    <row r="38" spans="2:10" ht="16.2" thickTop="1">
      <c r="B38" s="161">
        <v>5</v>
      </c>
      <c r="C38" s="164" t="s">
        <v>31</v>
      </c>
      <c r="D38" s="167" t="s">
        <v>32</v>
      </c>
      <c r="E38" s="71" t="s">
        <v>60</v>
      </c>
      <c r="F38" s="72"/>
      <c r="G38" s="73">
        <v>45</v>
      </c>
      <c r="H38" s="71">
        <v>5.1999999999999998E-2</v>
      </c>
      <c r="I38" s="71">
        <v>2400</v>
      </c>
      <c r="J38" s="74">
        <v>0.25</v>
      </c>
    </row>
    <row r="39" spans="2:10">
      <c r="B39" s="162"/>
      <c r="C39" s="165"/>
      <c r="D39" s="168"/>
      <c r="E39" s="39" t="s">
        <v>61</v>
      </c>
      <c r="F39" s="40"/>
      <c r="G39" s="41">
        <v>45</v>
      </c>
      <c r="H39" s="39">
        <v>5.1999999999999998E-2</v>
      </c>
      <c r="I39" s="39">
        <v>2500</v>
      </c>
      <c r="J39" s="42">
        <v>0.25</v>
      </c>
    </row>
    <row r="40" spans="2:10">
      <c r="B40" s="162"/>
      <c r="C40" s="165"/>
      <c r="D40" s="168"/>
      <c r="E40" s="39" t="s">
        <v>62</v>
      </c>
      <c r="F40" s="40"/>
      <c r="G40" s="41">
        <v>45</v>
      </c>
      <c r="H40" s="39">
        <v>5.1999999999999998E-2</v>
      </c>
      <c r="I40" s="39">
        <v>1300</v>
      </c>
      <c r="J40" s="42">
        <v>0.25</v>
      </c>
    </row>
    <row r="41" spans="2:10">
      <c r="B41" s="162"/>
      <c r="C41" s="165"/>
      <c r="D41" s="168"/>
      <c r="E41" s="39" t="s">
        <v>33</v>
      </c>
      <c r="F41" s="40"/>
      <c r="G41" s="41">
        <v>45</v>
      </c>
      <c r="H41" s="39">
        <v>5.1999999999999998E-2</v>
      </c>
      <c r="I41" s="39">
        <v>1500</v>
      </c>
      <c r="J41" s="42">
        <v>0.25</v>
      </c>
    </row>
    <row r="42" spans="2:10">
      <c r="B42" s="162"/>
      <c r="C42" s="165"/>
      <c r="D42" s="168"/>
      <c r="E42" s="39" t="s">
        <v>63</v>
      </c>
      <c r="F42" s="40"/>
      <c r="G42" s="41">
        <v>45</v>
      </c>
      <c r="H42" s="39">
        <v>5.1999999999999998E-2</v>
      </c>
      <c r="I42" s="39">
        <v>2800</v>
      </c>
      <c r="J42" s="42">
        <v>0.25</v>
      </c>
    </row>
    <row r="43" spans="2:10">
      <c r="B43" s="162"/>
      <c r="C43" s="165"/>
      <c r="D43" s="168"/>
      <c r="E43" s="39" t="s">
        <v>64</v>
      </c>
      <c r="F43" s="40"/>
      <c r="G43" s="41">
        <v>45</v>
      </c>
      <c r="H43" s="39">
        <v>5.1999999999999998E-2</v>
      </c>
      <c r="I43" s="39">
        <v>2900</v>
      </c>
      <c r="J43" s="42">
        <v>0.25</v>
      </c>
    </row>
    <row r="44" spans="2:10" ht="16.2" thickBot="1">
      <c r="B44" s="163"/>
      <c r="C44" s="166"/>
      <c r="D44" s="169"/>
      <c r="E44" s="83" t="s">
        <v>65</v>
      </c>
      <c r="F44" s="84"/>
      <c r="G44" s="85">
        <v>45</v>
      </c>
      <c r="H44" s="83">
        <v>5.1999999999999998E-2</v>
      </c>
      <c r="I44" s="83">
        <v>3000</v>
      </c>
      <c r="J44" s="86">
        <v>0.25</v>
      </c>
    </row>
    <row r="45" spans="2:10" ht="16.2" thickTop="1">
      <c r="B45" s="170">
        <v>6</v>
      </c>
      <c r="C45" s="173" t="s">
        <v>35</v>
      </c>
      <c r="D45" s="176" t="s">
        <v>36</v>
      </c>
      <c r="E45" s="91" t="s">
        <v>66</v>
      </c>
      <c r="F45" s="92"/>
      <c r="G45" s="93">
        <v>28</v>
      </c>
      <c r="H45" s="91">
        <v>4.4999999999999998E-2</v>
      </c>
      <c r="I45" s="91">
        <v>3000</v>
      </c>
      <c r="J45" s="97">
        <v>0.25</v>
      </c>
    </row>
    <row r="46" spans="2:10">
      <c r="B46" s="171"/>
      <c r="C46" s="174"/>
      <c r="D46" s="177"/>
      <c r="E46" s="1" t="s">
        <v>67</v>
      </c>
      <c r="F46" s="2"/>
      <c r="G46" s="3">
        <v>16</v>
      </c>
      <c r="H46" s="1">
        <v>0.04</v>
      </c>
      <c r="I46" s="1">
        <v>3700</v>
      </c>
      <c r="J46" s="98">
        <v>0.25</v>
      </c>
    </row>
    <row r="47" spans="2:10">
      <c r="B47" s="171"/>
      <c r="C47" s="174"/>
      <c r="D47" s="177"/>
      <c r="E47" s="1" t="s">
        <v>37</v>
      </c>
      <c r="F47" s="2"/>
      <c r="G47" s="3">
        <v>12</v>
      </c>
      <c r="H47" s="1">
        <v>3.5000000000000003E-2</v>
      </c>
      <c r="I47" s="1">
        <v>4300</v>
      </c>
      <c r="J47" s="98">
        <v>0.25</v>
      </c>
    </row>
    <row r="48" spans="2:10" ht="16.2" thickBot="1">
      <c r="B48" s="172"/>
      <c r="C48" s="175"/>
      <c r="D48" s="178"/>
      <c r="E48" s="94" t="s">
        <v>68</v>
      </c>
      <c r="F48" s="95"/>
      <c r="G48" s="96">
        <v>16</v>
      </c>
      <c r="H48" s="94">
        <v>0.04</v>
      </c>
      <c r="I48" s="94">
        <v>3500</v>
      </c>
      <c r="J48" s="99">
        <v>0.25</v>
      </c>
    </row>
    <row r="49" spans="2:10" ht="16.2" thickTop="1">
      <c r="B49" s="152">
        <v>7</v>
      </c>
      <c r="C49" s="155" t="s">
        <v>39</v>
      </c>
      <c r="D49" s="158" t="s">
        <v>40</v>
      </c>
      <c r="E49" s="87" t="s">
        <v>69</v>
      </c>
      <c r="F49" s="88">
        <v>30</v>
      </c>
      <c r="G49" s="89">
        <v>100</v>
      </c>
      <c r="H49" s="87">
        <f>(0.025*$D$6)/2</f>
        <v>2.5000000000000001E-2</v>
      </c>
      <c r="I49" s="87">
        <v>150</v>
      </c>
      <c r="J49" s="90">
        <v>0.2</v>
      </c>
    </row>
    <row r="50" spans="2:10">
      <c r="B50" s="153"/>
      <c r="C50" s="156"/>
      <c r="D50" s="159"/>
      <c r="E50" s="43" t="s">
        <v>41</v>
      </c>
      <c r="F50" s="44"/>
      <c r="G50" s="45">
        <v>80</v>
      </c>
      <c r="H50" s="43">
        <v>0.11</v>
      </c>
      <c r="I50" s="43">
        <v>300</v>
      </c>
      <c r="J50" s="46">
        <v>0.3</v>
      </c>
    </row>
    <row r="51" spans="2:10" ht="16.2" thickBot="1">
      <c r="B51" s="154"/>
      <c r="C51" s="157"/>
      <c r="D51" s="160"/>
      <c r="E51" s="47" t="s">
        <v>70</v>
      </c>
      <c r="F51" s="48"/>
      <c r="G51" s="49">
        <v>340</v>
      </c>
      <c r="H51" s="47">
        <v>7.7499999999999999E-2</v>
      </c>
      <c r="I51" s="47">
        <v>400</v>
      </c>
      <c r="J51" s="50">
        <v>0.25</v>
      </c>
    </row>
    <row r="52" spans="2:10" ht="16.2" thickTop="1">
      <c r="D52" t="s">
        <v>73</v>
      </c>
      <c r="E52" s="100" t="s">
        <v>74</v>
      </c>
    </row>
  </sheetData>
  <mergeCells count="30">
    <mergeCell ref="B49:B51"/>
    <mergeCell ref="C49:C51"/>
    <mergeCell ref="D49:D51"/>
    <mergeCell ref="B38:B44"/>
    <mergeCell ref="C38:C44"/>
    <mergeCell ref="D38:D44"/>
    <mergeCell ref="B45:B48"/>
    <mergeCell ref="C45:C48"/>
    <mergeCell ref="D45:D48"/>
    <mergeCell ref="B16:B18"/>
    <mergeCell ref="F17:G17"/>
    <mergeCell ref="F16:G16"/>
    <mergeCell ref="J17:J18"/>
    <mergeCell ref="E16:E18"/>
    <mergeCell ref="C16:C18"/>
    <mergeCell ref="D16:D18"/>
    <mergeCell ref="H17:H18"/>
    <mergeCell ref="I17:I18"/>
    <mergeCell ref="D19:D24"/>
    <mergeCell ref="D28:D31"/>
    <mergeCell ref="D32:D37"/>
    <mergeCell ref="B19:B24"/>
    <mergeCell ref="C19:C24"/>
    <mergeCell ref="B28:B31"/>
    <mergeCell ref="C28:C31"/>
    <mergeCell ref="B32:B37"/>
    <mergeCell ref="C32:C37"/>
    <mergeCell ref="D25:D27"/>
    <mergeCell ref="C25:C27"/>
    <mergeCell ref="B25:B27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Jan Hartmann</cp:lastModifiedBy>
  <cp:revision/>
  <dcterms:created xsi:type="dcterms:W3CDTF">2023-04-27T06:30:02Z</dcterms:created>
  <dcterms:modified xsi:type="dcterms:W3CDTF">2023-05-07T23:33:34Z</dcterms:modified>
  <cp:category/>
  <cp:contentStatus/>
</cp:coreProperties>
</file>