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guangyan 1/GitHub/PhD-thesis/"/>
    </mc:Choice>
  </mc:AlternateContent>
  <bookViews>
    <workbookView xWindow="0" yWindow="460" windowWidth="33600" windowHeight="19300" activeTab="4"/>
  </bookViews>
  <sheets>
    <sheet name="simonResults" sheetId="1" r:id="rId1"/>
    <sheet name="Chart2" sheetId="13" r:id="rId2"/>
    <sheet name="Chart3" sheetId="14" r:id="rId3"/>
    <sheet name="Chart4" sheetId="15" r:id="rId4"/>
    <sheet name="CTC" sheetId="12" r:id="rId5"/>
    <sheet name="6 rounds" sheetId="8" r:id="rId6"/>
    <sheet name="Fig 6.2" sheetId="11" r:id="rId7"/>
    <sheet name="k-r# 8" sheetId="7" r:id="rId8"/>
    <sheet name="Sheet5" sheetId="6" r:id="rId9"/>
    <sheet name="Chart1" sheetId="9" r:id="rId10"/>
    <sheet name="k-U 8" sheetId="3" r:id="rId11"/>
    <sheet name="k-US 8" sheetId="2" r:id="rId12"/>
    <sheet name="k-r2 8" sheetId="4" r:id="rId13"/>
    <sheet name="k-r3 8" sheetId="5" r:id="rId1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2" l="1"/>
  <c r="N9" i="12"/>
  <c r="N7" i="12"/>
  <c r="M7" i="12"/>
  <c r="N4" i="12"/>
  <c r="L5" i="12"/>
  <c r="L6" i="12"/>
  <c r="L3" i="12"/>
  <c r="M9" i="12"/>
  <c r="M4" i="12"/>
  <c r="T2" i="12"/>
  <c r="T4" i="12"/>
  <c r="T5" i="12"/>
  <c r="T6" i="12"/>
  <c r="T7" i="12"/>
  <c r="T8" i="12"/>
  <c r="T9" i="12"/>
  <c r="T10" i="12"/>
  <c r="T3" i="12"/>
  <c r="E6" i="12"/>
  <c r="C8" i="12"/>
  <c r="C12" i="12"/>
  <c r="C7" i="12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H7" i="1"/>
  <c r="H8" i="1"/>
  <c r="H9" i="1"/>
  <c r="H10" i="1"/>
  <c r="H11" i="1"/>
  <c r="G7" i="1"/>
  <c r="G8" i="1"/>
  <c r="G9" i="1"/>
  <c r="G10" i="1"/>
  <c r="G11" i="1"/>
  <c r="F7" i="1"/>
  <c r="F8" i="1"/>
  <c r="F9" i="1"/>
  <c r="F10" i="1"/>
  <c r="F11" i="1"/>
  <c r="C16" i="2"/>
  <c r="C1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F38" i="1"/>
  <c r="G38" i="1"/>
  <c r="H38" i="1"/>
  <c r="F39" i="1"/>
  <c r="G39" i="1"/>
  <c r="H39" i="1"/>
  <c r="F49" i="1"/>
  <c r="G49" i="1"/>
  <c r="H49" i="1"/>
  <c r="F29" i="1"/>
  <c r="G29" i="1"/>
  <c r="H29" i="1"/>
  <c r="F36" i="1"/>
  <c r="G36" i="1"/>
  <c r="H36" i="1"/>
  <c r="F32" i="1"/>
  <c r="G32" i="1"/>
  <c r="H32" i="1"/>
  <c r="F31" i="1"/>
  <c r="G31" i="1"/>
  <c r="H31" i="1"/>
  <c r="F33" i="1"/>
  <c r="G33" i="1"/>
  <c r="H33" i="1"/>
  <c r="F28" i="1"/>
  <c r="G28" i="1"/>
  <c r="H28" i="1"/>
  <c r="G40" i="1"/>
  <c r="H40" i="1"/>
  <c r="F40" i="1"/>
  <c r="F35" i="1"/>
  <c r="G35" i="1"/>
  <c r="H35" i="1"/>
  <c r="F37" i="1"/>
  <c r="F42" i="1"/>
  <c r="G42" i="1"/>
  <c r="H42" i="1"/>
  <c r="G48" i="1"/>
  <c r="H48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F43" i="1"/>
  <c r="G43" i="1"/>
  <c r="H43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3" i="1"/>
  <c r="G3" i="1"/>
  <c r="H3" i="1"/>
  <c r="F4" i="1"/>
  <c r="G4" i="1"/>
  <c r="H4" i="1"/>
  <c r="F5" i="1"/>
  <c r="G5" i="1"/>
  <c r="H5" i="1"/>
  <c r="F6" i="1"/>
  <c r="G6" i="1"/>
  <c r="H6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30" i="1"/>
  <c r="G30" i="1"/>
  <c r="H30" i="1"/>
  <c r="F34" i="1"/>
  <c r="G34" i="1"/>
  <c r="H34" i="1"/>
  <c r="G37" i="1"/>
  <c r="H37" i="1"/>
  <c r="F41" i="1"/>
  <c r="G41" i="1"/>
  <c r="H41" i="1"/>
  <c r="F50" i="1"/>
  <c r="G50" i="1"/>
  <c r="H50" i="1"/>
  <c r="F51" i="1"/>
  <c r="G51" i="1"/>
  <c r="H51" i="1"/>
  <c r="F52" i="1"/>
  <c r="G52" i="1"/>
  <c r="H52" i="1"/>
  <c r="F2" i="1"/>
  <c r="G2" i="1"/>
  <c r="H2" i="1"/>
</calcChain>
</file>

<file path=xl/sharedStrings.xml><?xml version="1.0" encoding="utf-8"?>
<sst xmlns="http://schemas.openxmlformats.org/spreadsheetml/2006/main" count="65" uniqueCount="28">
  <si>
    <t>Rounds</t>
  </si>
  <si>
    <t>fixedk</t>
  </si>
  <si>
    <t>kcp</t>
  </si>
  <si>
    <t>startVars</t>
  </si>
  <si>
    <t>nonTrivLins</t>
  </si>
  <si>
    <t>unbroken</t>
  </si>
  <si>
    <t>U/S</t>
  </si>
  <si>
    <t>U/(S*K)</t>
  </si>
  <si>
    <t>broken</t>
  </si>
  <si>
    <t>Lins</t>
  </si>
  <si>
    <t>r1</t>
  </si>
  <si>
    <t>r2</t>
  </si>
  <si>
    <t>r3</t>
  </si>
  <si>
    <t>r4</t>
  </si>
  <si>
    <t>r5</t>
  </si>
  <si>
    <t>r6</t>
  </si>
  <si>
    <t>r7</t>
  </si>
  <si>
    <t>k</t>
  </si>
  <si>
    <t>log</t>
  </si>
  <si>
    <t>U</t>
  </si>
  <si>
    <t>NR</t>
  </si>
  <si>
    <t>K</t>
  </si>
  <si>
    <t>Startvars</t>
  </si>
  <si>
    <t>Unbroken</t>
  </si>
  <si>
    <t>r8</t>
  </si>
  <si>
    <t>#R</t>
  </si>
  <si>
    <t>CTC2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</si>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</sst>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6.xml"/><Relationship Id="rId12" Type="http://schemas.openxmlformats.org/officeDocument/2006/relationships/worksheet" Target="worksheets/sheet7.xml"/><Relationship Id="rId13" Type="http://schemas.openxmlformats.org/officeDocument/2006/relationships/worksheet" Target="worksheets/sheet8.xml"/><Relationship Id="rId14" Type="http://schemas.openxmlformats.org/officeDocument/2006/relationships/worksheet" Target="worksheets/sheet9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chartsheet" Target="chartsheets/sheet5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R4 as a function of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  <a:beve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72910568687597"/>
                  <c:y val="0.0680963647612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6519752419583"/>
                  <c:y val="0.211969534709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simonResults!$C$30:$C$38</c:f>
              <c:numCache>
                <c:formatCode>General</c:formatCode>
                <c:ptCount val="9"/>
                <c:pt idx="0">
                  <c:v>16.0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32.0</c:v>
                </c:pt>
                <c:pt idx="5">
                  <c:v>40.0</c:v>
                </c:pt>
                <c:pt idx="6">
                  <c:v>50.0</c:v>
                </c:pt>
                <c:pt idx="7">
                  <c:v>64.0</c:v>
                </c:pt>
                <c:pt idx="8">
                  <c:v>70.0</c:v>
                </c:pt>
              </c:numCache>
            </c:numRef>
          </c:xVal>
          <c:yVal>
            <c:numRef>
              <c:f>simonResults!$N$30:$N$38</c:f>
              <c:numCache>
                <c:formatCode>General</c:formatCode>
                <c:ptCount val="9"/>
                <c:pt idx="0">
                  <c:v>4.0</c:v>
                </c:pt>
                <c:pt idx="1">
                  <c:v>9.0</c:v>
                </c:pt>
                <c:pt idx="2">
                  <c:v>13.0</c:v>
                </c:pt>
                <c:pt idx="3">
                  <c:v>23.0</c:v>
                </c:pt>
                <c:pt idx="4">
                  <c:v>31.0</c:v>
                </c:pt>
                <c:pt idx="5">
                  <c:v>46.0</c:v>
                </c:pt>
                <c:pt idx="6">
                  <c:v>70.0</c:v>
                </c:pt>
                <c:pt idx="7">
                  <c:v>140.0</c:v>
                </c:pt>
                <c:pt idx="8">
                  <c:v>189.0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16-4DBD-BE27-C5EB65C35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379376"/>
        <c:axId val="-2065375920"/>
      </c:scatterChart>
      <c:valAx>
        <c:axId val="-206537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375920"/>
        <c:crosses val="autoZero"/>
        <c:crossBetween val="midCat"/>
      </c:valAx>
      <c:valAx>
        <c:axId val="-20653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37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1171952658316"/>
          <c:y val="0.0900789313904068"/>
          <c:w val="0.783829517331792"/>
          <c:h val="0.8783485124468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'k-U 8'!$B$1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0481283902012248"/>
                  <c:y val="-0.171427165354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'k-U 8'!$A$2:$A$16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  <c:pt idx="14">
                  <c:v>80.0</c:v>
                </c:pt>
              </c:numCache>
            </c:numRef>
          </c:xVal>
          <c:yVal>
            <c:numRef>
              <c:f>'k-U 8'!$B$2:$B$16</c:f>
              <c:numCache>
                <c:formatCode>General</c:formatCode>
                <c:ptCount val="15"/>
                <c:pt idx="0">
                  <c:v>317.0</c:v>
                </c:pt>
                <c:pt idx="1">
                  <c:v>409.0</c:v>
                </c:pt>
                <c:pt idx="2">
                  <c:v>443.0</c:v>
                </c:pt>
                <c:pt idx="3">
                  <c:v>448.0</c:v>
                </c:pt>
                <c:pt idx="4">
                  <c:v>448.0</c:v>
                </c:pt>
                <c:pt idx="5">
                  <c:v>444.0</c:v>
                </c:pt>
                <c:pt idx="6">
                  <c:v>439.0</c:v>
                </c:pt>
                <c:pt idx="7">
                  <c:v>435.0</c:v>
                </c:pt>
                <c:pt idx="8">
                  <c:v>425.0</c:v>
                </c:pt>
                <c:pt idx="9">
                  <c:v>417.0</c:v>
                </c:pt>
                <c:pt idx="10">
                  <c:v>402.0</c:v>
                </c:pt>
                <c:pt idx="11">
                  <c:v>378.0</c:v>
                </c:pt>
                <c:pt idx="12">
                  <c:v>307.0</c:v>
                </c:pt>
                <c:pt idx="13">
                  <c:v>249.0</c:v>
                </c:pt>
                <c:pt idx="14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D3-4652-AFDC-8629EF70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138112"/>
        <c:axId val="-2065134768"/>
      </c:scatterChart>
      <c:valAx>
        <c:axId val="-206513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134768"/>
        <c:crosses val="autoZero"/>
        <c:crossBetween val="midCat"/>
      </c:valAx>
      <c:valAx>
        <c:axId val="-20651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13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'k-US 8'!$B$1</c:f>
              <c:strCache>
                <c:ptCount val="1"/>
                <c:pt idx="0">
                  <c:v>U/S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forward val="5.0"/>
            <c:dispRSqr val="1"/>
            <c:dispEq val="1"/>
            <c:trendlineLbl>
              <c:layout>
                <c:manualLayout>
                  <c:x val="-0.00185955684437311"/>
                  <c:y val="-0.3481125866729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'k-US 8'!$A$2:$A$16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  <c:pt idx="14">
                  <c:v>80.0</c:v>
                </c:pt>
              </c:numCache>
            </c:numRef>
          </c:xVal>
          <c:yVal>
            <c:numRef>
              <c:f>'k-US 8'!$B$2:$B$16</c:f>
              <c:numCache>
                <c:formatCode>General</c:formatCode>
                <c:ptCount val="15"/>
                <c:pt idx="0">
                  <c:v>0.619140625</c:v>
                </c:pt>
                <c:pt idx="1">
                  <c:v>0.456473214285714</c:v>
                </c:pt>
                <c:pt idx="2">
                  <c:v>0.266225961538462</c:v>
                </c:pt>
                <c:pt idx="3">
                  <c:v>0.21875</c:v>
                </c:pt>
                <c:pt idx="4">
                  <c:v>0.184210526315789</c:v>
                </c:pt>
                <c:pt idx="5">
                  <c:v>0.13875</c:v>
                </c:pt>
                <c:pt idx="6">
                  <c:v>0.110635080645161</c:v>
                </c:pt>
                <c:pt idx="7">
                  <c:v>0.0882711038961039</c:v>
                </c:pt>
                <c:pt idx="8">
                  <c:v>0.0721807065217391</c:v>
                </c:pt>
                <c:pt idx="9">
                  <c:v>0.0664859693877551</c:v>
                </c:pt>
                <c:pt idx="10">
                  <c:v>0.0514856557377049</c:v>
                </c:pt>
                <c:pt idx="11">
                  <c:v>0.0388569078947368</c:v>
                </c:pt>
                <c:pt idx="12">
                  <c:v>0.0247261597938144</c:v>
                </c:pt>
                <c:pt idx="13">
                  <c:v>0.0183520047169811</c:v>
                </c:pt>
                <c:pt idx="14">
                  <c:v>1.0E-5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37-48E8-BB90-CC3B2CC2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108608"/>
        <c:axId val="-2065105280"/>
      </c:scatterChart>
      <c:valAx>
        <c:axId val="-206510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105280"/>
        <c:crosses val="autoZero"/>
        <c:crossBetween val="midCat"/>
      </c:valAx>
      <c:valAx>
        <c:axId val="-20651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10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'k-US 8'!$C$1</c:f>
              <c:strCache>
                <c:ptCount val="1"/>
                <c:pt idx="0">
                  <c:v>log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forward val="5.0"/>
            <c:dispRSqr val="1"/>
            <c:dispEq val="1"/>
            <c:trendlineLbl>
              <c:layout>
                <c:manualLayout>
                  <c:x val="-0.0101642101259111"/>
                  <c:y val="-0.4523479877515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'k-US 8'!$A$2:$A$15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'k-US 8'!$C$2:$C$15</c:f>
              <c:numCache>
                <c:formatCode>General</c:formatCode>
                <c:ptCount val="14"/>
                <c:pt idx="0">
                  <c:v>-0.479422851162227</c:v>
                </c:pt>
                <c:pt idx="1">
                  <c:v>-0.784225256932129</c:v>
                </c:pt>
                <c:pt idx="2">
                  <c:v>-1.323409851336018</c:v>
                </c:pt>
                <c:pt idx="3">
                  <c:v>-1.519825753744413</c:v>
                </c:pt>
                <c:pt idx="4">
                  <c:v>-1.691676010671072</c:v>
                </c:pt>
                <c:pt idx="5">
                  <c:v>-1.975081526355593</c:v>
                </c:pt>
                <c:pt idx="6">
                  <c:v>-2.201518055329592</c:v>
                </c:pt>
                <c:pt idx="7">
                  <c:v>-2.427342474124671</c:v>
                </c:pt>
                <c:pt idx="8">
                  <c:v>-2.628582491484295</c:v>
                </c:pt>
                <c:pt idx="9">
                  <c:v>-2.710764340231442</c:v>
                </c:pt>
                <c:pt idx="10">
                  <c:v>-2.966452039473908</c:v>
                </c:pt>
                <c:pt idx="11">
                  <c:v>-3.24786940858636</c:v>
                </c:pt>
                <c:pt idx="12">
                  <c:v>-3.699893494835803</c:v>
                </c:pt>
                <c:pt idx="13">
                  <c:v>-3.998016461566977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B7-4D21-A798-A9D789679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068224"/>
        <c:axId val="-2065062640"/>
      </c:scatterChart>
      <c:valAx>
        <c:axId val="-206506822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62640"/>
        <c:crosses val="autoZero"/>
        <c:crossBetween val="midCat"/>
      </c:valAx>
      <c:valAx>
        <c:axId val="-20650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6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'k-US 8'!$B$1</c:f>
              <c:strCache>
                <c:ptCount val="1"/>
                <c:pt idx="0">
                  <c:v>U/S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forward val="5.0"/>
            <c:dispRSqr val="1"/>
            <c:dispEq val="1"/>
            <c:trendlineLbl>
              <c:layout>
                <c:manualLayout>
                  <c:x val="-0.00185955684437311"/>
                  <c:y val="-0.3481125866729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'k-US 8'!$A$2:$A$15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'k-US 8'!$B$2:$B$15</c:f>
              <c:numCache>
                <c:formatCode>General</c:formatCode>
                <c:ptCount val="14"/>
                <c:pt idx="0">
                  <c:v>0.619140625</c:v>
                </c:pt>
                <c:pt idx="1">
                  <c:v>0.456473214285714</c:v>
                </c:pt>
                <c:pt idx="2">
                  <c:v>0.266225961538462</c:v>
                </c:pt>
                <c:pt idx="3">
                  <c:v>0.21875</c:v>
                </c:pt>
                <c:pt idx="4">
                  <c:v>0.184210526315789</c:v>
                </c:pt>
                <c:pt idx="5">
                  <c:v>0.13875</c:v>
                </c:pt>
                <c:pt idx="6">
                  <c:v>0.110635080645161</c:v>
                </c:pt>
                <c:pt idx="7">
                  <c:v>0.0882711038961039</c:v>
                </c:pt>
                <c:pt idx="8">
                  <c:v>0.0721807065217391</c:v>
                </c:pt>
                <c:pt idx="9">
                  <c:v>0.0664859693877551</c:v>
                </c:pt>
                <c:pt idx="10">
                  <c:v>0.0514856557377049</c:v>
                </c:pt>
                <c:pt idx="11">
                  <c:v>0.0388569078947368</c:v>
                </c:pt>
                <c:pt idx="12">
                  <c:v>0.0247261597938144</c:v>
                </c:pt>
                <c:pt idx="13">
                  <c:v>0.0183520047169811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4B-4E8C-ABD8-54DF793C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028288"/>
        <c:axId val="-2065024960"/>
      </c:scatterChart>
      <c:valAx>
        <c:axId val="-20650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24960"/>
        <c:crosses val="autoZero"/>
        <c:crossBetween val="midCat"/>
      </c:valAx>
      <c:valAx>
        <c:axId val="-2065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2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'k-r2 8'!$B$1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'k-r2 8'!$A$2:$A$15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'k-r2 8'!$B$2:$B$15</c:f>
              <c:numCache>
                <c:formatCode>General</c:formatCode>
                <c:ptCount val="14"/>
                <c:pt idx="0">
                  <c:v>64.0</c:v>
                </c:pt>
                <c:pt idx="1">
                  <c:v>192.0</c:v>
                </c:pt>
                <c:pt idx="2">
                  <c:v>448.0</c:v>
                </c:pt>
                <c:pt idx="3">
                  <c:v>576.0</c:v>
                </c:pt>
                <c:pt idx="4">
                  <c:v>704.0</c:v>
                </c:pt>
                <c:pt idx="5">
                  <c:v>960.0</c:v>
                </c:pt>
                <c:pt idx="6">
                  <c:v>1216.0</c:v>
                </c:pt>
                <c:pt idx="7">
                  <c:v>1536.0</c:v>
                </c:pt>
                <c:pt idx="8">
                  <c:v>1856.0</c:v>
                </c:pt>
                <c:pt idx="9">
                  <c:v>1984.0</c:v>
                </c:pt>
                <c:pt idx="10">
                  <c:v>2496.0</c:v>
                </c:pt>
                <c:pt idx="11">
                  <c:v>3136.0</c:v>
                </c:pt>
                <c:pt idx="12">
                  <c:v>4032.0</c:v>
                </c:pt>
                <c:pt idx="13">
                  <c:v>4416.0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65-4866-A379-F76ECD247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253136"/>
        <c:axId val="-2071249920"/>
      </c:scatterChart>
      <c:valAx>
        <c:axId val="-207125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249920"/>
        <c:crosses val="autoZero"/>
        <c:crossBetween val="midCat"/>
      </c:valAx>
      <c:valAx>
        <c:axId val="-20712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25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'k-r3 8'!$B$1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'k-r3 8'!$A$2:$A$15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'k-r3 8'!$B$2:$B$15</c:f>
              <c:numCache>
                <c:formatCode>General</c:formatCode>
                <c:ptCount val="14"/>
                <c:pt idx="0">
                  <c:v>3.0</c:v>
                </c:pt>
                <c:pt idx="1">
                  <c:v>39.0</c:v>
                </c:pt>
                <c:pt idx="2">
                  <c:v>261.0</c:v>
                </c:pt>
                <c:pt idx="3">
                  <c:v>384.0</c:v>
                </c:pt>
                <c:pt idx="4">
                  <c:v>512.0</c:v>
                </c:pt>
                <c:pt idx="5">
                  <c:v>768.0</c:v>
                </c:pt>
                <c:pt idx="6">
                  <c:v>1024.0</c:v>
                </c:pt>
                <c:pt idx="7">
                  <c:v>1344.0</c:v>
                </c:pt>
                <c:pt idx="8">
                  <c:v>1664.0</c:v>
                </c:pt>
                <c:pt idx="9">
                  <c:v>1792.0</c:v>
                </c:pt>
                <c:pt idx="10">
                  <c:v>2304.0</c:v>
                </c:pt>
                <c:pt idx="11">
                  <c:v>2944.0</c:v>
                </c:pt>
                <c:pt idx="12">
                  <c:v>3840.0</c:v>
                </c:pt>
                <c:pt idx="13">
                  <c:v>4224.0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00-41B6-886A-EDE08BD3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122128"/>
        <c:axId val="-2055123568"/>
      </c:scatterChart>
      <c:valAx>
        <c:axId val="-20551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123568"/>
        <c:crosses val="autoZero"/>
        <c:crossBetween val="midCat"/>
      </c:valAx>
      <c:valAx>
        <c:axId val="-20551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1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simonResults!$C$25:$C$38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simonResults!$K$25:$K$38</c:f>
              <c:numCache>
                <c:formatCode>General</c:formatCode>
                <c:ptCount val="14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640.0</c:v>
                </c:pt>
                <c:pt idx="4">
                  <c:v>768.0</c:v>
                </c:pt>
                <c:pt idx="5">
                  <c:v>1024.0</c:v>
                </c:pt>
                <c:pt idx="6">
                  <c:v>1280.0</c:v>
                </c:pt>
                <c:pt idx="7">
                  <c:v>1600.0</c:v>
                </c:pt>
                <c:pt idx="8">
                  <c:v>1920.0</c:v>
                </c:pt>
                <c:pt idx="9">
                  <c:v>2048.0</c:v>
                </c:pt>
                <c:pt idx="10">
                  <c:v>2560.0</c:v>
                </c:pt>
                <c:pt idx="11">
                  <c:v>3200.0</c:v>
                </c:pt>
                <c:pt idx="12">
                  <c:v>4096.0</c:v>
                </c:pt>
                <c:pt idx="13">
                  <c:v>4480.0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CE-410E-BAE8-5D3B0CDA3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268144"/>
        <c:axId val="-2065264736"/>
      </c:scatterChart>
      <c:valAx>
        <c:axId val="-20652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264736"/>
        <c:crosses val="autoZero"/>
        <c:crossBetween val="midCat"/>
      </c:valAx>
      <c:valAx>
        <c:axId val="-20652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26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969600873543"/>
                  <c:y val="0.0220316431466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simonResults!$C$25:$C$39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  <c:pt idx="14">
                  <c:v>80.0</c:v>
                </c:pt>
              </c:numCache>
            </c:numRef>
          </c:xVal>
          <c:yVal>
            <c:numRef>
              <c:f>simonResults!$D$25:$D$39</c:f>
              <c:numCache>
                <c:formatCode>General</c:formatCode>
                <c:ptCount val="15"/>
                <c:pt idx="0">
                  <c:v>512.0</c:v>
                </c:pt>
                <c:pt idx="1">
                  <c:v>896.0</c:v>
                </c:pt>
                <c:pt idx="2">
                  <c:v>1664.0</c:v>
                </c:pt>
                <c:pt idx="3">
                  <c:v>2048.0</c:v>
                </c:pt>
                <c:pt idx="4">
                  <c:v>2432.0</c:v>
                </c:pt>
                <c:pt idx="5">
                  <c:v>3200.0</c:v>
                </c:pt>
                <c:pt idx="6">
                  <c:v>3968.0</c:v>
                </c:pt>
                <c:pt idx="7">
                  <c:v>4928.0</c:v>
                </c:pt>
                <c:pt idx="8">
                  <c:v>5888.0</c:v>
                </c:pt>
                <c:pt idx="9">
                  <c:v>6272.0</c:v>
                </c:pt>
                <c:pt idx="10">
                  <c:v>7808.0</c:v>
                </c:pt>
                <c:pt idx="11">
                  <c:v>9728.0</c:v>
                </c:pt>
                <c:pt idx="12">
                  <c:v>12416.0</c:v>
                </c:pt>
                <c:pt idx="13">
                  <c:v>13568.0</c:v>
                </c:pt>
                <c:pt idx="14">
                  <c:v>15488.0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11-46A2-994A-CF687A3E8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233312"/>
        <c:axId val="-2065229904"/>
      </c:scatterChart>
      <c:valAx>
        <c:axId val="-206523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229904"/>
        <c:crosses val="autoZero"/>
        <c:crossBetween val="midCat"/>
      </c:valAx>
      <c:valAx>
        <c:axId val="-20652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23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Unsolved Variables for CTC2 and DES as a function of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781079202015"/>
          <c:y val="0.106858992260449"/>
          <c:w val="0.858972502507242"/>
          <c:h val="0.778549211423486"/>
        </c:manualLayout>
      </c:layout>
      <c:scatterChart>
        <c:scatterStyle val="lineMarker"/>
        <c:varyColors val="0"/>
        <c:ser>
          <c:idx val="0"/>
          <c:order val="0"/>
          <c:tx>
            <c:v>CTC2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CTC!$A$2:$A$9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26.0</c:v>
                </c:pt>
                <c:pt idx="7">
                  <c:v>28.0</c:v>
                </c:pt>
              </c:numCache>
            </c:numRef>
          </c:xVal>
          <c:yVal>
            <c:numRef>
              <c:f>CTC!$B$2:$B$9</c:f>
              <c:numCache>
                <c:formatCode>General</c:formatCode>
                <c:ptCount val="8"/>
                <c:pt idx="0">
                  <c:v>145.0</c:v>
                </c:pt>
                <c:pt idx="1">
                  <c:v>222.0</c:v>
                </c:pt>
                <c:pt idx="2">
                  <c:v>299.0</c:v>
                </c:pt>
                <c:pt idx="3">
                  <c:v>315.0</c:v>
                </c:pt>
                <c:pt idx="4">
                  <c:v>237.0</c:v>
                </c:pt>
                <c:pt idx="5">
                  <c:v>153.0</c:v>
                </c:pt>
                <c:pt idx="6">
                  <c:v>111.0</c:v>
                </c:pt>
                <c:pt idx="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CTC!$A$2:$A$10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26.0</c:v>
                </c:pt>
                <c:pt idx="7">
                  <c:v>28.0</c:v>
                </c:pt>
                <c:pt idx="8">
                  <c:v>32.0</c:v>
                </c:pt>
              </c:numCache>
            </c:numRef>
          </c:xVal>
          <c:yVal>
            <c:numRef>
              <c:f>CTC!$D$2:$D$10</c:f>
              <c:numCache>
                <c:formatCode>General</c:formatCode>
                <c:ptCount val="9"/>
                <c:pt idx="0">
                  <c:v>205.0</c:v>
                </c:pt>
                <c:pt idx="1">
                  <c:v>334.0</c:v>
                </c:pt>
                <c:pt idx="3">
                  <c:v>584.0</c:v>
                </c:pt>
                <c:pt idx="4">
                  <c:v>712.0</c:v>
                </c:pt>
                <c:pt idx="5">
                  <c:v>660.0</c:v>
                </c:pt>
                <c:pt idx="6">
                  <c:v>600.0</c:v>
                </c:pt>
                <c:pt idx="7">
                  <c:v>427.0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670976"/>
        <c:axId val="1729118032"/>
      </c:scatterChart>
      <c:valAx>
        <c:axId val="172967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P/C pairs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18032"/>
        <c:crosses val="autoZero"/>
        <c:crossBetween val="midCat"/>
      </c:valAx>
      <c:valAx>
        <c:axId val="172911803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Unsolved variables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7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988995614325"/>
          <c:y val="0.120118307458856"/>
          <c:w val="0.158102291184008"/>
          <c:h val="0.218414934794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Faster than linear</a:t>
            </a:r>
            <a:r>
              <a:rPr lang="en-US" baseline="0"/>
              <a:t> growth in ElimLin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r3 for CTC2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CTC!$A$2:$A$10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26.0</c:v>
                </c:pt>
                <c:pt idx="7">
                  <c:v>28.0</c:v>
                </c:pt>
                <c:pt idx="8">
                  <c:v>32.0</c:v>
                </c:pt>
              </c:numCache>
            </c:numRef>
          </c:xVal>
          <c:yVal>
            <c:numRef>
              <c:f>CTC!$I$2:$I$9</c:f>
              <c:numCache>
                <c:formatCode>General</c:formatCode>
                <c:ptCount val="8"/>
                <c:pt idx="0">
                  <c:v>2.0</c:v>
                </c:pt>
                <c:pt idx="1">
                  <c:v>9.0</c:v>
                </c:pt>
                <c:pt idx="2">
                  <c:v>16.0</c:v>
                </c:pt>
                <c:pt idx="3">
                  <c:v>84.0</c:v>
                </c:pt>
                <c:pt idx="4">
                  <c:v>246.0</c:v>
                </c:pt>
                <c:pt idx="5">
                  <c:v>414.0</c:v>
                </c:pt>
                <c:pt idx="6">
                  <c:v>498.0</c:v>
                </c:pt>
                <c:pt idx="7">
                  <c:v>651.0</c:v>
                </c:pt>
              </c:numCache>
            </c:numRef>
          </c:yVal>
          <c:smooth val="0"/>
        </c:ser>
        <c:ser>
          <c:idx val="1"/>
          <c:order val="1"/>
          <c:tx>
            <c:v>r5 for 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CTC!$A$2:$A$10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26.0</c:v>
                </c:pt>
                <c:pt idx="7">
                  <c:v>28.0</c:v>
                </c:pt>
                <c:pt idx="8">
                  <c:v>32.0</c:v>
                </c:pt>
              </c:numCache>
            </c:numRef>
          </c:xVal>
          <c:yVal>
            <c:numRef>
              <c:f>CTC!$Q$2:$Q$10</c:f>
              <c:numCache>
                <c:formatCode>General</c:formatCode>
                <c:ptCount val="9"/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8.0</c:v>
                </c:pt>
                <c:pt idx="7">
                  <c:v>129.0</c:v>
                </c:pt>
                <c:pt idx="8">
                  <c:v>420.0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8556768"/>
        <c:axId val="-748287440"/>
      </c:scatterChart>
      <c:valAx>
        <c:axId val="-7485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random</a:t>
                </a:r>
                <a:r>
                  <a:rPr lang="en-US" baseline="0"/>
                  <a:t> P/C pairs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287440"/>
        <c:crosses val="autoZero"/>
        <c:crossBetween val="midCat"/>
      </c:valAx>
      <c:valAx>
        <c:axId val="-74828744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equations</a:t>
                </a:r>
                <a:r>
                  <a:rPr lang="en-US" baseline="0"/>
                  <a:t> found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855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CTC r1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CTC!$A$2:$A$10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26.0</c:v>
                </c:pt>
                <c:pt idx="7">
                  <c:v>28.0</c:v>
                </c:pt>
                <c:pt idx="8">
                  <c:v>32.0</c:v>
                </c:pt>
              </c:numCache>
            </c:numRef>
          </c:xVal>
          <c:yVal>
            <c:numRef>
              <c:f>CTC!$G$2:$G$10</c:f>
              <c:numCache>
                <c:formatCode>General</c:formatCode>
                <c:ptCount val="9"/>
                <c:pt idx="0">
                  <c:v>588.0</c:v>
                </c:pt>
                <c:pt idx="1">
                  <c:v>1176.0</c:v>
                </c:pt>
                <c:pt idx="2">
                  <c:v>1764.0</c:v>
                </c:pt>
                <c:pt idx="3">
                  <c:v>2352.0</c:v>
                </c:pt>
                <c:pt idx="4">
                  <c:v>2948.0</c:v>
                </c:pt>
                <c:pt idx="5">
                  <c:v>3528.0</c:v>
                </c:pt>
                <c:pt idx="6">
                  <c:v>3822.0</c:v>
                </c:pt>
                <c:pt idx="7">
                  <c:v>4116.0</c:v>
                </c:pt>
                <c:pt idx="8">
                  <c:v>4704.0</c:v>
                </c:pt>
              </c:numCache>
            </c:numRef>
          </c:yVal>
          <c:smooth val="0"/>
        </c:ser>
        <c:ser>
          <c:idx val="1"/>
          <c:order val="1"/>
          <c:tx>
            <c:v>CTC r2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CTC!$A$2:$A$10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26.0</c:v>
                </c:pt>
                <c:pt idx="7">
                  <c:v>28.0</c:v>
                </c:pt>
                <c:pt idx="8">
                  <c:v>32.0</c:v>
                </c:pt>
              </c:numCache>
            </c:numRef>
          </c:xVal>
          <c:yVal>
            <c:numRef>
              <c:f>CTC!$H$2:$H$10</c:f>
              <c:numCache>
                <c:formatCode>General</c:formatCode>
                <c:ptCount val="9"/>
                <c:pt idx="0">
                  <c:v>126.0</c:v>
                </c:pt>
                <c:pt idx="1">
                  <c:v>294.0</c:v>
                </c:pt>
                <c:pt idx="2">
                  <c:v>462.0</c:v>
                </c:pt>
                <c:pt idx="3">
                  <c:v>630.0</c:v>
                </c:pt>
                <c:pt idx="4">
                  <c:v>798.0</c:v>
                </c:pt>
                <c:pt idx="5">
                  <c:v>966.0</c:v>
                </c:pt>
                <c:pt idx="6">
                  <c:v>1050.0</c:v>
                </c:pt>
                <c:pt idx="7">
                  <c:v>1134.0</c:v>
                </c:pt>
                <c:pt idx="8">
                  <c:v>1302.0</c:v>
                </c:pt>
              </c:numCache>
            </c:numRef>
          </c:yVal>
          <c:smooth val="0"/>
        </c:ser>
        <c:ser>
          <c:idx val="2"/>
          <c:order val="2"/>
          <c:tx>
            <c:v>DES r1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CTC!$A$2:$A$10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26.0</c:v>
                </c:pt>
                <c:pt idx="7">
                  <c:v>28.0</c:v>
                </c:pt>
                <c:pt idx="8">
                  <c:v>32.0</c:v>
                </c:pt>
              </c:numCache>
            </c:numRef>
          </c:xVal>
          <c:yVal>
            <c:numRef>
              <c:f>CTC!$M$2:$M$10</c:f>
              <c:numCache>
                <c:formatCode>General</c:formatCode>
                <c:ptCount val="9"/>
                <c:pt idx="0">
                  <c:v>1805.0</c:v>
                </c:pt>
                <c:pt idx="1">
                  <c:v>3597.0</c:v>
                </c:pt>
                <c:pt idx="2">
                  <c:v>5389.0</c:v>
                </c:pt>
                <c:pt idx="3">
                  <c:v>7181.0</c:v>
                </c:pt>
                <c:pt idx="4">
                  <c:v>8973.0</c:v>
                </c:pt>
                <c:pt idx="5">
                  <c:v>10765.0</c:v>
                </c:pt>
                <c:pt idx="7">
                  <c:v>12557.0</c:v>
                </c:pt>
                <c:pt idx="8">
                  <c:v>14349.0</c:v>
                </c:pt>
              </c:numCache>
            </c:numRef>
          </c:yVal>
          <c:smooth val="0"/>
        </c:ser>
        <c:ser>
          <c:idx val="3"/>
          <c:order val="3"/>
          <c:tx>
            <c:v>DES r2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CTC!$A$2:$A$10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26.0</c:v>
                </c:pt>
                <c:pt idx="7">
                  <c:v>28.0</c:v>
                </c:pt>
                <c:pt idx="8">
                  <c:v>32.0</c:v>
                </c:pt>
              </c:numCache>
            </c:numRef>
          </c:xVal>
          <c:yVal>
            <c:numRef>
              <c:f>CTC!$N$2:$N$10</c:f>
              <c:numCache>
                <c:formatCode>General</c:formatCode>
                <c:ptCount val="9"/>
                <c:pt idx="0">
                  <c:v>93.0</c:v>
                </c:pt>
                <c:pt idx="1">
                  <c:v>215.0</c:v>
                </c:pt>
                <c:pt idx="2">
                  <c:v>339.0</c:v>
                </c:pt>
                <c:pt idx="3">
                  <c:v>463.0</c:v>
                </c:pt>
                <c:pt idx="4">
                  <c:v>587.0</c:v>
                </c:pt>
                <c:pt idx="5">
                  <c:v>711.0</c:v>
                </c:pt>
                <c:pt idx="7">
                  <c:v>835.0</c:v>
                </c:pt>
                <c:pt idx="8">
                  <c:v>959.0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9155744"/>
        <c:axId val="-802941152"/>
      </c:scatterChart>
      <c:valAx>
        <c:axId val="-191915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2941152"/>
        <c:crosses val="autoZero"/>
        <c:crossBetween val="midCat"/>
      </c:valAx>
      <c:valAx>
        <c:axId val="-8029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915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R4 values after the breaking point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 rounds'!$N$1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3"/>
            <c:forward val="5.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 rounds'!$C$2:$C$10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10.0</c:v>
                </c:pt>
                <c:pt idx="8">
                  <c:v>12.0</c:v>
                </c:pt>
              </c:numCache>
            </c:numRef>
          </c:xVal>
          <c:yVal>
            <c:numRef>
              <c:f>'6 rounds'!$N$2:$N$5</c:f>
              <c:numCache>
                <c:formatCode>General</c:formatCode>
                <c:ptCount val="4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39.0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C6-45DD-9A9F-C88648790CBD}"/>
            </c:ext>
          </c:extLst>
        </c:ser>
        <c:ser>
          <c:idx val="1"/>
          <c:order val="1"/>
          <c:tx>
            <c:strRef>
              <c:f>'6 rounds'!$S$1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rounds'!$C$2:$C$10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10.0</c:v>
                </c:pt>
                <c:pt idx="8">
                  <c:v>12.0</c:v>
                </c:pt>
              </c:numCache>
            </c:numRef>
          </c:xVal>
          <c:yVal>
            <c:numRef>
              <c:f>'6 rounds'!$S$2:$S$10</c:f>
              <c:numCache>
                <c:formatCode>General</c:formatCode>
                <c:ptCount val="9"/>
                <c:pt idx="4">
                  <c:v>51.0</c:v>
                </c:pt>
                <c:pt idx="5">
                  <c:v>23.0</c:v>
                </c:pt>
                <c:pt idx="6">
                  <c:v>8.0</c:v>
                </c:pt>
                <c:pt idx="7">
                  <c:v>3.0</c:v>
                </c:pt>
                <c:pt idx="8">
                  <c:v>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C6-45DD-9A9F-C88648790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280608"/>
        <c:axId val="-2067277296"/>
      </c:scatterChart>
      <c:valAx>
        <c:axId val="-206728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277296"/>
        <c:crosses val="autoZero"/>
        <c:crossBetween val="midCat"/>
      </c:valAx>
      <c:valAx>
        <c:axId val="-206727729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28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r1, r2 and r3 as a function of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8057633668"/>
          <c:y val="0.131854758883468"/>
          <c:w val="0.76640242988068"/>
          <c:h val="0.6972326632721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'k-r# 8'!$B$1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1445753114219"/>
                  <c:y val="-0.004377510040160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r1 = 64x</a:t>
                    </a:r>
                    <a:br>
                      <a:rPr lang="en-US"/>
                    </a:br>
                    <a:r>
                      <a:rPr lang="en-US"/>
                      <a:t>R² = 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'k-r# 8'!$A$2:$A$15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'k-r# 8'!$B$2:$B$15</c:f>
              <c:numCache>
                <c:formatCode>General</c:formatCode>
                <c:ptCount val="14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640.0</c:v>
                </c:pt>
                <c:pt idx="4">
                  <c:v>768.0</c:v>
                </c:pt>
                <c:pt idx="5">
                  <c:v>1024.0</c:v>
                </c:pt>
                <c:pt idx="6">
                  <c:v>1280.0</c:v>
                </c:pt>
                <c:pt idx="7">
                  <c:v>1600.0</c:v>
                </c:pt>
                <c:pt idx="8">
                  <c:v>1920.0</c:v>
                </c:pt>
                <c:pt idx="9">
                  <c:v>2048.0</c:v>
                </c:pt>
                <c:pt idx="10">
                  <c:v>2560.0</c:v>
                </c:pt>
                <c:pt idx="11">
                  <c:v>3200.0</c:v>
                </c:pt>
                <c:pt idx="12">
                  <c:v>4096.0</c:v>
                </c:pt>
                <c:pt idx="13">
                  <c:v>4480.0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9D-4FE5-AA95-245BED21D1BA}"/>
            </c:ext>
          </c:extLst>
        </c:ser>
        <c:ser>
          <c:idx val="1"/>
          <c:order val="1"/>
          <c:tx>
            <c:strRef>
              <c:f>'k-r# 8'!$C$1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965534290259"/>
                  <c:y val="-0.00841409387877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r2 = 64x - 64</a:t>
                    </a:r>
                    <a:br>
                      <a:rPr lang="en-US"/>
                    </a:br>
                    <a:r>
                      <a:rPr lang="en-US"/>
                      <a:t>R² = 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'k-r# 8'!$A$2:$A$15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'k-r# 8'!$C$2:$C$15</c:f>
              <c:numCache>
                <c:formatCode>General</c:formatCode>
                <c:ptCount val="14"/>
                <c:pt idx="0">
                  <c:v>64.0</c:v>
                </c:pt>
                <c:pt idx="1">
                  <c:v>192.0</c:v>
                </c:pt>
                <c:pt idx="2">
                  <c:v>448.0</c:v>
                </c:pt>
                <c:pt idx="3">
                  <c:v>576.0</c:v>
                </c:pt>
                <c:pt idx="4">
                  <c:v>704.0</c:v>
                </c:pt>
                <c:pt idx="5">
                  <c:v>960.0</c:v>
                </c:pt>
                <c:pt idx="6">
                  <c:v>1216.0</c:v>
                </c:pt>
                <c:pt idx="7">
                  <c:v>1536.0</c:v>
                </c:pt>
                <c:pt idx="8">
                  <c:v>1856.0</c:v>
                </c:pt>
                <c:pt idx="9">
                  <c:v>1984.0</c:v>
                </c:pt>
                <c:pt idx="10">
                  <c:v>2496.0</c:v>
                </c:pt>
                <c:pt idx="11">
                  <c:v>3136.0</c:v>
                </c:pt>
                <c:pt idx="12">
                  <c:v>4032.0</c:v>
                </c:pt>
                <c:pt idx="13">
                  <c:v>4416.0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9D-4FE5-AA95-245BED21D1BA}"/>
            </c:ext>
          </c:extLst>
        </c:ser>
        <c:ser>
          <c:idx val="2"/>
          <c:order val="2"/>
          <c:tx>
            <c:strRef>
              <c:f>'k-r# 8'!$D$1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8479089713593"/>
                  <c:y val="-0.03763007246191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r3 = 63.296x - 224.24</a:t>
                    </a:r>
                    <a:br>
                      <a:rPr lang="en-US"/>
                    </a:br>
                    <a:r>
                      <a:rPr lang="en-US"/>
                      <a:t>R² = 0.9995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'k-r# 8'!$A$2:$A$15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'k-r# 8'!$D$2:$D$15</c:f>
              <c:numCache>
                <c:formatCode>General</c:formatCode>
                <c:ptCount val="14"/>
                <c:pt idx="0">
                  <c:v>3.0</c:v>
                </c:pt>
                <c:pt idx="1">
                  <c:v>39.0</c:v>
                </c:pt>
                <c:pt idx="2">
                  <c:v>261.0</c:v>
                </c:pt>
                <c:pt idx="3">
                  <c:v>384.0</c:v>
                </c:pt>
                <c:pt idx="4">
                  <c:v>512.0</c:v>
                </c:pt>
                <c:pt idx="5">
                  <c:v>768.0</c:v>
                </c:pt>
                <c:pt idx="6">
                  <c:v>1024.0</c:v>
                </c:pt>
                <c:pt idx="7">
                  <c:v>1344.0</c:v>
                </c:pt>
                <c:pt idx="8">
                  <c:v>1664.0</c:v>
                </c:pt>
                <c:pt idx="9">
                  <c:v>1792.0</c:v>
                </c:pt>
                <c:pt idx="10">
                  <c:v>2304.0</c:v>
                </c:pt>
                <c:pt idx="11">
                  <c:v>2944.0</c:v>
                </c:pt>
                <c:pt idx="12">
                  <c:v>3840.0</c:v>
                </c:pt>
                <c:pt idx="13">
                  <c:v>4224.0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9D-4FE5-AA95-245BED21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281824"/>
        <c:axId val="-2064273376"/>
      </c:scatterChart>
      <c:valAx>
        <c:axId val="-206428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</a:t>
                </a:r>
                <a:r>
                  <a:rPr lang="en-US" altLang="zh-CN" sz="1800" b="1" i="0" baseline="0">
                    <a:effectLst/>
                  </a:rPr>
                  <a:t> </a:t>
                </a:r>
                <a:r>
                  <a:rPr lang="en-US" sz="1800" b="1" i="0" baseline="0">
                    <a:effectLst/>
                  </a:rPr>
                  <a:t>of</a:t>
                </a:r>
                <a:r>
                  <a:rPr lang="en-US" altLang="zh-CN" sz="1800" b="1" i="0" baseline="0">
                    <a:effectLst/>
                  </a:rPr>
                  <a:t> </a:t>
                </a:r>
                <a:r>
                  <a:rPr lang="en-US" sz="1800" b="1" i="0" baseline="0">
                    <a:effectLst/>
                  </a:rPr>
                  <a:t>random</a:t>
                </a:r>
                <a:r>
                  <a:rPr lang="en-US" altLang="zh-CN" sz="1800" b="1" i="0" baseline="0">
                    <a:effectLst/>
                  </a:rPr>
                  <a:t> </a:t>
                </a:r>
                <a:r>
                  <a:rPr lang="en-US" sz="1800" b="1" i="0" baseline="0">
                    <a:effectLst/>
                  </a:rPr>
                  <a:t>P/C</a:t>
                </a:r>
                <a:r>
                  <a:rPr lang="en-US" altLang="zh-CN" sz="1800" b="1" i="0" baseline="0">
                    <a:effectLst/>
                  </a:rPr>
                  <a:t> </a:t>
                </a:r>
                <a:r>
                  <a:rPr lang="en-US" sz="1800" b="1" i="0" baseline="0">
                    <a:effectLst/>
                  </a:rPr>
                  <a:t>pairs</a:t>
                </a:r>
                <a:r>
                  <a:rPr lang="en-US" altLang="zh-CN" sz="1800" b="1" i="0" baseline="0">
                    <a:effectLst/>
                  </a:rPr>
                  <a:t> </a:t>
                </a:r>
                <a:r>
                  <a:rPr lang="en-US" sz="1800" b="1" i="0" baseline="0">
                    <a:effectLst/>
                  </a:rPr>
                  <a:t>used</a:t>
                </a:r>
                <a:r>
                  <a:rPr lang="en-US" altLang="zh-CN" sz="1800" b="1" i="0" baseline="0">
                    <a:effectLst/>
                  </a:rPr>
                  <a:t> </a:t>
                </a:r>
                <a:r>
                  <a:rPr lang="en-US" sz="1800" b="1" i="0" baseline="0">
                    <a:effectLst/>
                  </a:rPr>
                  <a:t>in</a:t>
                </a:r>
                <a:r>
                  <a:rPr lang="en-US" altLang="zh-CN" sz="1800" b="1" i="0" baseline="0">
                    <a:effectLst/>
                  </a:rPr>
                  <a:t> </a:t>
                </a:r>
                <a:r>
                  <a:rPr lang="en-US" sz="1800" b="1" i="0" baseline="0">
                    <a:effectLst/>
                  </a:rPr>
                  <a:t>ElimLin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290550582099875"/>
              <c:y val="0.886951144114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273376"/>
        <c:crosses val="autoZero"/>
        <c:crossBetween val="midCat"/>
      </c:valAx>
      <c:valAx>
        <c:axId val="-206427337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equations found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28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175538076213"/>
          <c:y val="0.471187117895558"/>
          <c:w val="0.141675199465694"/>
          <c:h val="0.342767771173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 i="0" baseline="0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ElimLin</a:t>
            </a:r>
            <a:r>
              <a:rPr lang="zh-CN"/>
              <a:t> </a:t>
            </a:r>
            <a:r>
              <a:rPr lang="en-US"/>
              <a:t>unsolved</a:t>
            </a:r>
            <a:r>
              <a:rPr lang="zh-CN"/>
              <a:t> </a:t>
            </a:r>
            <a:r>
              <a:rPr lang="en-US"/>
              <a:t>variables</a:t>
            </a:r>
            <a:r>
              <a:rPr lang="zh-CN"/>
              <a:t> </a:t>
            </a:r>
            <a:r>
              <a:rPr lang="en-US"/>
              <a:t>for</a:t>
            </a:r>
            <a:r>
              <a:rPr lang="zh-CN"/>
              <a:t> </a:t>
            </a:r>
            <a:r>
              <a:rPr lang="en-US"/>
              <a:t>8</a:t>
            </a:r>
            <a:r>
              <a:rPr lang="zh-CN"/>
              <a:t> </a:t>
            </a:r>
            <a:r>
              <a:rPr lang="en-US"/>
              <a:t>Rounds</a:t>
            </a:r>
            <a:endParaRPr lang="zh-CN"/>
          </a:p>
          <a:p>
            <a:pPr>
              <a:defRPr/>
            </a:pPr>
            <a:r>
              <a:rPr lang="zh-CN"/>
              <a:t> </a:t>
            </a:r>
            <a:r>
              <a:rPr lang="en-US"/>
              <a:t>of</a:t>
            </a:r>
            <a:r>
              <a:rPr lang="zh-CN"/>
              <a:t> </a:t>
            </a:r>
            <a:r>
              <a:rPr lang="mr-IN"/>
              <a:t>SIMON64/128</a:t>
            </a:r>
            <a:r>
              <a:rPr lang="zh-CN"/>
              <a:t> </a:t>
            </a:r>
            <a:r>
              <a:rPr lang="en-US"/>
              <a:t>using</a:t>
            </a:r>
            <a:r>
              <a:rPr lang="zh-CN"/>
              <a:t> </a:t>
            </a:r>
            <a:r>
              <a:rPr lang="en-US"/>
              <a:t>k</a:t>
            </a:r>
            <a:r>
              <a:rPr lang="zh-CN"/>
              <a:t> </a:t>
            </a:r>
            <a:r>
              <a:rPr lang="en-US"/>
              <a:t>P/C</a:t>
            </a:r>
            <a:r>
              <a:rPr lang="zh-CN"/>
              <a:t> </a:t>
            </a:r>
            <a:r>
              <a:rPr lang="en-US"/>
              <a:t>pairs</a:t>
            </a:r>
            <a:endParaRPr lang="mr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734525682829"/>
          <c:y val="0.198717096122975"/>
          <c:w val="0.758567646875289"/>
          <c:h val="0.68650501533506"/>
        </c:manualLayout>
      </c:layout>
      <c:scatterChart>
        <c:scatterStyle val="lineMarker"/>
        <c:varyColors val="0"/>
        <c:ser>
          <c:idx val="0"/>
          <c:order val="0"/>
          <c:tx>
            <c:v>SIMON64/128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name>Polynomial Regression</c:nam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'k-U 8'!$A$2:$A$16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  <c:pt idx="14">
                  <c:v>80.0</c:v>
                </c:pt>
              </c:numCache>
            </c:numRef>
          </c:xVal>
          <c:yVal>
            <c:numRef>
              <c:f>'k-U 8'!$B$2:$B$16</c:f>
              <c:numCache>
                <c:formatCode>General</c:formatCode>
                <c:ptCount val="15"/>
                <c:pt idx="0">
                  <c:v>317.0</c:v>
                </c:pt>
                <c:pt idx="1">
                  <c:v>409.0</c:v>
                </c:pt>
                <c:pt idx="2">
                  <c:v>443.0</c:v>
                </c:pt>
                <c:pt idx="3">
                  <c:v>448.0</c:v>
                </c:pt>
                <c:pt idx="4">
                  <c:v>448.0</c:v>
                </c:pt>
                <c:pt idx="5">
                  <c:v>444.0</c:v>
                </c:pt>
                <c:pt idx="6">
                  <c:v>439.0</c:v>
                </c:pt>
                <c:pt idx="7">
                  <c:v>435.0</c:v>
                </c:pt>
                <c:pt idx="8">
                  <c:v>425.0</c:v>
                </c:pt>
                <c:pt idx="9">
                  <c:v>417.0</c:v>
                </c:pt>
                <c:pt idx="10">
                  <c:v>402.0</c:v>
                </c:pt>
                <c:pt idx="11">
                  <c:v>378.0</c:v>
                </c:pt>
                <c:pt idx="12">
                  <c:v>307.0</c:v>
                </c:pt>
                <c:pt idx="13">
                  <c:v>249.0</c:v>
                </c:pt>
                <c:pt idx="1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082240"/>
        <c:axId val="-2055074672"/>
      </c:scatterChart>
      <c:valAx>
        <c:axId val="-205508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random</a:t>
                </a:r>
                <a:r>
                  <a:rPr lang="zh-CN"/>
                  <a:t> </a:t>
                </a:r>
                <a:r>
                  <a:rPr lang="en-US"/>
                  <a:t>P/C</a:t>
                </a:r>
                <a:r>
                  <a:rPr lang="zh-CN"/>
                  <a:t> </a:t>
                </a:r>
                <a:r>
                  <a:rPr lang="en-US"/>
                  <a:t>pairs</a:t>
                </a:r>
                <a:r>
                  <a:rPr lang="zh-CN"/>
                  <a:t> </a:t>
                </a:r>
                <a:r>
                  <a:rPr lang="en-US"/>
                  <a:t>used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ElimLin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074672"/>
        <c:crosses val="autoZero"/>
        <c:crossBetween val="midCat"/>
      </c:valAx>
      <c:valAx>
        <c:axId val="-205507467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unsolved</a:t>
                </a:r>
                <a:r>
                  <a:rPr lang="zh-CN"/>
                  <a:t> </a:t>
                </a:r>
                <a:r>
                  <a:rPr lang="en-US"/>
                  <a:t>variables</a:t>
                </a:r>
                <a:r>
                  <a:rPr lang="zh-CN"/>
                  <a:t> </a:t>
                </a:r>
              </a:p>
              <a:p>
                <a:pPr>
                  <a:defRPr/>
                </a:pPr>
                <a:r>
                  <a:rPr lang="en-US"/>
                  <a:t>at</a:t>
                </a:r>
                <a:r>
                  <a:rPr lang="zh-CN"/>
                  <a:t> </a:t>
                </a:r>
                <a:r>
                  <a:rPr lang="en-US"/>
                  <a:t>the</a:t>
                </a:r>
                <a:r>
                  <a:rPr lang="zh-CN"/>
                  <a:t> </a:t>
                </a:r>
                <a:r>
                  <a:rPr lang="en-US"/>
                  <a:t>end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ElimLin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08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3171105263797"/>
          <c:y val="0.116966048216221"/>
          <c:w val="0.45365768206837"/>
          <c:h val="0.0546193823572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 i="0" baseline="0"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5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125015</xdr:colOff>
      <xdr:row>21</xdr:row>
      <xdr:rowOff>152401</xdr:rowOff>
    </xdr:from>
    <xdr:to>
      <xdr:col>27</xdr:col>
      <xdr:colOff>226218</xdr:colOff>
      <xdr:row>44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410765</xdr:colOff>
      <xdr:row>44</xdr:row>
      <xdr:rowOff>45243</xdr:rowOff>
    </xdr:from>
    <xdr:to>
      <xdr:col>32</xdr:col>
      <xdr:colOff>309563</xdr:colOff>
      <xdr:row>73</xdr:row>
      <xdr:rowOff>35718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166687</xdr:colOff>
      <xdr:row>63</xdr:row>
      <xdr:rowOff>164306</xdr:rowOff>
    </xdr:from>
    <xdr:to>
      <xdr:col>16</xdr:col>
      <xdr:colOff>410765</xdr:colOff>
      <xdr:row>86</xdr:row>
      <xdr:rowOff>11905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354542</xdr:colOff>
      <xdr:row>2</xdr:row>
      <xdr:rowOff>132291</xdr:rowOff>
    </xdr:from>
    <xdr:to>
      <xdr:col>11</xdr:col>
      <xdr:colOff>45509</xdr:colOff>
      <xdr:row>16</xdr:row>
      <xdr:rowOff>17991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603248</xdr:colOff>
      <xdr:row>18</xdr:row>
      <xdr:rowOff>0</xdr:rowOff>
    </xdr:from>
    <xdr:to>
      <xdr:col>9</xdr:col>
      <xdr:colOff>116416</xdr:colOff>
      <xdr:row>33</xdr:row>
      <xdr:rowOff>21167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476249</xdr:colOff>
      <xdr:row>15</xdr:row>
      <xdr:rowOff>105833</xdr:rowOff>
    </xdr:from>
    <xdr:to>
      <xdr:col>19</xdr:col>
      <xdr:colOff>179917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0</xdr:rowOff>
    </xdr:from>
    <xdr:to>
      <xdr:col>10</xdr:col>
      <xdr:colOff>319087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171450</xdr:rowOff>
    </xdr:from>
    <xdr:to>
      <xdr:col>12</xdr:col>
      <xdr:colOff>14287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6013" cy="60767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6013" cy="60767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6013" cy="60767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300036</xdr:colOff>
      <xdr:row>11</xdr:row>
      <xdr:rowOff>152400</xdr:rowOff>
    </xdr:from>
    <xdr:to>
      <xdr:col>17</xdr:col>
      <xdr:colOff>609599</xdr:colOff>
      <xdr:row>28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6013" cy="60767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637" cy="607496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0.28758</cdr:x>
      <cdr:y>0.20107</cdr:y>
    </cdr:from>
    <cdr:to>
      <cdr:x>0.29018</cdr:x>
      <cdr:y>0.82157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2677516" y="1221465"/>
          <a:ext cx="24267" cy="3769554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0.57453</cdr:x>
      <cdr:y>0.19878</cdr:y>
    </cdr:from>
    <cdr:to>
      <cdr:x>0.57713</cdr:x>
      <cdr:y>0.81928</cdr:y>
    </cdr:to>
    <cdr:cxnSp macro="">
      <cdr:nvCxnSpPr>
        <cdr:cNvPr id="4" name="Straight Connector 3"/>
        <cdr:cNvCxnSpPr/>
      </cdr:nvCxnSpPr>
      <cdr:spPr>
        <a:xfrm xmlns:a="http://schemas.openxmlformats.org/drawingml/2006/main" flipH="1">
          <a:off x="5349208" y="1207552"/>
          <a:ext cx="24267" cy="3769554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0.63447</cdr:x>
      <cdr:y>0.54365</cdr:y>
    </cdr:from>
    <cdr:to>
      <cdr:x>0.73268</cdr:x>
      <cdr:y>0.69417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907360" y="330264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7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St2</a:t>
          </a:r>
          <a:endParaRPr lang="en-US" sz="1700" baseline="0"/>
        </a:p>
      </cdr:txBody>
    </cdr:sp>
  </cdr:relSizeAnchor>
  <cdr:relSizeAnchor xmlns:cdr="http://schemas.openxmlformats.org/drawingml/2006/chartDrawing">
    <cdr:from>
      <cdr:x>0.38339</cdr:x>
      <cdr:y>0.54365</cdr:y>
    </cdr:from>
    <cdr:to>
      <cdr:x>0.4816</cdr:x>
      <cdr:y>0.69417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3569590" y="330264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7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St1</a:t>
          </a:r>
          <a:endParaRPr lang="en-US" sz="1700" baseline="0"/>
        </a:p>
      </cdr:txBody>
    </cdr:sp>
  </cdr:relSizeAnchor>
  <cdr:relSizeAnchor xmlns:cdr="http://schemas.openxmlformats.org/drawingml/2006/chartDrawing">
    <cdr:from>
      <cdr:x>0.18878</cdr:x>
      <cdr:y>0.54498</cdr:y>
    </cdr:from>
    <cdr:to>
      <cdr:x>0.28699</cdr:x>
      <cdr:y>0.6955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757616" y="331073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7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St0</a:t>
          </a:r>
          <a:endParaRPr lang="en-US" sz="1700" baseline="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338137</xdr:colOff>
      <xdr:row>1</xdr:row>
      <xdr:rowOff>0</xdr:rowOff>
    </xdr:from>
    <xdr:to>
      <xdr:col>13</xdr:col>
      <xdr:colOff>600075</xdr:colOff>
      <xdr:row>33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L43" totalsRowShown="0">
  <autoFilter ref="A1:L43"/>
  <tableColumns count="12">
    <tableColumn id="1" name="NR"/>
    <tableColumn id="2" name="K"/>
    <tableColumn id="3" name="Startvars"/>
    <tableColumn id="4" name="Unbroken"/>
    <tableColumn id="5" name="r1"/>
    <tableColumn id="6" name="r2"/>
    <tableColumn id="7" name="r3"/>
    <tableColumn id="8" name="r4"/>
    <tableColumn id="9" name="r5"/>
    <tableColumn id="10" name="r6"/>
    <tableColumn id="11" name="r7"/>
    <tableColumn id="12" name="r8" dataDxfId="0">
      <calculatedColumnFormula>(C3-Table1[[#This Row],[Startvars]])/(B3-Table1[[#This Row],[K]])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C48" zoomScale="80" zoomScaleNormal="80" zoomScalePageLayoutView="80" workbookViewId="0">
      <selection activeCell="A13" sqref="A13:G23"/>
    </sheetView>
  </sheetViews>
  <sheetFormatPr baseColWidth="10" defaultColWidth="8.83203125" defaultRowHeight="15" x14ac:dyDescent="0.2"/>
  <cols>
    <col min="5" max="5" width="11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6</v>
      </c>
      <c r="B2">
        <v>0</v>
      </c>
      <c r="C2">
        <v>1</v>
      </c>
      <c r="D2">
        <v>256</v>
      </c>
      <c r="E2">
        <v>64</v>
      </c>
      <c r="F2">
        <f>D2-E2</f>
        <v>192</v>
      </c>
      <c r="G2">
        <f>F2/D2</f>
        <v>0.75</v>
      </c>
      <c r="H2">
        <f>G2/C2</f>
        <v>0.75</v>
      </c>
      <c r="J2">
        <v>672</v>
      </c>
      <c r="K2">
        <v>64</v>
      </c>
      <c r="L2">
        <v>0</v>
      </c>
    </row>
    <row r="3" spans="1:17" x14ac:dyDescent="0.2">
      <c r="A3">
        <v>6</v>
      </c>
      <c r="B3">
        <v>0</v>
      </c>
      <c r="C3">
        <v>2</v>
      </c>
      <c r="D3">
        <v>384</v>
      </c>
      <c r="E3">
        <v>195</v>
      </c>
      <c r="F3">
        <f t="shared" ref="F3:F58" si="0">D3-E3</f>
        <v>189</v>
      </c>
      <c r="G3">
        <f t="shared" ref="G3:G58" si="1">F3/D3</f>
        <v>0.4921875</v>
      </c>
      <c r="H3">
        <f t="shared" ref="H3:H58" si="2">G3/C3</f>
        <v>0.24609375</v>
      </c>
      <c r="J3">
        <v>1344</v>
      </c>
      <c r="K3">
        <v>128</v>
      </c>
      <c r="L3">
        <v>64</v>
      </c>
      <c r="M3">
        <v>3</v>
      </c>
      <c r="N3">
        <v>0</v>
      </c>
    </row>
    <row r="4" spans="1:17" x14ac:dyDescent="0.2">
      <c r="A4">
        <v>6</v>
      </c>
      <c r="B4">
        <v>0</v>
      </c>
      <c r="C4">
        <v>3</v>
      </c>
      <c r="D4">
        <v>512</v>
      </c>
      <c r="E4">
        <v>341</v>
      </c>
      <c r="F4">
        <f t="shared" si="0"/>
        <v>171</v>
      </c>
      <c r="G4">
        <f t="shared" si="1"/>
        <v>0.333984375</v>
      </c>
      <c r="H4">
        <f t="shared" si="2"/>
        <v>0.111328125</v>
      </c>
      <c r="J4">
        <v>2016</v>
      </c>
      <c r="K4">
        <v>192</v>
      </c>
      <c r="L4">
        <v>128</v>
      </c>
      <c r="M4">
        <v>19</v>
      </c>
      <c r="N4">
        <v>2</v>
      </c>
      <c r="O4">
        <v>0</v>
      </c>
    </row>
    <row r="5" spans="1:17" x14ac:dyDescent="0.2">
      <c r="A5">
        <v>6</v>
      </c>
      <c r="B5">
        <v>0</v>
      </c>
      <c r="C5">
        <v>4</v>
      </c>
      <c r="D5">
        <v>640</v>
      </c>
      <c r="E5">
        <v>500</v>
      </c>
      <c r="F5">
        <f t="shared" si="0"/>
        <v>140</v>
      </c>
      <c r="G5">
        <f t="shared" si="1"/>
        <v>0.21875</v>
      </c>
      <c r="H5">
        <f t="shared" si="2"/>
        <v>5.46875E-2</v>
      </c>
      <c r="J5">
        <v>2688</v>
      </c>
      <c r="K5">
        <v>256</v>
      </c>
      <c r="L5">
        <v>192</v>
      </c>
      <c r="M5">
        <v>49</v>
      </c>
      <c r="N5">
        <v>3</v>
      </c>
      <c r="O5">
        <v>0</v>
      </c>
    </row>
    <row r="6" spans="1:17" x14ac:dyDescent="0.2">
      <c r="A6">
        <v>6</v>
      </c>
      <c r="B6">
        <v>0</v>
      </c>
      <c r="C6">
        <v>5</v>
      </c>
      <c r="D6">
        <v>768</v>
      </c>
      <c r="E6">
        <v>768</v>
      </c>
      <c r="F6">
        <f t="shared" si="0"/>
        <v>0</v>
      </c>
      <c r="G6">
        <f t="shared" si="1"/>
        <v>0</v>
      </c>
      <c r="H6">
        <f t="shared" si="2"/>
        <v>0</v>
      </c>
      <c r="J6">
        <v>3360</v>
      </c>
      <c r="K6">
        <v>320</v>
      </c>
      <c r="L6">
        <v>256</v>
      </c>
      <c r="M6">
        <v>92</v>
      </c>
      <c r="N6">
        <v>39</v>
      </c>
      <c r="O6">
        <v>54</v>
      </c>
      <c r="P6">
        <v>7</v>
      </c>
      <c r="Q6">
        <v>0</v>
      </c>
    </row>
    <row r="7" spans="1:17" x14ac:dyDescent="0.2">
      <c r="A7">
        <v>6</v>
      </c>
      <c r="B7">
        <v>0</v>
      </c>
      <c r="C7">
        <v>6</v>
      </c>
      <c r="D7">
        <v>896</v>
      </c>
      <c r="E7">
        <v>896</v>
      </c>
      <c r="F7">
        <f t="shared" si="0"/>
        <v>0</v>
      </c>
      <c r="G7">
        <f t="shared" si="1"/>
        <v>0</v>
      </c>
      <c r="H7">
        <f t="shared" si="2"/>
        <v>0</v>
      </c>
      <c r="J7">
        <v>4032</v>
      </c>
      <c r="K7">
        <v>384</v>
      </c>
      <c r="L7">
        <v>320</v>
      </c>
      <c r="M7">
        <v>141</v>
      </c>
      <c r="N7">
        <v>51</v>
      </c>
      <c r="O7">
        <v>0</v>
      </c>
    </row>
    <row r="8" spans="1:17" x14ac:dyDescent="0.2">
      <c r="A8">
        <v>6</v>
      </c>
      <c r="B8">
        <v>0</v>
      </c>
      <c r="C8">
        <v>7</v>
      </c>
      <c r="D8">
        <v>1024</v>
      </c>
      <c r="E8">
        <v>1024</v>
      </c>
      <c r="F8">
        <f t="shared" si="0"/>
        <v>0</v>
      </c>
      <c r="G8">
        <f t="shared" si="1"/>
        <v>0</v>
      </c>
      <c r="H8">
        <f t="shared" si="2"/>
        <v>0</v>
      </c>
      <c r="J8">
        <v>4704</v>
      </c>
      <c r="K8">
        <v>448</v>
      </c>
      <c r="L8">
        <v>384</v>
      </c>
      <c r="M8">
        <v>169</v>
      </c>
      <c r="N8">
        <v>23</v>
      </c>
      <c r="O8">
        <v>0</v>
      </c>
    </row>
    <row r="9" spans="1:17" x14ac:dyDescent="0.2">
      <c r="A9">
        <v>6</v>
      </c>
      <c r="B9">
        <v>0</v>
      </c>
      <c r="C9">
        <v>8</v>
      </c>
      <c r="D9">
        <v>1152</v>
      </c>
      <c r="E9">
        <v>1152</v>
      </c>
      <c r="F9">
        <f t="shared" si="0"/>
        <v>0</v>
      </c>
      <c r="G9">
        <f t="shared" si="1"/>
        <v>0</v>
      </c>
      <c r="H9">
        <f t="shared" si="2"/>
        <v>0</v>
      </c>
      <c r="J9">
        <v>5376</v>
      </c>
      <c r="K9">
        <v>512</v>
      </c>
      <c r="L9">
        <v>448</v>
      </c>
      <c r="M9">
        <v>184</v>
      </c>
      <c r="N9">
        <v>8</v>
      </c>
      <c r="O9">
        <v>0</v>
      </c>
    </row>
    <row r="10" spans="1:17" x14ac:dyDescent="0.2">
      <c r="A10">
        <v>6</v>
      </c>
      <c r="B10">
        <v>0</v>
      </c>
      <c r="C10">
        <v>10</v>
      </c>
      <c r="D10">
        <v>1408</v>
      </c>
      <c r="E10">
        <v>1408</v>
      </c>
      <c r="F10">
        <f t="shared" si="0"/>
        <v>0</v>
      </c>
      <c r="G10">
        <f t="shared" si="1"/>
        <v>0</v>
      </c>
      <c r="H10">
        <f t="shared" si="2"/>
        <v>0</v>
      </c>
      <c r="J10">
        <v>6720</v>
      </c>
      <c r="K10">
        <v>640</v>
      </c>
      <c r="L10">
        <v>576</v>
      </c>
      <c r="M10">
        <v>189</v>
      </c>
      <c r="N10">
        <v>3</v>
      </c>
      <c r="O10">
        <v>0</v>
      </c>
    </row>
    <row r="11" spans="1:17" x14ac:dyDescent="0.2">
      <c r="A11">
        <v>6</v>
      </c>
      <c r="B11">
        <v>0</v>
      </c>
      <c r="C11">
        <v>12</v>
      </c>
      <c r="D11">
        <v>1664</v>
      </c>
      <c r="E11">
        <v>1664</v>
      </c>
      <c r="F11">
        <f t="shared" si="0"/>
        <v>0</v>
      </c>
      <c r="G11">
        <f t="shared" si="1"/>
        <v>0</v>
      </c>
      <c r="H11">
        <f t="shared" si="2"/>
        <v>0</v>
      </c>
      <c r="J11">
        <v>8064</v>
      </c>
      <c r="K11">
        <v>768</v>
      </c>
      <c r="L11">
        <v>704</v>
      </c>
      <c r="M11">
        <v>190</v>
      </c>
      <c r="N11">
        <v>2</v>
      </c>
      <c r="O11">
        <v>0</v>
      </c>
    </row>
    <row r="12" spans="1:17" x14ac:dyDescent="0.2">
      <c r="A12">
        <v>7</v>
      </c>
      <c r="B12">
        <v>0</v>
      </c>
      <c r="C12">
        <v>1</v>
      </c>
      <c r="D12">
        <v>288</v>
      </c>
      <c r="E12">
        <v>64</v>
      </c>
      <c r="F12">
        <f t="shared" si="0"/>
        <v>224</v>
      </c>
      <c r="G12">
        <f t="shared" si="1"/>
        <v>0.77777777777777779</v>
      </c>
      <c r="H12">
        <f t="shared" si="2"/>
        <v>0.77777777777777779</v>
      </c>
      <c r="J12">
        <v>736</v>
      </c>
      <c r="K12">
        <v>64</v>
      </c>
      <c r="L12">
        <v>0</v>
      </c>
    </row>
    <row r="13" spans="1:17" x14ac:dyDescent="0.2">
      <c r="A13">
        <v>7</v>
      </c>
      <c r="B13">
        <v>0</v>
      </c>
      <c r="C13">
        <v>2</v>
      </c>
      <c r="D13">
        <v>448</v>
      </c>
      <c r="E13">
        <v>200</v>
      </c>
      <c r="F13">
        <f t="shared" si="0"/>
        <v>248</v>
      </c>
      <c r="G13">
        <f t="shared" si="1"/>
        <v>0.5535714285714286</v>
      </c>
      <c r="H13">
        <f t="shared" si="2"/>
        <v>0.2767857142857143</v>
      </c>
      <c r="J13">
        <v>1472</v>
      </c>
      <c r="K13">
        <v>128</v>
      </c>
      <c r="L13">
        <v>64</v>
      </c>
      <c r="M13">
        <v>8</v>
      </c>
      <c r="N13">
        <v>0</v>
      </c>
    </row>
    <row r="14" spans="1:17" x14ac:dyDescent="0.2">
      <c r="A14">
        <v>7</v>
      </c>
      <c r="B14">
        <v>0</v>
      </c>
      <c r="C14">
        <v>3</v>
      </c>
      <c r="D14">
        <v>608</v>
      </c>
      <c r="E14">
        <v>340</v>
      </c>
      <c r="F14">
        <f t="shared" si="0"/>
        <v>268</v>
      </c>
      <c r="G14">
        <f t="shared" si="1"/>
        <v>0.44078947368421051</v>
      </c>
      <c r="H14">
        <f t="shared" si="2"/>
        <v>0.14692982456140349</v>
      </c>
      <c r="J14">
        <v>2208</v>
      </c>
      <c r="K14">
        <v>192</v>
      </c>
      <c r="L14">
        <v>128</v>
      </c>
      <c r="M14">
        <v>20</v>
      </c>
      <c r="N14">
        <v>0</v>
      </c>
    </row>
    <row r="15" spans="1:17" x14ac:dyDescent="0.2">
      <c r="A15">
        <v>7</v>
      </c>
      <c r="B15">
        <v>0</v>
      </c>
      <c r="C15">
        <v>4</v>
      </c>
      <c r="D15">
        <v>768</v>
      </c>
      <c r="E15">
        <v>497</v>
      </c>
      <c r="F15">
        <f t="shared" si="0"/>
        <v>271</v>
      </c>
      <c r="G15">
        <f t="shared" si="1"/>
        <v>0.35286458333333331</v>
      </c>
      <c r="H15">
        <f t="shared" si="2"/>
        <v>8.8216145833333329E-2</v>
      </c>
      <c r="J15">
        <v>2944</v>
      </c>
      <c r="K15">
        <v>256</v>
      </c>
      <c r="L15">
        <v>192</v>
      </c>
      <c r="M15">
        <v>49</v>
      </c>
      <c r="N15">
        <v>0</v>
      </c>
    </row>
    <row r="16" spans="1:17" x14ac:dyDescent="0.2">
      <c r="A16">
        <v>7</v>
      </c>
      <c r="B16">
        <v>0</v>
      </c>
      <c r="C16">
        <v>5</v>
      </c>
      <c r="D16">
        <v>928</v>
      </c>
      <c r="E16">
        <v>666</v>
      </c>
      <c r="F16">
        <f t="shared" si="0"/>
        <v>262</v>
      </c>
      <c r="G16">
        <f t="shared" si="1"/>
        <v>0.28232758620689657</v>
      </c>
      <c r="H16">
        <f t="shared" si="2"/>
        <v>5.6465517241379312E-2</v>
      </c>
      <c r="J16">
        <v>3680</v>
      </c>
      <c r="K16">
        <v>320</v>
      </c>
      <c r="L16">
        <v>256</v>
      </c>
      <c r="M16">
        <v>89</v>
      </c>
      <c r="N16">
        <v>1</v>
      </c>
      <c r="O16">
        <v>0</v>
      </c>
    </row>
    <row r="17" spans="1:16" x14ac:dyDescent="0.2">
      <c r="A17">
        <v>7</v>
      </c>
      <c r="B17">
        <v>0</v>
      </c>
      <c r="C17">
        <v>6</v>
      </c>
      <c r="D17">
        <v>1088</v>
      </c>
      <c r="E17">
        <v>844</v>
      </c>
      <c r="F17">
        <f t="shared" si="0"/>
        <v>244</v>
      </c>
      <c r="G17">
        <f t="shared" si="1"/>
        <v>0.22426470588235295</v>
      </c>
      <c r="H17">
        <f t="shared" si="2"/>
        <v>3.7377450980392156E-2</v>
      </c>
      <c r="J17">
        <v>4416</v>
      </c>
      <c r="K17">
        <v>384</v>
      </c>
      <c r="L17">
        <v>320</v>
      </c>
      <c r="M17">
        <v>139</v>
      </c>
      <c r="N17">
        <v>1</v>
      </c>
      <c r="O17">
        <v>0</v>
      </c>
    </row>
    <row r="18" spans="1:16" x14ac:dyDescent="0.2">
      <c r="A18">
        <v>7</v>
      </c>
      <c r="B18">
        <v>0</v>
      </c>
      <c r="C18">
        <v>7</v>
      </c>
      <c r="D18">
        <v>1248</v>
      </c>
      <c r="E18">
        <v>1033</v>
      </c>
      <c r="F18">
        <f t="shared" si="0"/>
        <v>215</v>
      </c>
      <c r="G18">
        <f t="shared" si="1"/>
        <v>0.17227564102564102</v>
      </c>
      <c r="H18">
        <f t="shared" si="2"/>
        <v>2.461080586080586E-2</v>
      </c>
      <c r="J18">
        <v>5152</v>
      </c>
      <c r="K18">
        <v>448</v>
      </c>
      <c r="L18">
        <v>384</v>
      </c>
      <c r="M18">
        <v>200</v>
      </c>
      <c r="N18">
        <v>1</v>
      </c>
      <c r="O18">
        <v>0</v>
      </c>
    </row>
    <row r="19" spans="1:16" x14ac:dyDescent="0.2">
      <c r="A19">
        <v>7</v>
      </c>
      <c r="B19">
        <v>0</v>
      </c>
      <c r="C19">
        <v>8</v>
      </c>
      <c r="D19">
        <v>1408</v>
      </c>
      <c r="E19">
        <v>1220</v>
      </c>
      <c r="F19">
        <f t="shared" si="0"/>
        <v>188</v>
      </c>
      <c r="G19">
        <f t="shared" si="1"/>
        <v>0.13352272727272727</v>
      </c>
      <c r="H19">
        <f t="shared" si="2"/>
        <v>1.6690340909090908E-2</v>
      </c>
      <c r="J19">
        <v>5888</v>
      </c>
      <c r="K19">
        <v>512</v>
      </c>
      <c r="L19">
        <v>448</v>
      </c>
      <c r="M19">
        <v>259</v>
      </c>
      <c r="N19">
        <v>1</v>
      </c>
      <c r="O19">
        <v>0</v>
      </c>
    </row>
    <row r="20" spans="1:16" x14ac:dyDescent="0.2">
      <c r="A20">
        <v>7</v>
      </c>
      <c r="B20">
        <v>0</v>
      </c>
      <c r="C20">
        <v>9</v>
      </c>
      <c r="D20">
        <v>1568</v>
      </c>
      <c r="E20">
        <v>1410</v>
      </c>
      <c r="F20">
        <f t="shared" si="0"/>
        <v>158</v>
      </c>
      <c r="G20">
        <f t="shared" si="1"/>
        <v>0.10076530612244898</v>
      </c>
      <c r="H20">
        <f t="shared" si="2"/>
        <v>1.1196145124716554E-2</v>
      </c>
      <c r="J20">
        <v>6624</v>
      </c>
      <c r="K20">
        <v>576</v>
      </c>
      <c r="L20">
        <v>512</v>
      </c>
      <c r="M20">
        <v>320</v>
      </c>
      <c r="N20">
        <v>2</v>
      </c>
      <c r="O20">
        <v>0</v>
      </c>
    </row>
    <row r="21" spans="1:16" x14ac:dyDescent="0.2">
      <c r="A21">
        <v>7</v>
      </c>
      <c r="B21">
        <v>0</v>
      </c>
      <c r="C21">
        <v>10</v>
      </c>
      <c r="D21">
        <v>1728</v>
      </c>
      <c r="E21">
        <v>1602</v>
      </c>
      <c r="F21">
        <f t="shared" si="0"/>
        <v>126</v>
      </c>
      <c r="G21">
        <f t="shared" si="1"/>
        <v>7.2916666666666671E-2</v>
      </c>
      <c r="H21">
        <f t="shared" si="2"/>
        <v>7.2916666666666668E-3</v>
      </c>
      <c r="J21">
        <v>7360</v>
      </c>
      <c r="K21">
        <v>640</v>
      </c>
      <c r="L21">
        <v>576</v>
      </c>
      <c r="M21">
        <v>384</v>
      </c>
      <c r="N21">
        <v>2</v>
      </c>
      <c r="O21">
        <v>0</v>
      </c>
    </row>
    <row r="22" spans="1:16" x14ac:dyDescent="0.2">
      <c r="A22">
        <v>7</v>
      </c>
      <c r="B22">
        <v>0</v>
      </c>
      <c r="C22">
        <v>11</v>
      </c>
      <c r="D22">
        <v>1888</v>
      </c>
      <c r="E22">
        <v>1806</v>
      </c>
      <c r="F22">
        <f t="shared" si="0"/>
        <v>82</v>
      </c>
      <c r="G22">
        <f t="shared" si="1"/>
        <v>4.3432203389830511E-2</v>
      </c>
      <c r="H22">
        <f t="shared" si="2"/>
        <v>3.9483821263482282E-3</v>
      </c>
      <c r="J22">
        <v>8096</v>
      </c>
      <c r="K22">
        <v>704</v>
      </c>
      <c r="L22">
        <v>640</v>
      </c>
      <c r="M22">
        <v>448</v>
      </c>
      <c r="N22">
        <v>14</v>
      </c>
      <c r="O22">
        <v>0</v>
      </c>
    </row>
    <row r="23" spans="1:16" x14ac:dyDescent="0.2">
      <c r="A23">
        <v>7</v>
      </c>
      <c r="B23">
        <v>0</v>
      </c>
      <c r="C23">
        <v>12</v>
      </c>
      <c r="D23">
        <v>2048</v>
      </c>
      <c r="E23">
        <v>2048</v>
      </c>
      <c r="F23">
        <f t="shared" si="0"/>
        <v>0</v>
      </c>
      <c r="G23">
        <f t="shared" si="1"/>
        <v>0</v>
      </c>
      <c r="H23">
        <f t="shared" si="2"/>
        <v>0</v>
      </c>
      <c r="J23">
        <v>8832</v>
      </c>
      <c r="K23">
        <v>768</v>
      </c>
      <c r="L23">
        <v>704</v>
      </c>
      <c r="M23">
        <v>512</v>
      </c>
      <c r="N23">
        <v>17</v>
      </c>
      <c r="O23">
        <v>47</v>
      </c>
      <c r="P23">
        <v>0</v>
      </c>
    </row>
    <row r="24" spans="1:16" x14ac:dyDescent="0.2">
      <c r="A24">
        <v>8</v>
      </c>
      <c r="B24">
        <v>0</v>
      </c>
      <c r="C24">
        <v>1</v>
      </c>
      <c r="D24">
        <v>320</v>
      </c>
      <c r="E24">
        <v>64</v>
      </c>
      <c r="F24">
        <f t="shared" si="0"/>
        <v>256</v>
      </c>
      <c r="G24">
        <f t="shared" si="1"/>
        <v>0.8</v>
      </c>
      <c r="H24">
        <f t="shared" si="2"/>
        <v>0.8</v>
      </c>
      <c r="J24">
        <v>800</v>
      </c>
      <c r="K24">
        <v>64</v>
      </c>
      <c r="L24">
        <v>0</v>
      </c>
    </row>
    <row r="25" spans="1:16" x14ac:dyDescent="0.2">
      <c r="A25">
        <v>8</v>
      </c>
      <c r="B25">
        <v>0</v>
      </c>
      <c r="C25">
        <v>2</v>
      </c>
      <c r="D25">
        <v>512</v>
      </c>
      <c r="E25">
        <v>195</v>
      </c>
      <c r="F25">
        <f t="shared" si="0"/>
        <v>317</v>
      </c>
      <c r="G25">
        <f>F25/D25</f>
        <v>0.619140625</v>
      </c>
      <c r="H25">
        <f t="shared" si="2"/>
        <v>0.3095703125</v>
      </c>
      <c r="J25">
        <v>1600</v>
      </c>
      <c r="K25">
        <v>128</v>
      </c>
      <c r="L25">
        <v>64</v>
      </c>
      <c r="M25">
        <v>3</v>
      </c>
      <c r="N25">
        <v>0</v>
      </c>
    </row>
    <row r="26" spans="1:16" x14ac:dyDescent="0.2">
      <c r="A26">
        <v>8</v>
      </c>
      <c r="B26">
        <v>0</v>
      </c>
      <c r="C26">
        <v>4</v>
      </c>
      <c r="D26">
        <v>896</v>
      </c>
      <c r="E26">
        <v>487</v>
      </c>
      <c r="F26">
        <f t="shared" si="0"/>
        <v>409</v>
      </c>
      <c r="G26">
        <f t="shared" si="1"/>
        <v>0.4564732142857143</v>
      </c>
      <c r="H26">
        <f t="shared" si="2"/>
        <v>0.11411830357142858</v>
      </c>
      <c r="J26">
        <v>3200</v>
      </c>
      <c r="K26">
        <v>256</v>
      </c>
      <c r="L26">
        <v>192</v>
      </c>
      <c r="M26">
        <v>39</v>
      </c>
      <c r="N26">
        <v>0</v>
      </c>
    </row>
    <row r="27" spans="1:16" x14ac:dyDescent="0.2">
      <c r="A27">
        <v>8</v>
      </c>
      <c r="B27">
        <v>0</v>
      </c>
      <c r="C27">
        <v>8</v>
      </c>
      <c r="D27">
        <v>1664</v>
      </c>
      <c r="E27">
        <v>1221</v>
      </c>
      <c r="F27">
        <f t="shared" si="0"/>
        <v>443</v>
      </c>
      <c r="G27">
        <f t="shared" si="1"/>
        <v>0.26622596153846156</v>
      </c>
      <c r="H27">
        <f t="shared" si="2"/>
        <v>3.3278245192307696E-2</v>
      </c>
      <c r="J27">
        <v>6400</v>
      </c>
      <c r="K27">
        <v>512</v>
      </c>
      <c r="L27">
        <v>448</v>
      </c>
      <c r="M27">
        <v>261</v>
      </c>
      <c r="N27">
        <v>0</v>
      </c>
    </row>
    <row r="28" spans="1:16" x14ac:dyDescent="0.2">
      <c r="A28">
        <v>8</v>
      </c>
      <c r="B28">
        <v>0</v>
      </c>
      <c r="C28">
        <v>10</v>
      </c>
      <c r="D28">
        <v>2048</v>
      </c>
      <c r="E28">
        <v>1600</v>
      </c>
      <c r="F28">
        <f t="shared" si="0"/>
        <v>448</v>
      </c>
      <c r="G28">
        <f t="shared" si="1"/>
        <v>0.21875</v>
      </c>
      <c r="H28">
        <f t="shared" si="2"/>
        <v>2.1874999999999999E-2</v>
      </c>
      <c r="J28">
        <v>8000</v>
      </c>
      <c r="K28">
        <v>640</v>
      </c>
      <c r="L28">
        <v>576</v>
      </c>
      <c r="M28">
        <v>384</v>
      </c>
      <c r="N28">
        <v>0</v>
      </c>
    </row>
    <row r="29" spans="1:16" x14ac:dyDescent="0.2">
      <c r="A29">
        <v>8</v>
      </c>
      <c r="B29">
        <v>0</v>
      </c>
      <c r="C29">
        <v>12</v>
      </c>
      <c r="D29">
        <v>2432</v>
      </c>
      <c r="E29">
        <v>1984</v>
      </c>
      <c r="F29">
        <f t="shared" si="0"/>
        <v>448</v>
      </c>
      <c r="G29">
        <f t="shared" si="1"/>
        <v>0.18421052631578946</v>
      </c>
      <c r="H29">
        <f t="shared" si="2"/>
        <v>1.5350877192982455E-2</v>
      </c>
      <c r="J29">
        <v>9600</v>
      </c>
      <c r="K29">
        <v>768</v>
      </c>
      <c r="L29">
        <v>704</v>
      </c>
      <c r="M29">
        <v>512</v>
      </c>
      <c r="N29">
        <v>0</v>
      </c>
    </row>
    <row r="30" spans="1:16" x14ac:dyDescent="0.2">
      <c r="A30">
        <v>8</v>
      </c>
      <c r="B30">
        <v>0</v>
      </c>
      <c r="C30">
        <v>16</v>
      </c>
      <c r="D30">
        <v>3200</v>
      </c>
      <c r="E30">
        <v>2756</v>
      </c>
      <c r="F30">
        <f t="shared" si="0"/>
        <v>444</v>
      </c>
      <c r="G30">
        <f t="shared" si="1"/>
        <v>0.13875000000000001</v>
      </c>
      <c r="H30">
        <f t="shared" si="2"/>
        <v>8.6718750000000008E-3</v>
      </c>
      <c r="J30">
        <v>12800</v>
      </c>
      <c r="K30">
        <v>1024</v>
      </c>
      <c r="L30">
        <v>960</v>
      </c>
      <c r="M30">
        <v>768</v>
      </c>
      <c r="N30">
        <v>4</v>
      </c>
      <c r="O30">
        <v>0</v>
      </c>
    </row>
    <row r="31" spans="1:16" x14ac:dyDescent="0.2">
      <c r="A31">
        <v>8</v>
      </c>
      <c r="B31">
        <v>0</v>
      </c>
      <c r="C31">
        <v>20</v>
      </c>
      <c r="D31">
        <v>3968</v>
      </c>
      <c r="E31">
        <v>3529</v>
      </c>
      <c r="F31">
        <f t="shared" si="0"/>
        <v>439</v>
      </c>
      <c r="G31">
        <f t="shared" si="1"/>
        <v>0.1106350806451613</v>
      </c>
      <c r="H31">
        <f t="shared" si="2"/>
        <v>5.531754032258065E-3</v>
      </c>
      <c r="J31">
        <v>16000</v>
      </c>
      <c r="K31">
        <v>1280</v>
      </c>
      <c r="L31">
        <v>1216</v>
      </c>
      <c r="M31">
        <v>1024</v>
      </c>
      <c r="N31">
        <v>9</v>
      </c>
      <c r="O31">
        <v>0</v>
      </c>
    </row>
    <row r="32" spans="1:16" x14ac:dyDescent="0.2">
      <c r="A32">
        <v>8</v>
      </c>
      <c r="B32">
        <v>0</v>
      </c>
      <c r="C32">
        <v>25</v>
      </c>
      <c r="D32">
        <v>4928</v>
      </c>
      <c r="E32">
        <v>4493</v>
      </c>
      <c r="F32">
        <f t="shared" si="0"/>
        <v>435</v>
      </c>
      <c r="G32">
        <f t="shared" si="1"/>
        <v>8.8271103896103903E-2</v>
      </c>
      <c r="H32">
        <f t="shared" si="2"/>
        <v>3.5308441558441562E-3</v>
      </c>
      <c r="J32">
        <v>20000</v>
      </c>
      <c r="K32">
        <v>1600</v>
      </c>
      <c r="L32">
        <v>1536</v>
      </c>
      <c r="M32">
        <v>1344</v>
      </c>
      <c r="N32">
        <v>13</v>
      </c>
      <c r="O32">
        <v>0</v>
      </c>
    </row>
    <row r="33" spans="1:16" x14ac:dyDescent="0.2">
      <c r="A33">
        <v>8</v>
      </c>
      <c r="B33">
        <v>0</v>
      </c>
      <c r="C33">
        <v>30</v>
      </c>
      <c r="D33">
        <v>5888</v>
      </c>
      <c r="E33">
        <v>5463</v>
      </c>
      <c r="F33">
        <f t="shared" si="0"/>
        <v>425</v>
      </c>
      <c r="G33">
        <f t="shared" si="1"/>
        <v>7.2180706521739135E-2</v>
      </c>
      <c r="H33">
        <f t="shared" si="2"/>
        <v>2.406023550724638E-3</v>
      </c>
      <c r="J33">
        <v>24000</v>
      </c>
      <c r="K33">
        <v>1920</v>
      </c>
      <c r="L33">
        <v>1856</v>
      </c>
      <c r="M33">
        <v>1664</v>
      </c>
      <c r="N33">
        <v>23</v>
      </c>
      <c r="O33">
        <v>0</v>
      </c>
    </row>
    <row r="34" spans="1:16" x14ac:dyDescent="0.2">
      <c r="A34">
        <v>8</v>
      </c>
      <c r="B34">
        <v>0</v>
      </c>
      <c r="C34">
        <v>32</v>
      </c>
      <c r="D34">
        <v>6272</v>
      </c>
      <c r="E34">
        <v>5855</v>
      </c>
      <c r="F34">
        <f t="shared" si="0"/>
        <v>417</v>
      </c>
      <c r="G34">
        <f t="shared" si="1"/>
        <v>6.6485969387755098E-2</v>
      </c>
      <c r="H34">
        <f t="shared" si="2"/>
        <v>2.0776865433673468E-3</v>
      </c>
      <c r="J34">
        <v>25600</v>
      </c>
      <c r="K34">
        <v>2048</v>
      </c>
      <c r="L34">
        <v>1984</v>
      </c>
      <c r="M34">
        <v>1792</v>
      </c>
      <c r="N34">
        <v>31</v>
      </c>
      <c r="O34">
        <v>0</v>
      </c>
    </row>
    <row r="35" spans="1:16" x14ac:dyDescent="0.2">
      <c r="A35">
        <v>8</v>
      </c>
      <c r="B35">
        <v>0</v>
      </c>
      <c r="C35">
        <v>40</v>
      </c>
      <c r="D35">
        <v>7808</v>
      </c>
      <c r="E35">
        <v>7406</v>
      </c>
      <c r="F35">
        <f t="shared" si="0"/>
        <v>402</v>
      </c>
      <c r="G35">
        <f t="shared" si="1"/>
        <v>5.1485655737704916E-2</v>
      </c>
      <c r="H35">
        <f t="shared" si="2"/>
        <v>1.287141393442623E-3</v>
      </c>
      <c r="J35">
        <v>32000</v>
      </c>
      <c r="K35">
        <v>2560</v>
      </c>
      <c r="L35">
        <v>2496</v>
      </c>
      <c r="M35">
        <v>2304</v>
      </c>
      <c r="N35">
        <v>46</v>
      </c>
      <c r="O35">
        <v>0</v>
      </c>
    </row>
    <row r="36" spans="1:16" x14ac:dyDescent="0.2">
      <c r="A36">
        <v>8</v>
      </c>
      <c r="B36">
        <v>0</v>
      </c>
      <c r="C36">
        <v>50</v>
      </c>
      <c r="D36">
        <v>9728</v>
      </c>
      <c r="E36">
        <v>9350</v>
      </c>
      <c r="F36">
        <f t="shared" si="0"/>
        <v>378</v>
      </c>
      <c r="G36">
        <f t="shared" si="1"/>
        <v>3.8856907894736843E-2</v>
      </c>
      <c r="H36">
        <f t="shared" si="2"/>
        <v>7.7713815789473692E-4</v>
      </c>
      <c r="J36">
        <v>40000</v>
      </c>
      <c r="K36">
        <v>3200</v>
      </c>
      <c r="L36">
        <v>3136</v>
      </c>
      <c r="M36">
        <v>2944</v>
      </c>
      <c r="N36">
        <v>70</v>
      </c>
      <c r="O36">
        <v>0</v>
      </c>
    </row>
    <row r="37" spans="1:16" x14ac:dyDescent="0.2">
      <c r="A37">
        <v>8</v>
      </c>
      <c r="B37">
        <v>0</v>
      </c>
      <c r="C37">
        <v>64</v>
      </c>
      <c r="D37">
        <v>12416</v>
      </c>
      <c r="E37">
        <v>12109</v>
      </c>
      <c r="F37">
        <f>D37-E37</f>
        <v>307</v>
      </c>
      <c r="G37">
        <f t="shared" si="1"/>
        <v>2.4726159793814432E-2</v>
      </c>
      <c r="H37">
        <f t="shared" si="2"/>
        <v>3.863462467783505E-4</v>
      </c>
      <c r="J37">
        <v>51200</v>
      </c>
      <c r="K37">
        <v>4096</v>
      </c>
      <c r="L37">
        <v>4032</v>
      </c>
      <c r="M37">
        <v>3840</v>
      </c>
      <c r="N37">
        <v>140</v>
      </c>
      <c r="O37">
        <v>1</v>
      </c>
      <c r="P37">
        <v>0</v>
      </c>
    </row>
    <row r="38" spans="1:16" x14ac:dyDescent="0.2">
      <c r="A38">
        <v>8</v>
      </c>
      <c r="B38">
        <v>0</v>
      </c>
      <c r="C38">
        <v>70</v>
      </c>
      <c r="D38">
        <v>13568</v>
      </c>
      <c r="E38">
        <v>13319</v>
      </c>
      <c r="F38">
        <f>D38-E38</f>
        <v>249</v>
      </c>
      <c r="G38">
        <f t="shared" si="1"/>
        <v>1.8352004716981132E-2</v>
      </c>
      <c r="H38">
        <f t="shared" si="2"/>
        <v>2.6217149595687334E-4</v>
      </c>
      <c r="J38">
        <v>56000</v>
      </c>
      <c r="K38">
        <v>4480</v>
      </c>
      <c r="L38">
        <v>4416</v>
      </c>
      <c r="M38">
        <v>4224</v>
      </c>
      <c r="N38">
        <v>189</v>
      </c>
      <c r="O38">
        <v>10</v>
      </c>
      <c r="P38">
        <v>0</v>
      </c>
    </row>
    <row r="39" spans="1:16" x14ac:dyDescent="0.2">
      <c r="A39">
        <v>8</v>
      </c>
      <c r="B39">
        <v>0</v>
      </c>
      <c r="C39">
        <v>80</v>
      </c>
      <c r="D39">
        <v>15488</v>
      </c>
      <c r="E39">
        <v>15488</v>
      </c>
      <c r="F39">
        <f>D39-E39</f>
        <v>0</v>
      </c>
      <c r="G39">
        <f t="shared" si="1"/>
        <v>0</v>
      </c>
      <c r="H39">
        <f t="shared" si="2"/>
        <v>0</v>
      </c>
    </row>
    <row r="40" spans="1:16" x14ac:dyDescent="0.2">
      <c r="A40">
        <v>8</v>
      </c>
      <c r="B40">
        <v>0</v>
      </c>
      <c r="C40">
        <v>100</v>
      </c>
      <c r="D40">
        <v>19328</v>
      </c>
      <c r="E40">
        <v>19328</v>
      </c>
      <c r="F40">
        <f>D40-E40</f>
        <v>0</v>
      </c>
      <c r="G40">
        <f t="shared" si="1"/>
        <v>0</v>
      </c>
      <c r="H40">
        <f t="shared" si="2"/>
        <v>0</v>
      </c>
      <c r="J40" t="s">
        <v>8</v>
      </c>
    </row>
    <row r="41" spans="1:16" x14ac:dyDescent="0.2">
      <c r="A41">
        <v>8</v>
      </c>
      <c r="B41">
        <v>0</v>
      </c>
      <c r="C41">
        <v>128</v>
      </c>
      <c r="D41">
        <v>24704</v>
      </c>
      <c r="E41">
        <v>24704</v>
      </c>
      <c r="F41">
        <f t="shared" si="0"/>
        <v>0</v>
      </c>
      <c r="G41">
        <f t="shared" si="1"/>
        <v>0</v>
      </c>
      <c r="H41">
        <f t="shared" si="2"/>
        <v>0</v>
      </c>
      <c r="J41" t="s">
        <v>8</v>
      </c>
    </row>
    <row r="42" spans="1:16" x14ac:dyDescent="0.2">
      <c r="A42">
        <v>9</v>
      </c>
      <c r="B42">
        <v>0</v>
      </c>
      <c r="C42">
        <v>1</v>
      </c>
      <c r="D42">
        <v>352</v>
      </c>
      <c r="E42">
        <v>64</v>
      </c>
      <c r="F42">
        <f t="shared" si="0"/>
        <v>288</v>
      </c>
      <c r="G42">
        <f t="shared" si="1"/>
        <v>0.81818181818181823</v>
      </c>
      <c r="H42">
        <f t="shared" si="2"/>
        <v>0.81818181818181823</v>
      </c>
      <c r="J42">
        <v>864</v>
      </c>
      <c r="K42">
        <v>64</v>
      </c>
      <c r="L42">
        <v>0</v>
      </c>
    </row>
    <row r="43" spans="1:16" x14ac:dyDescent="0.2">
      <c r="A43">
        <v>9</v>
      </c>
      <c r="B43">
        <v>0</v>
      </c>
      <c r="C43">
        <v>2</v>
      </c>
      <c r="D43">
        <v>576</v>
      </c>
      <c r="E43">
        <v>203</v>
      </c>
      <c r="F43">
        <f t="shared" si="0"/>
        <v>373</v>
      </c>
      <c r="G43">
        <f t="shared" si="1"/>
        <v>0.64756944444444442</v>
      </c>
      <c r="H43">
        <f t="shared" si="2"/>
        <v>0.32378472222222221</v>
      </c>
      <c r="J43">
        <v>1728</v>
      </c>
      <c r="K43">
        <v>128</v>
      </c>
      <c r="L43">
        <v>64</v>
      </c>
      <c r="M43">
        <v>11</v>
      </c>
      <c r="N43">
        <v>0</v>
      </c>
    </row>
    <row r="44" spans="1:16" x14ac:dyDescent="0.2">
      <c r="A44">
        <v>9</v>
      </c>
      <c r="B44">
        <v>0</v>
      </c>
      <c r="C44">
        <v>4</v>
      </c>
      <c r="D44">
        <v>1024</v>
      </c>
      <c r="E44">
        <v>491</v>
      </c>
      <c r="F44">
        <f t="shared" si="0"/>
        <v>533</v>
      </c>
      <c r="G44">
        <f t="shared" si="1"/>
        <v>0.5205078125</v>
      </c>
      <c r="H44">
        <f t="shared" si="2"/>
        <v>0.130126953125</v>
      </c>
      <c r="J44">
        <v>3456</v>
      </c>
      <c r="K44">
        <v>256</v>
      </c>
      <c r="L44">
        <v>192</v>
      </c>
      <c r="M44">
        <v>42</v>
      </c>
      <c r="N44">
        <v>1</v>
      </c>
      <c r="O44">
        <v>0</v>
      </c>
    </row>
    <row r="45" spans="1:16" x14ac:dyDescent="0.2">
      <c r="A45">
        <v>9</v>
      </c>
      <c r="B45">
        <v>0</v>
      </c>
      <c r="C45">
        <v>8</v>
      </c>
      <c r="D45">
        <v>1920</v>
      </c>
      <c r="E45">
        <v>1222</v>
      </c>
      <c r="F45">
        <f t="shared" si="0"/>
        <v>698</v>
      </c>
      <c r="G45">
        <f t="shared" si="1"/>
        <v>0.36354166666666665</v>
      </c>
      <c r="H45">
        <f t="shared" si="2"/>
        <v>4.5442708333333331E-2</v>
      </c>
      <c r="J45">
        <v>6912</v>
      </c>
      <c r="K45">
        <v>512</v>
      </c>
      <c r="L45">
        <v>448</v>
      </c>
      <c r="M45">
        <v>259</v>
      </c>
      <c r="N45">
        <v>3</v>
      </c>
      <c r="O45">
        <v>0</v>
      </c>
    </row>
    <row r="46" spans="1:16" x14ac:dyDescent="0.2">
      <c r="A46">
        <v>9</v>
      </c>
      <c r="B46">
        <v>0</v>
      </c>
      <c r="C46">
        <v>16</v>
      </c>
      <c r="D46">
        <v>3712</v>
      </c>
      <c r="E46">
        <v>2765</v>
      </c>
      <c r="F46">
        <f t="shared" si="0"/>
        <v>947</v>
      </c>
      <c r="G46">
        <f t="shared" si="1"/>
        <v>0.25511853448275862</v>
      </c>
      <c r="H46">
        <f t="shared" si="2"/>
        <v>1.5944908405172414E-2</v>
      </c>
      <c r="J46">
        <v>13824</v>
      </c>
      <c r="K46">
        <v>1024</v>
      </c>
      <c r="L46">
        <v>960</v>
      </c>
      <c r="M46">
        <v>768</v>
      </c>
      <c r="N46">
        <v>13</v>
      </c>
      <c r="O46">
        <v>0</v>
      </c>
    </row>
    <row r="47" spans="1:16" x14ac:dyDescent="0.2">
      <c r="A47">
        <v>9</v>
      </c>
      <c r="B47">
        <v>0</v>
      </c>
      <c r="C47">
        <v>32</v>
      </c>
      <c r="D47">
        <v>7296</v>
      </c>
      <c r="E47">
        <v>5872</v>
      </c>
      <c r="F47">
        <f t="shared" si="0"/>
        <v>1424</v>
      </c>
      <c r="G47">
        <f t="shared" si="1"/>
        <v>0.19517543859649122</v>
      </c>
      <c r="H47">
        <f t="shared" si="2"/>
        <v>6.0992324561403508E-3</v>
      </c>
      <c r="J47">
        <v>27648</v>
      </c>
      <c r="K47">
        <v>2048</v>
      </c>
      <c r="L47">
        <v>1984</v>
      </c>
      <c r="M47">
        <v>1792</v>
      </c>
      <c r="N47">
        <v>48</v>
      </c>
      <c r="O47">
        <v>0</v>
      </c>
    </row>
    <row r="48" spans="1:16" x14ac:dyDescent="0.2">
      <c r="A48">
        <v>9</v>
      </c>
      <c r="B48">
        <v>0</v>
      </c>
      <c r="C48">
        <v>64</v>
      </c>
      <c r="D48">
        <v>14464</v>
      </c>
      <c r="E48">
        <v>12166</v>
      </c>
      <c r="F48">
        <f t="shared" si="0"/>
        <v>2298</v>
      </c>
      <c r="G48">
        <f t="shared" si="1"/>
        <v>0.15887721238938052</v>
      </c>
      <c r="H48">
        <f t="shared" si="2"/>
        <v>2.4824564435840706E-3</v>
      </c>
    </row>
    <row r="49" spans="1:15" x14ac:dyDescent="0.2">
      <c r="A49">
        <v>9</v>
      </c>
      <c r="B49">
        <v>0</v>
      </c>
      <c r="C49">
        <v>128</v>
      </c>
      <c r="F49">
        <f t="shared" si="0"/>
        <v>0</v>
      </c>
      <c r="G49" t="e">
        <f t="shared" si="1"/>
        <v>#DIV/0!</v>
      </c>
      <c r="H49" t="e">
        <f t="shared" si="2"/>
        <v>#DIV/0!</v>
      </c>
    </row>
    <row r="50" spans="1:15" x14ac:dyDescent="0.2">
      <c r="A50">
        <v>16</v>
      </c>
      <c r="B50">
        <v>0</v>
      </c>
      <c r="C50">
        <v>1</v>
      </c>
      <c r="D50">
        <v>576</v>
      </c>
      <c r="E50">
        <v>64</v>
      </c>
      <c r="F50">
        <f t="shared" si="0"/>
        <v>512</v>
      </c>
      <c r="G50">
        <f t="shared" si="1"/>
        <v>0.88888888888888884</v>
      </c>
      <c r="H50">
        <f t="shared" si="2"/>
        <v>0.88888888888888884</v>
      </c>
      <c r="J50">
        <v>1312</v>
      </c>
      <c r="K50">
        <v>64</v>
      </c>
      <c r="L50">
        <v>0</v>
      </c>
    </row>
    <row r="51" spans="1:15" x14ac:dyDescent="0.2">
      <c r="A51">
        <v>16</v>
      </c>
      <c r="B51">
        <v>0</v>
      </c>
      <c r="C51">
        <v>2</v>
      </c>
      <c r="D51">
        <v>1024</v>
      </c>
      <c r="E51">
        <v>200</v>
      </c>
      <c r="F51">
        <f t="shared" si="0"/>
        <v>824</v>
      </c>
      <c r="G51">
        <f t="shared" si="1"/>
        <v>0.8046875</v>
      </c>
      <c r="H51">
        <f t="shared" si="2"/>
        <v>0.40234375</v>
      </c>
      <c r="J51">
        <v>2624</v>
      </c>
      <c r="K51">
        <v>128</v>
      </c>
      <c r="L51">
        <v>64</v>
      </c>
      <c r="M51">
        <v>8</v>
      </c>
      <c r="N51">
        <v>0</v>
      </c>
    </row>
    <row r="52" spans="1:15" x14ac:dyDescent="0.2">
      <c r="A52">
        <v>16</v>
      </c>
      <c r="B52">
        <v>0</v>
      </c>
      <c r="C52">
        <v>4</v>
      </c>
      <c r="D52">
        <v>1920</v>
      </c>
      <c r="E52">
        <v>487</v>
      </c>
      <c r="F52">
        <f t="shared" si="0"/>
        <v>1433</v>
      </c>
      <c r="G52">
        <f t="shared" si="1"/>
        <v>0.74635416666666665</v>
      </c>
      <c r="H52">
        <f t="shared" si="2"/>
        <v>0.18658854166666666</v>
      </c>
      <c r="J52">
        <v>5248</v>
      </c>
      <c r="K52">
        <v>256</v>
      </c>
      <c r="L52">
        <v>192</v>
      </c>
      <c r="M52">
        <v>39</v>
      </c>
      <c r="N52">
        <v>0</v>
      </c>
    </row>
    <row r="53" spans="1:15" x14ac:dyDescent="0.2">
      <c r="A53">
        <v>16</v>
      </c>
      <c r="B53">
        <v>0</v>
      </c>
      <c r="C53">
        <v>8</v>
      </c>
      <c r="D53">
        <v>3712</v>
      </c>
      <c r="E53">
        <v>1218</v>
      </c>
      <c r="F53">
        <f t="shared" si="0"/>
        <v>2494</v>
      </c>
      <c r="G53">
        <f t="shared" si="1"/>
        <v>0.671875</v>
      </c>
      <c r="H53">
        <f t="shared" si="2"/>
        <v>8.3984375E-2</v>
      </c>
      <c r="J53">
        <v>10496</v>
      </c>
      <c r="K53">
        <v>512</v>
      </c>
      <c r="L53">
        <v>448</v>
      </c>
      <c r="M53">
        <v>257</v>
      </c>
      <c r="N53">
        <v>1</v>
      </c>
      <c r="O53">
        <v>0</v>
      </c>
    </row>
    <row r="54" spans="1:15" x14ac:dyDescent="0.2">
      <c r="A54">
        <v>16</v>
      </c>
      <c r="B54">
        <v>0</v>
      </c>
      <c r="C54">
        <v>16</v>
      </c>
      <c r="D54">
        <v>7296</v>
      </c>
      <c r="E54">
        <v>2762</v>
      </c>
      <c r="F54">
        <f t="shared" si="0"/>
        <v>4534</v>
      </c>
      <c r="G54">
        <f t="shared" si="1"/>
        <v>0.62143640350877194</v>
      </c>
      <c r="H54">
        <f t="shared" si="2"/>
        <v>3.8839775219298246E-2</v>
      </c>
      <c r="J54">
        <v>20992</v>
      </c>
      <c r="K54">
        <v>1024</v>
      </c>
      <c r="L54">
        <v>960</v>
      </c>
      <c r="M54">
        <v>768</v>
      </c>
      <c r="N54">
        <v>10</v>
      </c>
      <c r="O54">
        <v>0</v>
      </c>
    </row>
    <row r="55" spans="1:15" x14ac:dyDescent="0.2">
      <c r="A55">
        <v>16</v>
      </c>
      <c r="B55">
        <v>0</v>
      </c>
      <c r="C55">
        <v>32</v>
      </c>
      <c r="D55">
        <v>14464</v>
      </c>
      <c r="E55">
        <v>5858</v>
      </c>
      <c r="F55">
        <f t="shared" si="0"/>
        <v>8606</v>
      </c>
      <c r="G55">
        <f t="shared" si="1"/>
        <v>0.59499446902654862</v>
      </c>
      <c r="H55">
        <f t="shared" si="2"/>
        <v>1.8593577157079644E-2</v>
      </c>
      <c r="J55">
        <v>41984</v>
      </c>
      <c r="K55">
        <v>2048</v>
      </c>
      <c r="L55">
        <v>1984</v>
      </c>
      <c r="M55">
        <v>1792</v>
      </c>
      <c r="N55">
        <v>34</v>
      </c>
      <c r="O55">
        <v>0</v>
      </c>
    </row>
    <row r="56" spans="1:15" x14ac:dyDescent="0.2">
      <c r="A56">
        <v>16</v>
      </c>
      <c r="B56">
        <v>0</v>
      </c>
      <c r="C56">
        <v>64</v>
      </c>
      <c r="D56">
        <v>28800</v>
      </c>
      <c r="E56">
        <v>12145</v>
      </c>
      <c r="F56">
        <f t="shared" si="0"/>
        <v>16655</v>
      </c>
      <c r="G56">
        <f t="shared" si="1"/>
        <v>0.57829861111111114</v>
      </c>
      <c r="H56">
        <f t="shared" si="2"/>
        <v>9.0359157986111115E-3</v>
      </c>
      <c r="J56" t="s">
        <v>8</v>
      </c>
    </row>
    <row r="57" spans="1:15" x14ac:dyDescent="0.2">
      <c r="A57">
        <v>16</v>
      </c>
      <c r="B57">
        <v>0</v>
      </c>
      <c r="C57">
        <v>128</v>
      </c>
      <c r="F57">
        <f t="shared" si="0"/>
        <v>0</v>
      </c>
      <c r="G57" t="e">
        <f t="shared" si="1"/>
        <v>#DIV/0!</v>
      </c>
      <c r="H57" t="e">
        <f t="shared" si="2"/>
        <v>#DIV/0!</v>
      </c>
    </row>
    <row r="58" spans="1:15" x14ac:dyDescent="0.2">
      <c r="A58">
        <v>16</v>
      </c>
      <c r="B58">
        <v>0</v>
      </c>
      <c r="C58">
        <v>256</v>
      </c>
      <c r="F58">
        <f t="shared" si="0"/>
        <v>0</v>
      </c>
      <c r="G58" t="e">
        <f t="shared" si="1"/>
        <v>#DIV/0!</v>
      </c>
      <c r="H58" t="e">
        <f t="shared" si="2"/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I10" sqref="I10"/>
    </sheetView>
  </sheetViews>
  <sheetFormatPr baseColWidth="10" defaultRowHeight="15" x14ac:dyDescent="0.2"/>
  <sheetData>
    <row r="1" spans="1:20" x14ac:dyDescent="0.2">
      <c r="A1" t="s">
        <v>25</v>
      </c>
      <c r="B1" t="s">
        <v>26</v>
      </c>
      <c r="D1" t="s">
        <v>27</v>
      </c>
    </row>
    <row r="2" spans="1:20" x14ac:dyDescent="0.2">
      <c r="A2">
        <v>4</v>
      </c>
      <c r="B2">
        <v>145</v>
      </c>
      <c r="D2">
        <v>205</v>
      </c>
      <c r="E2">
        <v>2104</v>
      </c>
      <c r="G2">
        <v>588</v>
      </c>
      <c r="H2">
        <v>126</v>
      </c>
      <c r="I2">
        <v>2</v>
      </c>
      <c r="J2">
        <v>0</v>
      </c>
      <c r="M2">
        <v>1805</v>
      </c>
      <c r="N2">
        <v>93</v>
      </c>
      <c r="O2">
        <v>1</v>
      </c>
      <c r="P2">
        <v>0</v>
      </c>
      <c r="T2">
        <f>SUM(O2:S2)</f>
        <v>1</v>
      </c>
    </row>
    <row r="3" spans="1:20" x14ac:dyDescent="0.2">
      <c r="A3">
        <v>8</v>
      </c>
      <c r="B3">
        <v>222</v>
      </c>
      <c r="D3">
        <v>334</v>
      </c>
      <c r="E3">
        <v>4152</v>
      </c>
      <c r="G3">
        <v>1176</v>
      </c>
      <c r="H3">
        <v>294</v>
      </c>
      <c r="I3">
        <v>9</v>
      </c>
      <c r="J3">
        <v>0</v>
      </c>
      <c r="L3">
        <f>(N3-N2)/4</f>
        <v>30.5</v>
      </c>
      <c r="M3">
        <v>3597</v>
      </c>
      <c r="N3">
        <v>215</v>
      </c>
      <c r="O3">
        <v>6</v>
      </c>
      <c r="P3">
        <v>0</v>
      </c>
      <c r="T3">
        <f>SUM(O3:S3)</f>
        <v>6</v>
      </c>
    </row>
    <row r="4" spans="1:20" x14ac:dyDescent="0.2">
      <c r="A4">
        <v>12</v>
      </c>
      <c r="B4">
        <v>299</v>
      </c>
      <c r="G4">
        <v>1764</v>
      </c>
      <c r="H4">
        <v>462</v>
      </c>
      <c r="I4">
        <v>16</v>
      </c>
      <c r="J4">
        <v>0</v>
      </c>
      <c r="M4">
        <f>M3+448*4</f>
        <v>5389</v>
      </c>
      <c r="N4">
        <f>N3+31*4</f>
        <v>339</v>
      </c>
      <c r="O4">
        <v>11</v>
      </c>
      <c r="P4">
        <v>1</v>
      </c>
      <c r="Q4">
        <v>0</v>
      </c>
      <c r="T4">
        <f t="shared" ref="T4:T10" si="0">SUM(O4:S4)</f>
        <v>12</v>
      </c>
    </row>
    <row r="5" spans="1:20" x14ac:dyDescent="0.2">
      <c r="A5">
        <v>16</v>
      </c>
      <c r="B5">
        <v>315</v>
      </c>
      <c r="D5">
        <v>584</v>
      </c>
      <c r="E5">
        <v>8248</v>
      </c>
      <c r="G5">
        <v>2352</v>
      </c>
      <c r="H5">
        <v>630</v>
      </c>
      <c r="I5">
        <v>84</v>
      </c>
      <c r="J5">
        <v>0</v>
      </c>
      <c r="L5">
        <f>(N5-N3)/8</f>
        <v>31</v>
      </c>
      <c r="M5">
        <v>7181</v>
      </c>
      <c r="N5">
        <v>463</v>
      </c>
      <c r="O5">
        <v>15</v>
      </c>
      <c r="P5">
        <v>2</v>
      </c>
      <c r="Q5">
        <v>3</v>
      </c>
      <c r="R5">
        <v>0</v>
      </c>
      <c r="T5">
        <f t="shared" si="0"/>
        <v>20</v>
      </c>
    </row>
    <row r="6" spans="1:20" x14ac:dyDescent="0.2">
      <c r="A6">
        <v>20</v>
      </c>
      <c r="B6">
        <v>237</v>
      </c>
      <c r="C6">
        <v>1281</v>
      </c>
      <c r="D6">
        <v>712</v>
      </c>
      <c r="E6">
        <f>E5+512*4</f>
        <v>10296</v>
      </c>
      <c r="G6">
        <v>2948</v>
      </c>
      <c r="H6">
        <v>798</v>
      </c>
      <c r="I6">
        <v>246</v>
      </c>
      <c r="J6">
        <v>0</v>
      </c>
      <c r="L6">
        <f>(N6-N5)/4</f>
        <v>31</v>
      </c>
      <c r="M6">
        <v>8973</v>
      </c>
      <c r="N6">
        <v>587</v>
      </c>
      <c r="O6">
        <v>19</v>
      </c>
      <c r="P6">
        <v>2</v>
      </c>
      <c r="Q6">
        <v>3</v>
      </c>
      <c r="R6">
        <v>0</v>
      </c>
      <c r="T6">
        <f t="shared" si="0"/>
        <v>24</v>
      </c>
    </row>
    <row r="7" spans="1:20" x14ac:dyDescent="0.2">
      <c r="A7">
        <v>24</v>
      </c>
      <c r="B7">
        <v>153</v>
      </c>
      <c r="C7">
        <f>1281+(1785-1281)/8*4</f>
        <v>1533</v>
      </c>
      <c r="D7">
        <v>660</v>
      </c>
      <c r="G7">
        <v>3528</v>
      </c>
      <c r="H7">
        <v>966</v>
      </c>
      <c r="I7">
        <v>414</v>
      </c>
      <c r="J7">
        <v>0</v>
      </c>
      <c r="M7">
        <f>(M6-M5)+8973</f>
        <v>10765</v>
      </c>
      <c r="N7">
        <f>587-463+587</f>
        <v>711</v>
      </c>
      <c r="Q7">
        <v>8</v>
      </c>
      <c r="T7">
        <f t="shared" si="0"/>
        <v>8</v>
      </c>
    </row>
    <row r="8" spans="1:20" x14ac:dyDescent="0.2">
      <c r="A8">
        <v>26</v>
      </c>
      <c r="B8">
        <v>111</v>
      </c>
      <c r="C8">
        <f>1533+63*2</f>
        <v>1659</v>
      </c>
      <c r="D8">
        <v>600</v>
      </c>
      <c r="G8">
        <v>3822</v>
      </c>
      <c r="H8">
        <v>1050</v>
      </c>
      <c r="I8">
        <v>498</v>
      </c>
      <c r="J8">
        <v>0</v>
      </c>
      <c r="T8">
        <f t="shared" si="0"/>
        <v>0</v>
      </c>
    </row>
    <row r="9" spans="1:20" x14ac:dyDescent="0.2">
      <c r="A9">
        <v>28</v>
      </c>
      <c r="B9">
        <v>0</v>
      </c>
      <c r="C9">
        <v>1785</v>
      </c>
      <c r="D9">
        <v>427</v>
      </c>
      <c r="G9">
        <v>4116</v>
      </c>
      <c r="H9">
        <v>1134</v>
      </c>
      <c r="I9">
        <f>582+69</f>
        <v>651</v>
      </c>
      <c r="J9">
        <v>69</v>
      </c>
      <c r="K9">
        <v>0</v>
      </c>
      <c r="M9">
        <f>M6+448*8</f>
        <v>12557</v>
      </c>
      <c r="N9">
        <f>711-587+711</f>
        <v>835</v>
      </c>
      <c r="Q9">
        <v>129</v>
      </c>
      <c r="T9">
        <f t="shared" si="0"/>
        <v>129</v>
      </c>
    </row>
    <row r="10" spans="1:20" x14ac:dyDescent="0.2">
      <c r="A10">
        <v>32</v>
      </c>
      <c r="B10">
        <v>0</v>
      </c>
      <c r="D10">
        <v>0</v>
      </c>
      <c r="E10">
        <v>16440</v>
      </c>
      <c r="G10">
        <v>4704</v>
      </c>
      <c r="H10">
        <v>1302</v>
      </c>
      <c r="I10">
        <v>714</v>
      </c>
      <c r="J10">
        <v>21</v>
      </c>
      <c r="K10">
        <v>0</v>
      </c>
      <c r="M10">
        <v>14349</v>
      </c>
      <c r="N10">
        <v>959</v>
      </c>
      <c r="O10">
        <v>36</v>
      </c>
      <c r="P10">
        <v>52</v>
      </c>
      <c r="Q10">
        <v>420</v>
      </c>
      <c r="R10">
        <v>619</v>
      </c>
      <c r="S10">
        <v>5</v>
      </c>
      <c r="T10">
        <f t="shared" si="0"/>
        <v>1132</v>
      </c>
    </row>
    <row r="12" spans="1:20" x14ac:dyDescent="0.2">
      <c r="C12">
        <f>(C7-C6)/4</f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F7" workbookViewId="0">
      <selection activeCell="N3" sqref="N3"/>
    </sheetView>
  </sheetViews>
  <sheetFormatPr baseColWidth="10" defaultColWidth="8.83203125" defaultRowHeight="15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13</v>
      </c>
    </row>
    <row r="2" spans="1:19" x14ac:dyDescent="0.2">
      <c r="A2">
        <v>6</v>
      </c>
      <c r="B2">
        <v>0</v>
      </c>
      <c r="C2">
        <v>2</v>
      </c>
      <c r="D2">
        <v>384</v>
      </c>
      <c r="E2">
        <v>195</v>
      </c>
      <c r="F2">
        <v>189</v>
      </c>
      <c r="G2">
        <v>0.4921875</v>
      </c>
      <c r="H2">
        <v>0.24609375</v>
      </c>
      <c r="J2">
        <v>1344</v>
      </c>
      <c r="K2">
        <v>128</v>
      </c>
      <c r="L2">
        <v>64</v>
      </c>
      <c r="M2">
        <v>3</v>
      </c>
      <c r="N2">
        <v>0</v>
      </c>
    </row>
    <row r="3" spans="1:19" x14ac:dyDescent="0.2">
      <c r="A3">
        <v>6</v>
      </c>
      <c r="B3">
        <v>0</v>
      </c>
      <c r="C3">
        <v>3</v>
      </c>
      <c r="D3">
        <v>512</v>
      </c>
      <c r="E3">
        <v>341</v>
      </c>
      <c r="F3">
        <v>171</v>
      </c>
      <c r="G3">
        <v>0.333984375</v>
      </c>
      <c r="H3">
        <v>0.111328125</v>
      </c>
      <c r="J3">
        <v>2016</v>
      </c>
      <c r="K3">
        <v>192</v>
      </c>
      <c r="L3">
        <v>128</v>
      </c>
      <c r="M3">
        <v>19</v>
      </c>
      <c r="N3">
        <v>2</v>
      </c>
      <c r="O3">
        <v>0</v>
      </c>
    </row>
    <row r="4" spans="1:19" x14ac:dyDescent="0.2">
      <c r="A4">
        <v>6</v>
      </c>
      <c r="B4">
        <v>0</v>
      </c>
      <c r="C4">
        <v>4</v>
      </c>
      <c r="D4">
        <v>640</v>
      </c>
      <c r="E4">
        <v>500</v>
      </c>
      <c r="F4">
        <v>140</v>
      </c>
      <c r="G4">
        <v>0.21875</v>
      </c>
      <c r="H4">
        <v>5.46875E-2</v>
      </c>
      <c r="J4">
        <v>2688</v>
      </c>
      <c r="K4">
        <v>256</v>
      </c>
      <c r="L4">
        <v>192</v>
      </c>
      <c r="M4">
        <v>49</v>
      </c>
      <c r="N4">
        <v>3</v>
      </c>
      <c r="O4">
        <v>0</v>
      </c>
    </row>
    <row r="5" spans="1:19" x14ac:dyDescent="0.2">
      <c r="A5">
        <v>6</v>
      </c>
      <c r="B5">
        <v>0</v>
      </c>
      <c r="C5">
        <v>5</v>
      </c>
      <c r="D5">
        <v>768</v>
      </c>
      <c r="E5">
        <v>768</v>
      </c>
      <c r="F5">
        <v>0</v>
      </c>
      <c r="G5">
        <v>0</v>
      </c>
      <c r="H5">
        <v>0</v>
      </c>
      <c r="J5">
        <v>3360</v>
      </c>
      <c r="K5">
        <v>320</v>
      </c>
      <c r="L5">
        <v>256</v>
      </c>
      <c r="M5">
        <v>92</v>
      </c>
      <c r="N5">
        <v>39</v>
      </c>
      <c r="O5">
        <v>54</v>
      </c>
      <c r="P5">
        <v>7</v>
      </c>
      <c r="Q5">
        <v>0</v>
      </c>
    </row>
    <row r="6" spans="1:19" x14ac:dyDescent="0.2">
      <c r="A6">
        <v>6</v>
      </c>
      <c r="B6">
        <v>0</v>
      </c>
      <c r="C6">
        <v>6</v>
      </c>
      <c r="D6">
        <v>896</v>
      </c>
      <c r="E6">
        <v>896</v>
      </c>
      <c r="F6">
        <v>0</v>
      </c>
      <c r="G6">
        <v>0</v>
      </c>
      <c r="H6">
        <v>0</v>
      </c>
      <c r="J6">
        <v>4032</v>
      </c>
      <c r="K6">
        <v>384</v>
      </c>
      <c r="L6">
        <v>320</v>
      </c>
      <c r="M6">
        <v>141</v>
      </c>
      <c r="N6">
        <v>51</v>
      </c>
      <c r="O6">
        <v>0</v>
      </c>
      <c r="S6">
        <v>51</v>
      </c>
    </row>
    <row r="7" spans="1:19" x14ac:dyDescent="0.2">
      <c r="A7">
        <v>6</v>
      </c>
      <c r="B7">
        <v>0</v>
      </c>
      <c r="C7">
        <v>7</v>
      </c>
      <c r="D7">
        <v>1024</v>
      </c>
      <c r="E7">
        <v>1024</v>
      </c>
      <c r="F7">
        <v>0</v>
      </c>
      <c r="G7">
        <v>0</v>
      </c>
      <c r="H7">
        <v>0</v>
      </c>
      <c r="J7">
        <v>4704</v>
      </c>
      <c r="K7">
        <v>448</v>
      </c>
      <c r="L7">
        <v>384</v>
      </c>
      <c r="M7">
        <v>169</v>
      </c>
      <c r="N7">
        <v>23</v>
      </c>
      <c r="O7">
        <v>0</v>
      </c>
      <c r="S7">
        <v>23</v>
      </c>
    </row>
    <row r="8" spans="1:19" x14ac:dyDescent="0.2">
      <c r="A8">
        <v>6</v>
      </c>
      <c r="B8">
        <v>0</v>
      </c>
      <c r="C8">
        <v>8</v>
      </c>
      <c r="D8">
        <v>1152</v>
      </c>
      <c r="E8">
        <v>1152</v>
      </c>
      <c r="F8">
        <v>0</v>
      </c>
      <c r="G8">
        <v>0</v>
      </c>
      <c r="H8">
        <v>0</v>
      </c>
      <c r="J8">
        <v>5376</v>
      </c>
      <c r="K8">
        <v>512</v>
      </c>
      <c r="L8">
        <v>448</v>
      </c>
      <c r="M8">
        <v>184</v>
      </c>
      <c r="N8">
        <v>8</v>
      </c>
      <c r="O8">
        <v>0</v>
      </c>
      <c r="S8">
        <v>8</v>
      </c>
    </row>
    <row r="9" spans="1:19" x14ac:dyDescent="0.2">
      <c r="A9">
        <v>6</v>
      </c>
      <c r="B9">
        <v>0</v>
      </c>
      <c r="C9">
        <v>10</v>
      </c>
      <c r="D9">
        <v>1408</v>
      </c>
      <c r="E9">
        <v>1408</v>
      </c>
      <c r="F9">
        <v>0</v>
      </c>
      <c r="G9">
        <v>0</v>
      </c>
      <c r="H9">
        <v>0</v>
      </c>
      <c r="J9">
        <v>6720</v>
      </c>
      <c r="K9">
        <v>640</v>
      </c>
      <c r="L9">
        <v>576</v>
      </c>
      <c r="M9">
        <v>189</v>
      </c>
      <c r="N9">
        <v>3</v>
      </c>
      <c r="O9">
        <v>0</v>
      </c>
      <c r="S9">
        <v>3</v>
      </c>
    </row>
    <row r="10" spans="1:19" x14ac:dyDescent="0.2">
      <c r="A10">
        <v>6</v>
      </c>
      <c r="B10">
        <v>0</v>
      </c>
      <c r="C10">
        <v>12</v>
      </c>
      <c r="D10">
        <v>1664</v>
      </c>
      <c r="E10">
        <v>1664</v>
      </c>
      <c r="F10">
        <v>0</v>
      </c>
      <c r="G10">
        <v>0</v>
      </c>
      <c r="H10">
        <v>0</v>
      </c>
      <c r="J10">
        <v>8064</v>
      </c>
      <c r="K10">
        <v>768</v>
      </c>
      <c r="L10">
        <v>704</v>
      </c>
      <c r="M10">
        <v>190</v>
      </c>
      <c r="N10">
        <v>2</v>
      </c>
      <c r="O10">
        <v>0</v>
      </c>
      <c r="S10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" sqref="B2:B15"/>
    </sheetView>
  </sheetViews>
  <sheetFormatPr baseColWidth="10" defaultColWidth="8.83203125" defaultRowHeight="15" x14ac:dyDescent="0.2"/>
  <sheetData>
    <row r="1" spans="1:4" x14ac:dyDescent="0.2">
      <c r="A1" t="s">
        <v>17</v>
      </c>
      <c r="B1" t="s">
        <v>10</v>
      </c>
      <c r="C1" t="s">
        <v>11</v>
      </c>
      <c r="D1" t="s">
        <v>12</v>
      </c>
    </row>
    <row r="2" spans="1:4" x14ac:dyDescent="0.2">
      <c r="A2">
        <v>2</v>
      </c>
      <c r="B2">
        <v>128</v>
      </c>
      <c r="C2">
        <v>64</v>
      </c>
      <c r="D2">
        <v>3</v>
      </c>
    </row>
    <row r="3" spans="1:4" x14ac:dyDescent="0.2">
      <c r="A3">
        <v>4</v>
      </c>
      <c r="B3">
        <v>256</v>
      </c>
      <c r="C3">
        <v>192</v>
      </c>
      <c r="D3">
        <v>39</v>
      </c>
    </row>
    <row r="4" spans="1:4" x14ac:dyDescent="0.2">
      <c r="A4">
        <v>8</v>
      </c>
      <c r="B4">
        <v>512</v>
      </c>
      <c r="C4">
        <v>448</v>
      </c>
      <c r="D4">
        <v>261</v>
      </c>
    </row>
    <row r="5" spans="1:4" x14ac:dyDescent="0.2">
      <c r="A5">
        <v>10</v>
      </c>
      <c r="B5">
        <v>640</v>
      </c>
      <c r="C5">
        <v>576</v>
      </c>
      <c r="D5">
        <v>384</v>
      </c>
    </row>
    <row r="6" spans="1:4" x14ac:dyDescent="0.2">
      <c r="A6">
        <v>12</v>
      </c>
      <c r="B6">
        <v>768</v>
      </c>
      <c r="C6">
        <v>704</v>
      </c>
      <c r="D6">
        <v>512</v>
      </c>
    </row>
    <row r="7" spans="1:4" x14ac:dyDescent="0.2">
      <c r="A7">
        <v>16</v>
      </c>
      <c r="B7">
        <v>1024</v>
      </c>
      <c r="C7">
        <v>960</v>
      </c>
      <c r="D7">
        <v>768</v>
      </c>
    </row>
    <row r="8" spans="1:4" x14ac:dyDescent="0.2">
      <c r="A8">
        <v>20</v>
      </c>
      <c r="B8">
        <v>1280</v>
      </c>
      <c r="C8">
        <v>1216</v>
      </c>
      <c r="D8">
        <v>1024</v>
      </c>
    </row>
    <row r="9" spans="1:4" x14ac:dyDescent="0.2">
      <c r="A9">
        <v>25</v>
      </c>
      <c r="B9">
        <v>1600</v>
      </c>
      <c r="C9">
        <v>1536</v>
      </c>
      <c r="D9">
        <v>1344</v>
      </c>
    </row>
    <row r="10" spans="1:4" x14ac:dyDescent="0.2">
      <c r="A10">
        <v>30</v>
      </c>
      <c r="B10">
        <v>1920</v>
      </c>
      <c r="C10">
        <v>1856</v>
      </c>
      <c r="D10">
        <v>1664</v>
      </c>
    </row>
    <row r="11" spans="1:4" x14ac:dyDescent="0.2">
      <c r="A11">
        <v>32</v>
      </c>
      <c r="B11">
        <v>2048</v>
      </c>
      <c r="C11">
        <v>1984</v>
      </c>
      <c r="D11">
        <v>1792</v>
      </c>
    </row>
    <row r="12" spans="1:4" x14ac:dyDescent="0.2">
      <c r="A12">
        <v>40</v>
      </c>
      <c r="B12">
        <v>2560</v>
      </c>
      <c r="C12">
        <v>2496</v>
      </c>
      <c r="D12">
        <v>2304</v>
      </c>
    </row>
    <row r="13" spans="1:4" x14ac:dyDescent="0.2">
      <c r="A13">
        <v>50</v>
      </c>
      <c r="B13">
        <v>3200</v>
      </c>
      <c r="C13">
        <v>3136</v>
      </c>
      <c r="D13">
        <v>2944</v>
      </c>
    </row>
    <row r="14" spans="1:4" x14ac:dyDescent="0.2">
      <c r="A14">
        <v>64</v>
      </c>
      <c r="B14">
        <v>4096</v>
      </c>
      <c r="C14">
        <v>4032</v>
      </c>
      <c r="D14">
        <v>3840</v>
      </c>
    </row>
    <row r="15" spans="1:4" x14ac:dyDescent="0.2">
      <c r="A15">
        <v>70</v>
      </c>
      <c r="B15">
        <v>4480</v>
      </c>
      <c r="C15">
        <v>4416</v>
      </c>
      <c r="D15">
        <v>4224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G28" sqref="G14:G28"/>
    </sheetView>
  </sheetViews>
  <sheetFormatPr baseColWidth="10" defaultColWidth="8.83203125" defaultRowHeight="15" x14ac:dyDescent="0.2"/>
  <cols>
    <col min="3" max="3" width="10.83203125" customWidth="1"/>
    <col min="4" max="4" width="12" customWidth="1"/>
  </cols>
  <sheetData>
    <row r="1" spans="1:12" x14ac:dyDescent="0.2">
      <c r="A1" t="s">
        <v>20</v>
      </c>
      <c r="B1" t="s">
        <v>21</v>
      </c>
      <c r="C1" t="s">
        <v>22</v>
      </c>
      <c r="D1" t="s">
        <v>23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24</v>
      </c>
    </row>
    <row r="2" spans="1:12" x14ac:dyDescent="0.2">
      <c r="A2">
        <v>7</v>
      </c>
      <c r="B2">
        <v>1</v>
      </c>
      <c r="C2">
        <v>288</v>
      </c>
      <c r="D2">
        <v>224</v>
      </c>
      <c r="E2">
        <v>736</v>
      </c>
      <c r="F2">
        <v>64</v>
      </c>
      <c r="G2">
        <v>0</v>
      </c>
      <c r="L2">
        <f>(C3-Table1[[#This Row],[Startvars]])/(B3-Table1[[#This Row],[K]])</f>
        <v>160</v>
      </c>
    </row>
    <row r="3" spans="1:12" x14ac:dyDescent="0.2">
      <c r="A3">
        <v>7</v>
      </c>
      <c r="B3">
        <v>2</v>
      </c>
      <c r="C3">
        <v>448</v>
      </c>
      <c r="D3">
        <v>248</v>
      </c>
      <c r="E3">
        <v>1472</v>
      </c>
      <c r="F3">
        <v>128</v>
      </c>
      <c r="G3">
        <v>64</v>
      </c>
      <c r="H3">
        <v>8</v>
      </c>
      <c r="I3">
        <v>0</v>
      </c>
      <c r="L3">
        <f>(C4-Table1[[#This Row],[Startvars]])/(B4-Table1[[#This Row],[K]])</f>
        <v>160</v>
      </c>
    </row>
    <row r="4" spans="1:12" x14ac:dyDescent="0.2">
      <c r="A4">
        <v>7</v>
      </c>
      <c r="B4">
        <v>3</v>
      </c>
      <c r="C4">
        <v>608</v>
      </c>
      <c r="D4">
        <v>268</v>
      </c>
      <c r="E4">
        <v>2208</v>
      </c>
      <c r="F4">
        <v>192</v>
      </c>
      <c r="G4">
        <v>128</v>
      </c>
      <c r="H4">
        <v>20</v>
      </c>
      <c r="I4">
        <v>0</v>
      </c>
      <c r="L4">
        <f>(C5-Table1[[#This Row],[Startvars]])/(B5-Table1[[#This Row],[K]])</f>
        <v>160</v>
      </c>
    </row>
    <row r="5" spans="1:12" x14ac:dyDescent="0.2">
      <c r="A5">
        <v>7</v>
      </c>
      <c r="B5">
        <v>4</v>
      </c>
      <c r="C5">
        <v>768</v>
      </c>
      <c r="D5">
        <v>271</v>
      </c>
      <c r="E5">
        <v>2944</v>
      </c>
      <c r="F5">
        <v>256</v>
      </c>
      <c r="G5">
        <v>192</v>
      </c>
      <c r="H5">
        <v>49</v>
      </c>
      <c r="I5">
        <v>0</v>
      </c>
      <c r="L5">
        <f>(C6-Table1[[#This Row],[Startvars]])/(B6-Table1[[#This Row],[K]])</f>
        <v>160</v>
      </c>
    </row>
    <row r="6" spans="1:12" x14ac:dyDescent="0.2">
      <c r="A6">
        <v>7</v>
      </c>
      <c r="B6">
        <v>5</v>
      </c>
      <c r="C6">
        <v>928</v>
      </c>
      <c r="D6">
        <v>262</v>
      </c>
      <c r="E6">
        <v>3680</v>
      </c>
      <c r="F6">
        <v>320</v>
      </c>
      <c r="G6">
        <v>256</v>
      </c>
      <c r="H6">
        <v>89</v>
      </c>
      <c r="I6">
        <v>1</v>
      </c>
      <c r="J6">
        <v>0</v>
      </c>
      <c r="L6">
        <f>(C7-Table1[[#This Row],[Startvars]])/(B7-Table1[[#This Row],[K]])</f>
        <v>160</v>
      </c>
    </row>
    <row r="7" spans="1:12" x14ac:dyDescent="0.2">
      <c r="A7">
        <v>7</v>
      </c>
      <c r="B7">
        <v>6</v>
      </c>
      <c r="C7">
        <v>1088</v>
      </c>
      <c r="D7">
        <v>244</v>
      </c>
      <c r="E7">
        <v>4416</v>
      </c>
      <c r="F7">
        <v>384</v>
      </c>
      <c r="G7">
        <v>320</v>
      </c>
      <c r="H7">
        <v>139</v>
      </c>
      <c r="I7">
        <v>1</v>
      </c>
      <c r="J7">
        <v>0</v>
      </c>
      <c r="L7">
        <f>(C8-Table1[[#This Row],[Startvars]])/(B8-Table1[[#This Row],[K]])</f>
        <v>160</v>
      </c>
    </row>
    <row r="8" spans="1:12" x14ac:dyDescent="0.2">
      <c r="A8">
        <v>7</v>
      </c>
      <c r="B8">
        <v>7</v>
      </c>
      <c r="C8">
        <v>1248</v>
      </c>
      <c r="D8">
        <v>215</v>
      </c>
      <c r="E8">
        <v>5152</v>
      </c>
      <c r="F8">
        <v>448</v>
      </c>
      <c r="G8">
        <v>384</v>
      </c>
      <c r="H8">
        <v>200</v>
      </c>
      <c r="I8">
        <v>1</v>
      </c>
      <c r="J8">
        <v>0</v>
      </c>
      <c r="L8">
        <f>(C9-Table1[[#This Row],[Startvars]])/(B9-Table1[[#This Row],[K]])</f>
        <v>160</v>
      </c>
    </row>
    <row r="9" spans="1:12" x14ac:dyDescent="0.2">
      <c r="A9">
        <v>7</v>
      </c>
      <c r="B9">
        <v>8</v>
      </c>
      <c r="C9">
        <v>1408</v>
      </c>
      <c r="D9">
        <v>188</v>
      </c>
      <c r="E9">
        <v>5888</v>
      </c>
      <c r="F9">
        <v>512</v>
      </c>
      <c r="G9">
        <v>448</v>
      </c>
      <c r="H9">
        <v>259</v>
      </c>
      <c r="I9">
        <v>1</v>
      </c>
      <c r="J9">
        <v>0</v>
      </c>
      <c r="L9">
        <f>(C10-Table1[[#This Row],[Startvars]])/(B10-Table1[[#This Row],[K]])</f>
        <v>160</v>
      </c>
    </row>
    <row r="10" spans="1:12" x14ac:dyDescent="0.2">
      <c r="A10">
        <v>7</v>
      </c>
      <c r="B10">
        <v>9</v>
      </c>
      <c r="C10">
        <v>1568</v>
      </c>
      <c r="D10">
        <v>158</v>
      </c>
      <c r="E10">
        <v>6624</v>
      </c>
      <c r="F10">
        <v>576</v>
      </c>
      <c r="G10">
        <v>512</v>
      </c>
      <c r="H10">
        <v>320</v>
      </c>
      <c r="I10">
        <v>2</v>
      </c>
      <c r="J10">
        <v>0</v>
      </c>
      <c r="L10">
        <f>(C11-Table1[[#This Row],[Startvars]])/(B11-Table1[[#This Row],[K]])</f>
        <v>160</v>
      </c>
    </row>
    <row r="11" spans="1:12" x14ac:dyDescent="0.2">
      <c r="A11">
        <v>7</v>
      </c>
      <c r="B11">
        <v>10</v>
      </c>
      <c r="C11">
        <v>1728</v>
      </c>
      <c r="D11">
        <v>126</v>
      </c>
      <c r="E11">
        <v>7360</v>
      </c>
      <c r="F11">
        <v>640</v>
      </c>
      <c r="G11">
        <v>576</v>
      </c>
      <c r="H11">
        <v>384</v>
      </c>
      <c r="I11">
        <v>2</v>
      </c>
      <c r="J11">
        <v>0</v>
      </c>
      <c r="L11">
        <f>(C12-Table1[[#This Row],[Startvars]])/(B12-Table1[[#This Row],[K]])</f>
        <v>160</v>
      </c>
    </row>
    <row r="12" spans="1:12" x14ac:dyDescent="0.2">
      <c r="A12">
        <v>7</v>
      </c>
      <c r="B12">
        <v>11</v>
      </c>
      <c r="C12">
        <v>1888</v>
      </c>
      <c r="D12">
        <v>82</v>
      </c>
      <c r="E12">
        <v>8096</v>
      </c>
      <c r="F12">
        <v>704</v>
      </c>
      <c r="G12">
        <v>640</v>
      </c>
      <c r="H12">
        <v>448</v>
      </c>
      <c r="I12">
        <v>14</v>
      </c>
      <c r="J12">
        <v>0</v>
      </c>
      <c r="L12">
        <f>(C13-Table1[[#This Row],[Startvars]])/(B13-Table1[[#This Row],[K]])</f>
        <v>160</v>
      </c>
    </row>
    <row r="13" spans="1:12" x14ac:dyDescent="0.2">
      <c r="A13">
        <v>7</v>
      </c>
      <c r="B13">
        <v>12</v>
      </c>
      <c r="C13">
        <v>2048</v>
      </c>
      <c r="D13">
        <v>0</v>
      </c>
      <c r="E13">
        <v>8832</v>
      </c>
      <c r="F13">
        <v>768</v>
      </c>
      <c r="G13">
        <v>704</v>
      </c>
      <c r="H13">
        <v>512</v>
      </c>
      <c r="I13">
        <v>17</v>
      </c>
      <c r="J13">
        <v>47</v>
      </c>
      <c r="K13">
        <v>0</v>
      </c>
      <c r="L13">
        <f>(C14-Table1[[#This Row],[Startvars]])/(B14-Table1[[#This Row],[K]])</f>
        <v>157.09090909090909</v>
      </c>
    </row>
    <row r="14" spans="1:12" x14ac:dyDescent="0.2">
      <c r="A14">
        <v>8</v>
      </c>
      <c r="B14">
        <v>1</v>
      </c>
      <c r="C14">
        <v>320</v>
      </c>
      <c r="D14">
        <v>256</v>
      </c>
      <c r="E14">
        <v>800</v>
      </c>
      <c r="F14">
        <v>64</v>
      </c>
      <c r="G14">
        <v>0</v>
      </c>
      <c r="L14">
        <f>(C15-Table1[[#This Row],[Startvars]])/(B15-Table1[[#This Row],[K]])</f>
        <v>192</v>
      </c>
    </row>
    <row r="15" spans="1:12" x14ac:dyDescent="0.2">
      <c r="A15">
        <v>8</v>
      </c>
      <c r="B15">
        <v>2</v>
      </c>
      <c r="C15">
        <v>512</v>
      </c>
      <c r="D15">
        <v>317</v>
      </c>
      <c r="E15">
        <v>1600</v>
      </c>
      <c r="F15">
        <v>128</v>
      </c>
      <c r="G15">
        <v>64</v>
      </c>
      <c r="H15">
        <v>3</v>
      </c>
      <c r="I15">
        <v>0</v>
      </c>
      <c r="L15">
        <f>(C16-Table1[[#This Row],[Startvars]])/(B16-Table1[[#This Row],[K]])</f>
        <v>192</v>
      </c>
    </row>
    <row r="16" spans="1:12" x14ac:dyDescent="0.2">
      <c r="A16">
        <v>8</v>
      </c>
      <c r="B16">
        <v>4</v>
      </c>
      <c r="C16">
        <v>896</v>
      </c>
      <c r="D16">
        <v>409</v>
      </c>
      <c r="E16">
        <v>3200</v>
      </c>
      <c r="F16">
        <v>256</v>
      </c>
      <c r="G16">
        <v>192</v>
      </c>
      <c r="H16">
        <v>39</v>
      </c>
      <c r="I16">
        <v>0</v>
      </c>
      <c r="L16">
        <f>(C17-Table1[[#This Row],[Startvars]])/(B17-Table1[[#This Row],[K]])</f>
        <v>192</v>
      </c>
    </row>
    <row r="17" spans="1:12" x14ac:dyDescent="0.2">
      <c r="A17">
        <v>8</v>
      </c>
      <c r="B17">
        <v>8</v>
      </c>
      <c r="C17">
        <v>1664</v>
      </c>
      <c r="D17">
        <v>443</v>
      </c>
      <c r="E17">
        <v>6400</v>
      </c>
      <c r="F17">
        <v>512</v>
      </c>
      <c r="G17">
        <v>448</v>
      </c>
      <c r="H17">
        <v>261</v>
      </c>
      <c r="I17">
        <v>0</v>
      </c>
      <c r="L17">
        <f>(C18-Table1[[#This Row],[Startvars]])/(B18-Table1[[#This Row],[K]])</f>
        <v>192</v>
      </c>
    </row>
    <row r="18" spans="1:12" x14ac:dyDescent="0.2">
      <c r="A18">
        <v>8</v>
      </c>
      <c r="B18">
        <v>10</v>
      </c>
      <c r="C18">
        <v>2048</v>
      </c>
      <c r="D18">
        <v>448</v>
      </c>
      <c r="E18">
        <v>8000</v>
      </c>
      <c r="F18">
        <v>640</v>
      </c>
      <c r="G18">
        <v>576</v>
      </c>
      <c r="H18">
        <v>384</v>
      </c>
      <c r="I18">
        <v>0</v>
      </c>
      <c r="L18">
        <f>(C19-Table1[[#This Row],[Startvars]])/(B19-Table1[[#This Row],[K]])</f>
        <v>192</v>
      </c>
    </row>
    <row r="19" spans="1:12" x14ac:dyDescent="0.2">
      <c r="A19">
        <v>8</v>
      </c>
      <c r="B19">
        <v>12</v>
      </c>
      <c r="C19">
        <v>2432</v>
      </c>
      <c r="D19">
        <v>448</v>
      </c>
      <c r="E19">
        <v>9600</v>
      </c>
      <c r="F19">
        <v>768</v>
      </c>
      <c r="G19">
        <v>704</v>
      </c>
      <c r="H19">
        <v>512</v>
      </c>
      <c r="I19">
        <v>0</v>
      </c>
      <c r="L19">
        <f>(C20-Table1[[#This Row],[Startvars]])/(B20-Table1[[#This Row],[K]])</f>
        <v>192</v>
      </c>
    </row>
    <row r="20" spans="1:12" x14ac:dyDescent="0.2">
      <c r="A20">
        <v>8</v>
      </c>
      <c r="B20">
        <v>16</v>
      </c>
      <c r="C20">
        <v>3200</v>
      </c>
      <c r="D20">
        <v>444</v>
      </c>
      <c r="E20">
        <v>12800</v>
      </c>
      <c r="F20">
        <v>1024</v>
      </c>
      <c r="G20">
        <v>960</v>
      </c>
      <c r="H20">
        <v>768</v>
      </c>
      <c r="I20">
        <v>4</v>
      </c>
      <c r="J20">
        <v>0</v>
      </c>
      <c r="L20">
        <f>(C21-Table1[[#This Row],[Startvars]])/(B21-Table1[[#This Row],[K]])</f>
        <v>192</v>
      </c>
    </row>
    <row r="21" spans="1:12" x14ac:dyDescent="0.2">
      <c r="A21">
        <v>8</v>
      </c>
      <c r="B21">
        <v>20</v>
      </c>
      <c r="C21">
        <v>3968</v>
      </c>
      <c r="D21">
        <v>439</v>
      </c>
      <c r="E21">
        <v>16000</v>
      </c>
      <c r="F21">
        <v>1280</v>
      </c>
      <c r="G21">
        <v>1216</v>
      </c>
      <c r="H21">
        <v>1024</v>
      </c>
      <c r="I21">
        <v>9</v>
      </c>
      <c r="J21">
        <v>0</v>
      </c>
      <c r="L21">
        <f>(C22-Table1[[#This Row],[Startvars]])/(B22-Table1[[#This Row],[K]])</f>
        <v>192</v>
      </c>
    </row>
    <row r="22" spans="1:12" x14ac:dyDescent="0.2">
      <c r="A22">
        <v>8</v>
      </c>
      <c r="B22">
        <v>25</v>
      </c>
      <c r="C22">
        <v>4928</v>
      </c>
      <c r="D22">
        <v>435</v>
      </c>
      <c r="E22">
        <v>20000</v>
      </c>
      <c r="F22">
        <v>1600</v>
      </c>
      <c r="G22">
        <v>1536</v>
      </c>
      <c r="H22">
        <v>1344</v>
      </c>
      <c r="I22">
        <v>13</v>
      </c>
      <c r="J22">
        <v>0</v>
      </c>
      <c r="L22">
        <f>(C23-Table1[[#This Row],[Startvars]])/(B23-Table1[[#This Row],[K]])</f>
        <v>192</v>
      </c>
    </row>
    <row r="23" spans="1:12" x14ac:dyDescent="0.2">
      <c r="A23">
        <v>8</v>
      </c>
      <c r="B23">
        <v>30</v>
      </c>
      <c r="C23">
        <v>5888</v>
      </c>
      <c r="D23">
        <v>425</v>
      </c>
      <c r="E23">
        <v>24000</v>
      </c>
      <c r="F23">
        <v>1920</v>
      </c>
      <c r="G23">
        <v>1856</v>
      </c>
      <c r="H23">
        <v>1664</v>
      </c>
      <c r="I23">
        <v>23</v>
      </c>
      <c r="J23">
        <v>0</v>
      </c>
      <c r="L23">
        <f>(C24-Table1[[#This Row],[Startvars]])/(B24-Table1[[#This Row],[K]])</f>
        <v>192</v>
      </c>
    </row>
    <row r="24" spans="1:12" x14ac:dyDescent="0.2">
      <c r="A24">
        <v>8</v>
      </c>
      <c r="B24">
        <v>32</v>
      </c>
      <c r="C24">
        <v>6272</v>
      </c>
      <c r="D24">
        <v>417</v>
      </c>
      <c r="E24">
        <v>25600</v>
      </c>
      <c r="F24">
        <v>2048</v>
      </c>
      <c r="G24">
        <v>1984</v>
      </c>
      <c r="H24">
        <v>1792</v>
      </c>
      <c r="I24">
        <v>31</v>
      </c>
      <c r="J24">
        <v>0</v>
      </c>
      <c r="L24">
        <f>(C25-Table1[[#This Row],[Startvars]])/(B25-Table1[[#This Row],[K]])</f>
        <v>192</v>
      </c>
    </row>
    <row r="25" spans="1:12" x14ac:dyDescent="0.2">
      <c r="A25">
        <v>8</v>
      </c>
      <c r="B25">
        <v>40</v>
      </c>
      <c r="C25">
        <v>7808</v>
      </c>
      <c r="D25">
        <v>402</v>
      </c>
      <c r="E25">
        <v>32000</v>
      </c>
      <c r="F25">
        <v>2560</v>
      </c>
      <c r="G25">
        <v>2496</v>
      </c>
      <c r="H25">
        <v>2304</v>
      </c>
      <c r="I25">
        <v>46</v>
      </c>
      <c r="J25">
        <v>0</v>
      </c>
      <c r="L25">
        <f>(C26-Table1[[#This Row],[Startvars]])/(B26-Table1[[#This Row],[K]])</f>
        <v>192</v>
      </c>
    </row>
    <row r="26" spans="1:12" x14ac:dyDescent="0.2">
      <c r="A26">
        <v>8</v>
      </c>
      <c r="B26">
        <v>50</v>
      </c>
      <c r="C26">
        <v>9728</v>
      </c>
      <c r="D26">
        <v>378</v>
      </c>
      <c r="E26">
        <v>40000</v>
      </c>
      <c r="F26">
        <v>3200</v>
      </c>
      <c r="G26">
        <v>3136</v>
      </c>
      <c r="H26">
        <v>2944</v>
      </c>
      <c r="I26">
        <v>70</v>
      </c>
      <c r="J26">
        <v>0</v>
      </c>
      <c r="L26">
        <f>(C27-Table1[[#This Row],[Startvars]])/(B27-Table1[[#This Row],[K]])</f>
        <v>192</v>
      </c>
    </row>
    <row r="27" spans="1:12" x14ac:dyDescent="0.2">
      <c r="A27">
        <v>8</v>
      </c>
      <c r="B27">
        <v>64</v>
      </c>
      <c r="C27">
        <v>12416</v>
      </c>
      <c r="D27">
        <v>307</v>
      </c>
      <c r="E27">
        <v>51200</v>
      </c>
      <c r="F27">
        <v>4096</v>
      </c>
      <c r="G27">
        <v>4032</v>
      </c>
      <c r="H27">
        <v>3840</v>
      </c>
      <c r="I27">
        <v>140</v>
      </c>
      <c r="J27">
        <v>1</v>
      </c>
      <c r="K27">
        <v>0</v>
      </c>
      <c r="L27">
        <f>(C28-Table1[[#This Row],[Startvars]])/(B28-Table1[[#This Row],[K]])</f>
        <v>192</v>
      </c>
    </row>
    <row r="28" spans="1:12" x14ac:dyDescent="0.2">
      <c r="A28">
        <v>8</v>
      </c>
      <c r="B28">
        <v>70</v>
      </c>
      <c r="C28">
        <v>13568</v>
      </c>
      <c r="D28">
        <v>249</v>
      </c>
      <c r="E28">
        <v>56000</v>
      </c>
      <c r="F28">
        <v>4480</v>
      </c>
      <c r="G28">
        <v>4416</v>
      </c>
      <c r="H28">
        <v>4224</v>
      </c>
      <c r="I28">
        <v>189</v>
      </c>
      <c r="J28">
        <v>10</v>
      </c>
      <c r="K28">
        <v>0</v>
      </c>
      <c r="L28">
        <f>(C29-Table1[[#This Row],[Startvars]])/(B29-Table1[[#This Row],[K]])</f>
        <v>192</v>
      </c>
    </row>
    <row r="29" spans="1:12" x14ac:dyDescent="0.2">
      <c r="A29">
        <v>8</v>
      </c>
      <c r="B29">
        <v>80</v>
      </c>
      <c r="C29">
        <v>15488</v>
      </c>
      <c r="D29">
        <v>0</v>
      </c>
      <c r="L29">
        <f>(C30-Table1[[#This Row],[Startvars]])/(B30-Table1[[#This Row],[K]])</f>
        <v>191.59493670886076</v>
      </c>
    </row>
    <row r="30" spans="1:12" x14ac:dyDescent="0.2">
      <c r="A30">
        <v>9</v>
      </c>
      <c r="B30">
        <v>1</v>
      </c>
      <c r="C30">
        <v>352</v>
      </c>
      <c r="D30">
        <v>288</v>
      </c>
      <c r="E30">
        <v>864</v>
      </c>
      <c r="F30">
        <v>64</v>
      </c>
      <c r="G30">
        <v>0</v>
      </c>
      <c r="L30">
        <f>(C31-Table1[[#This Row],[Startvars]])/(B31-Table1[[#This Row],[K]])</f>
        <v>224</v>
      </c>
    </row>
    <row r="31" spans="1:12" x14ac:dyDescent="0.2">
      <c r="A31">
        <v>9</v>
      </c>
      <c r="B31">
        <v>2</v>
      </c>
      <c r="C31">
        <v>576</v>
      </c>
      <c r="D31">
        <v>373</v>
      </c>
      <c r="E31">
        <v>1728</v>
      </c>
      <c r="F31">
        <v>128</v>
      </c>
      <c r="G31">
        <v>64</v>
      </c>
      <c r="H31">
        <v>11</v>
      </c>
      <c r="I31">
        <v>0</v>
      </c>
      <c r="L31">
        <f>(C32-Table1[[#This Row],[Startvars]])/(B32-Table1[[#This Row],[K]])</f>
        <v>224</v>
      </c>
    </row>
    <row r="32" spans="1:12" x14ac:dyDescent="0.2">
      <c r="A32">
        <v>9</v>
      </c>
      <c r="B32">
        <v>4</v>
      </c>
      <c r="C32">
        <v>1024</v>
      </c>
      <c r="D32">
        <v>533</v>
      </c>
      <c r="E32">
        <v>3456</v>
      </c>
      <c r="F32">
        <v>256</v>
      </c>
      <c r="G32">
        <v>192</v>
      </c>
      <c r="H32">
        <v>42</v>
      </c>
      <c r="I32">
        <v>1</v>
      </c>
      <c r="J32">
        <v>0</v>
      </c>
      <c r="L32">
        <f>(C33-Table1[[#This Row],[Startvars]])/(B33-Table1[[#This Row],[K]])</f>
        <v>224</v>
      </c>
    </row>
    <row r="33" spans="1:12" x14ac:dyDescent="0.2">
      <c r="A33">
        <v>9</v>
      </c>
      <c r="B33">
        <v>8</v>
      </c>
      <c r="C33">
        <v>1920</v>
      </c>
      <c r="D33">
        <v>698</v>
      </c>
      <c r="E33">
        <v>6912</v>
      </c>
      <c r="F33">
        <v>512</v>
      </c>
      <c r="G33">
        <v>448</v>
      </c>
      <c r="H33">
        <v>259</v>
      </c>
      <c r="I33">
        <v>3</v>
      </c>
      <c r="J33">
        <v>0</v>
      </c>
      <c r="L33">
        <f>(C34-Table1[[#This Row],[Startvars]])/(B34-Table1[[#This Row],[K]])</f>
        <v>224</v>
      </c>
    </row>
    <row r="34" spans="1:12" x14ac:dyDescent="0.2">
      <c r="A34">
        <v>9</v>
      </c>
      <c r="B34">
        <v>16</v>
      </c>
      <c r="C34">
        <v>3712</v>
      </c>
      <c r="D34">
        <v>947</v>
      </c>
      <c r="E34">
        <v>13824</v>
      </c>
      <c r="F34">
        <v>1024</v>
      </c>
      <c r="G34">
        <v>960</v>
      </c>
      <c r="H34">
        <v>768</v>
      </c>
      <c r="I34">
        <v>13</v>
      </c>
      <c r="J34">
        <v>0</v>
      </c>
      <c r="L34">
        <f>(C35-Table1[[#This Row],[Startvars]])/(B35-Table1[[#This Row],[K]])</f>
        <v>224</v>
      </c>
    </row>
    <row r="35" spans="1:12" x14ac:dyDescent="0.2">
      <c r="A35">
        <v>9</v>
      </c>
      <c r="B35">
        <v>32</v>
      </c>
      <c r="C35">
        <v>7296</v>
      </c>
      <c r="D35">
        <v>1424</v>
      </c>
      <c r="E35">
        <v>27648</v>
      </c>
      <c r="F35">
        <v>2048</v>
      </c>
      <c r="G35">
        <v>1984</v>
      </c>
      <c r="H35">
        <v>1792</v>
      </c>
      <c r="I35">
        <v>48</v>
      </c>
      <c r="J35">
        <v>0</v>
      </c>
      <c r="L35">
        <f>(C36-Table1[[#This Row],[Startvars]])/(B36-Table1[[#This Row],[K]])</f>
        <v>224</v>
      </c>
    </row>
    <row r="36" spans="1:12" x14ac:dyDescent="0.2">
      <c r="A36">
        <v>9</v>
      </c>
      <c r="B36">
        <v>64</v>
      </c>
      <c r="C36">
        <v>14464</v>
      </c>
      <c r="D36">
        <v>2298</v>
      </c>
      <c r="L36">
        <f>(C37-Table1[[#This Row],[Startvars]])/(B37-Table1[[#This Row],[K]])</f>
        <v>220.44444444444446</v>
      </c>
    </row>
    <row r="37" spans="1:12" x14ac:dyDescent="0.2">
      <c r="A37">
        <v>16</v>
      </c>
      <c r="B37">
        <v>1</v>
      </c>
      <c r="C37">
        <v>576</v>
      </c>
      <c r="D37">
        <v>512</v>
      </c>
      <c r="E37">
        <v>1312</v>
      </c>
      <c r="F37">
        <v>64</v>
      </c>
      <c r="G37">
        <v>0</v>
      </c>
      <c r="L37">
        <f>(C38-Table1[[#This Row],[Startvars]])/(B38-Table1[[#This Row],[K]])</f>
        <v>448</v>
      </c>
    </row>
    <row r="38" spans="1:12" x14ac:dyDescent="0.2">
      <c r="A38">
        <v>16</v>
      </c>
      <c r="B38">
        <v>2</v>
      </c>
      <c r="C38">
        <v>1024</v>
      </c>
      <c r="D38">
        <v>824</v>
      </c>
      <c r="E38">
        <v>2624</v>
      </c>
      <c r="F38">
        <v>128</v>
      </c>
      <c r="G38">
        <v>64</v>
      </c>
      <c r="H38">
        <v>8</v>
      </c>
      <c r="I38">
        <v>0</v>
      </c>
      <c r="L38">
        <f>(C39-Table1[[#This Row],[Startvars]])/(B39-Table1[[#This Row],[K]])</f>
        <v>448</v>
      </c>
    </row>
    <row r="39" spans="1:12" x14ac:dyDescent="0.2">
      <c r="A39">
        <v>16</v>
      </c>
      <c r="B39">
        <v>4</v>
      </c>
      <c r="C39">
        <v>1920</v>
      </c>
      <c r="D39">
        <v>1433</v>
      </c>
      <c r="E39">
        <v>5248</v>
      </c>
      <c r="F39">
        <v>256</v>
      </c>
      <c r="G39">
        <v>192</v>
      </c>
      <c r="H39">
        <v>39</v>
      </c>
      <c r="I39">
        <v>0</v>
      </c>
      <c r="L39">
        <f>(C40-Table1[[#This Row],[Startvars]])/(B40-Table1[[#This Row],[K]])</f>
        <v>448</v>
      </c>
    </row>
    <row r="40" spans="1:12" x14ac:dyDescent="0.2">
      <c r="A40">
        <v>16</v>
      </c>
      <c r="B40">
        <v>8</v>
      </c>
      <c r="C40">
        <v>3712</v>
      </c>
      <c r="D40">
        <v>2494</v>
      </c>
      <c r="E40">
        <v>10496</v>
      </c>
      <c r="F40">
        <v>512</v>
      </c>
      <c r="G40">
        <v>448</v>
      </c>
      <c r="H40">
        <v>257</v>
      </c>
      <c r="I40">
        <v>1</v>
      </c>
      <c r="J40">
        <v>0</v>
      </c>
      <c r="L40">
        <f>(C41-Table1[[#This Row],[Startvars]])/(B41-Table1[[#This Row],[K]])</f>
        <v>448</v>
      </c>
    </row>
    <row r="41" spans="1:12" x14ac:dyDescent="0.2">
      <c r="A41">
        <v>16</v>
      </c>
      <c r="B41">
        <v>16</v>
      </c>
      <c r="C41">
        <v>7296</v>
      </c>
      <c r="D41">
        <v>4534</v>
      </c>
      <c r="E41">
        <v>20992</v>
      </c>
      <c r="F41">
        <v>1024</v>
      </c>
      <c r="G41">
        <v>960</v>
      </c>
      <c r="H41">
        <v>768</v>
      </c>
      <c r="I41">
        <v>10</v>
      </c>
      <c r="J41">
        <v>0</v>
      </c>
      <c r="L41">
        <f>(C42-Table1[[#This Row],[Startvars]])/(B42-Table1[[#This Row],[K]])</f>
        <v>448</v>
      </c>
    </row>
    <row r="42" spans="1:12" x14ac:dyDescent="0.2">
      <c r="A42">
        <v>16</v>
      </c>
      <c r="B42">
        <v>32</v>
      </c>
      <c r="C42">
        <v>14464</v>
      </c>
      <c r="D42">
        <v>8606</v>
      </c>
      <c r="E42">
        <v>41984</v>
      </c>
      <c r="F42">
        <v>2048</v>
      </c>
      <c r="G42">
        <v>1984</v>
      </c>
      <c r="H42">
        <v>1792</v>
      </c>
      <c r="I42">
        <v>34</v>
      </c>
      <c r="J42">
        <v>0</v>
      </c>
      <c r="L42">
        <f>(C43-Table1[[#This Row],[Startvars]])/(B43-Table1[[#This Row],[K]])</f>
        <v>448</v>
      </c>
    </row>
    <row r="43" spans="1:12" x14ac:dyDescent="0.2">
      <c r="A43">
        <v>16</v>
      </c>
      <c r="B43">
        <v>64</v>
      </c>
      <c r="C43">
        <v>28800</v>
      </c>
      <c r="D43">
        <v>16655</v>
      </c>
      <c r="E43" t="s">
        <v>8</v>
      </c>
      <c r="L43">
        <f>(C44-Table1[[#This Row],[Startvars]])/(B44-Table1[[#This Row],[K]])</f>
        <v>450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B16"/>
    </sheetView>
  </sheetViews>
  <sheetFormatPr baseColWidth="10" defaultColWidth="8.83203125" defaultRowHeight="15" x14ac:dyDescent="0.2"/>
  <sheetData>
    <row r="1" spans="1:2" x14ac:dyDescent="0.2">
      <c r="A1" t="s">
        <v>17</v>
      </c>
      <c r="B1" t="s">
        <v>19</v>
      </c>
    </row>
    <row r="2" spans="1:2" x14ac:dyDescent="0.2">
      <c r="A2">
        <v>2</v>
      </c>
      <c r="B2">
        <v>317</v>
      </c>
    </row>
    <row r="3" spans="1:2" x14ac:dyDescent="0.2">
      <c r="A3">
        <v>4</v>
      </c>
      <c r="B3">
        <v>409</v>
      </c>
    </row>
    <row r="4" spans="1:2" x14ac:dyDescent="0.2">
      <c r="A4">
        <v>8</v>
      </c>
      <c r="B4">
        <v>443</v>
      </c>
    </row>
    <row r="5" spans="1:2" x14ac:dyDescent="0.2">
      <c r="A5">
        <v>10</v>
      </c>
      <c r="B5">
        <v>448</v>
      </c>
    </row>
    <row r="6" spans="1:2" x14ac:dyDescent="0.2">
      <c r="A6">
        <v>12</v>
      </c>
      <c r="B6">
        <v>448</v>
      </c>
    </row>
    <row r="7" spans="1:2" x14ac:dyDescent="0.2">
      <c r="A7">
        <v>16</v>
      </c>
      <c r="B7">
        <v>444</v>
      </c>
    </row>
    <row r="8" spans="1:2" x14ac:dyDescent="0.2">
      <c r="A8">
        <v>20</v>
      </c>
      <c r="B8">
        <v>439</v>
      </c>
    </row>
    <row r="9" spans="1:2" x14ac:dyDescent="0.2">
      <c r="A9">
        <v>25</v>
      </c>
      <c r="B9">
        <v>435</v>
      </c>
    </row>
    <row r="10" spans="1:2" x14ac:dyDescent="0.2">
      <c r="A10">
        <v>30</v>
      </c>
      <c r="B10">
        <v>425</v>
      </c>
    </row>
    <row r="11" spans="1:2" x14ac:dyDescent="0.2">
      <c r="A11">
        <v>32</v>
      </c>
      <c r="B11">
        <v>417</v>
      </c>
    </row>
    <row r="12" spans="1:2" x14ac:dyDescent="0.2">
      <c r="A12">
        <v>40</v>
      </c>
      <c r="B12">
        <v>402</v>
      </c>
    </row>
    <row r="13" spans="1:2" x14ac:dyDescent="0.2">
      <c r="A13">
        <v>50</v>
      </c>
      <c r="B13">
        <v>378</v>
      </c>
    </row>
    <row r="14" spans="1:2" x14ac:dyDescent="0.2">
      <c r="A14">
        <v>64</v>
      </c>
      <c r="B14">
        <v>307</v>
      </c>
    </row>
    <row r="15" spans="1:2" x14ac:dyDescent="0.2">
      <c r="A15">
        <v>70</v>
      </c>
      <c r="B15">
        <v>249</v>
      </c>
    </row>
    <row r="16" spans="1:2" x14ac:dyDescent="0.2">
      <c r="A16">
        <v>80</v>
      </c>
      <c r="B16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90" zoomScaleNormal="90" zoomScalePageLayoutView="90" workbookViewId="0">
      <selection activeCell="C16" sqref="C16"/>
    </sheetView>
  </sheetViews>
  <sheetFormatPr baseColWidth="10" defaultColWidth="8.83203125" defaultRowHeight="15" x14ac:dyDescent="0.2"/>
  <sheetData>
    <row r="1" spans="1:4" x14ac:dyDescent="0.2">
      <c r="A1" t="s">
        <v>17</v>
      </c>
      <c r="B1" t="s">
        <v>6</v>
      </c>
      <c r="C1" t="s">
        <v>18</v>
      </c>
    </row>
    <row r="2" spans="1:4" x14ac:dyDescent="0.2">
      <c r="A2">
        <v>2</v>
      </c>
      <c r="B2">
        <v>0.619140625</v>
      </c>
      <c r="C2">
        <f>LN(B2)</f>
        <v>-0.47942285116222716</v>
      </c>
      <c r="D2">
        <f>EXP(C2)</f>
        <v>0.619140625</v>
      </c>
    </row>
    <row r="3" spans="1:4" x14ac:dyDescent="0.2">
      <c r="A3">
        <v>4</v>
      </c>
      <c r="B3">
        <v>0.4564732142857143</v>
      </c>
      <c r="C3">
        <f t="shared" ref="C3:C16" si="0">LN(B3)</f>
        <v>-0.78422525693212874</v>
      </c>
    </row>
    <row r="4" spans="1:4" x14ac:dyDescent="0.2">
      <c r="A4">
        <v>8</v>
      </c>
      <c r="B4">
        <v>0.26622596153846156</v>
      </c>
      <c r="C4">
        <f t="shared" si="0"/>
        <v>-1.3234098513360182</v>
      </c>
    </row>
    <row r="5" spans="1:4" x14ac:dyDescent="0.2">
      <c r="A5">
        <v>10</v>
      </c>
      <c r="B5">
        <v>0.21875</v>
      </c>
      <c r="C5">
        <f t="shared" si="0"/>
        <v>-1.5198257537444133</v>
      </c>
    </row>
    <row r="6" spans="1:4" x14ac:dyDescent="0.2">
      <c r="A6">
        <v>12</v>
      </c>
      <c r="B6">
        <v>0.18421052631578946</v>
      </c>
      <c r="C6">
        <f t="shared" si="0"/>
        <v>-1.6916760106710724</v>
      </c>
    </row>
    <row r="7" spans="1:4" x14ac:dyDescent="0.2">
      <c r="A7">
        <v>16</v>
      </c>
      <c r="B7">
        <v>0.13875000000000001</v>
      </c>
      <c r="C7">
        <f t="shared" si="0"/>
        <v>-1.975081526355593</v>
      </c>
    </row>
    <row r="8" spans="1:4" x14ac:dyDescent="0.2">
      <c r="A8">
        <v>20</v>
      </c>
      <c r="B8">
        <v>0.1106350806451613</v>
      </c>
      <c r="C8">
        <f t="shared" si="0"/>
        <v>-2.2015180553295921</v>
      </c>
    </row>
    <row r="9" spans="1:4" x14ac:dyDescent="0.2">
      <c r="A9">
        <v>25</v>
      </c>
      <c r="B9">
        <v>8.8271103896103903E-2</v>
      </c>
      <c r="C9">
        <f t="shared" si="0"/>
        <v>-2.4273424741246714</v>
      </c>
    </row>
    <row r="10" spans="1:4" x14ac:dyDescent="0.2">
      <c r="A10">
        <v>30</v>
      </c>
      <c r="B10">
        <v>7.2180706521739135E-2</v>
      </c>
      <c r="C10">
        <f t="shared" si="0"/>
        <v>-2.6285824914842952</v>
      </c>
    </row>
    <row r="11" spans="1:4" x14ac:dyDescent="0.2">
      <c r="A11">
        <v>32</v>
      </c>
      <c r="B11">
        <v>6.6485969387755098E-2</v>
      </c>
      <c r="C11">
        <f t="shared" si="0"/>
        <v>-2.7107643402314423</v>
      </c>
    </row>
    <row r="12" spans="1:4" x14ac:dyDescent="0.2">
      <c r="A12">
        <v>40</v>
      </c>
      <c r="B12">
        <v>5.1485655737704916E-2</v>
      </c>
      <c r="C12">
        <f t="shared" si="0"/>
        <v>-2.9664520394739076</v>
      </c>
    </row>
    <row r="13" spans="1:4" x14ac:dyDescent="0.2">
      <c r="A13">
        <v>50</v>
      </c>
      <c r="B13">
        <v>3.8856907894736843E-2</v>
      </c>
      <c r="C13">
        <f t="shared" si="0"/>
        <v>-3.2478694085863604</v>
      </c>
    </row>
    <row r="14" spans="1:4" x14ac:dyDescent="0.2">
      <c r="A14">
        <v>64</v>
      </c>
      <c r="B14">
        <v>2.4726159793814432E-2</v>
      </c>
      <c r="C14">
        <f t="shared" si="0"/>
        <v>-3.6998934948358029</v>
      </c>
    </row>
    <row r="15" spans="1:4" x14ac:dyDescent="0.2">
      <c r="A15">
        <v>70</v>
      </c>
      <c r="B15">
        <v>1.8352004716981132E-2</v>
      </c>
      <c r="C15">
        <f t="shared" si="0"/>
        <v>-3.9980164615669769</v>
      </c>
    </row>
    <row r="16" spans="1:4" x14ac:dyDescent="0.2">
      <c r="A16">
        <v>80</v>
      </c>
      <c r="B16">
        <v>1.0000000000000001E-5</v>
      </c>
      <c r="C16">
        <f t="shared" si="0"/>
        <v>-11.512925464970229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" sqref="B1:B15"/>
    </sheetView>
  </sheetViews>
  <sheetFormatPr baseColWidth="10" defaultColWidth="8.83203125" defaultRowHeight="15" x14ac:dyDescent="0.2"/>
  <sheetData>
    <row r="1" spans="1:2" x14ac:dyDescent="0.2">
      <c r="A1" t="s">
        <v>17</v>
      </c>
      <c r="B1" t="s">
        <v>11</v>
      </c>
    </row>
    <row r="2" spans="1:2" x14ac:dyDescent="0.2">
      <c r="A2">
        <v>2</v>
      </c>
      <c r="B2">
        <v>64</v>
      </c>
    </row>
    <row r="3" spans="1:2" x14ac:dyDescent="0.2">
      <c r="A3">
        <v>4</v>
      </c>
      <c r="B3">
        <v>192</v>
      </c>
    </row>
    <row r="4" spans="1:2" x14ac:dyDescent="0.2">
      <c r="A4">
        <v>8</v>
      </c>
      <c r="B4">
        <v>448</v>
      </c>
    </row>
    <row r="5" spans="1:2" x14ac:dyDescent="0.2">
      <c r="A5">
        <v>10</v>
      </c>
      <c r="B5">
        <v>576</v>
      </c>
    </row>
    <row r="6" spans="1:2" x14ac:dyDescent="0.2">
      <c r="A6">
        <v>12</v>
      </c>
      <c r="B6">
        <v>704</v>
      </c>
    </row>
    <row r="7" spans="1:2" x14ac:dyDescent="0.2">
      <c r="A7">
        <v>16</v>
      </c>
      <c r="B7">
        <v>960</v>
      </c>
    </row>
    <row r="8" spans="1:2" x14ac:dyDescent="0.2">
      <c r="A8">
        <v>20</v>
      </c>
      <c r="B8">
        <v>1216</v>
      </c>
    </row>
    <row r="9" spans="1:2" x14ac:dyDescent="0.2">
      <c r="A9">
        <v>25</v>
      </c>
      <c r="B9">
        <v>1536</v>
      </c>
    </row>
    <row r="10" spans="1:2" x14ac:dyDescent="0.2">
      <c r="A10">
        <v>30</v>
      </c>
      <c r="B10">
        <v>1856</v>
      </c>
    </row>
    <row r="11" spans="1:2" x14ac:dyDescent="0.2">
      <c r="A11">
        <v>32</v>
      </c>
      <c r="B11">
        <v>1984</v>
      </c>
    </row>
    <row r="12" spans="1:2" x14ac:dyDescent="0.2">
      <c r="A12">
        <v>40</v>
      </c>
      <c r="B12">
        <v>2496</v>
      </c>
    </row>
    <row r="13" spans="1:2" x14ac:dyDescent="0.2">
      <c r="A13">
        <v>50</v>
      </c>
      <c r="B13">
        <v>3136</v>
      </c>
    </row>
    <row r="14" spans="1:2" x14ac:dyDescent="0.2">
      <c r="A14">
        <v>64</v>
      </c>
      <c r="B14">
        <v>4032</v>
      </c>
    </row>
    <row r="15" spans="1:2" x14ac:dyDescent="0.2">
      <c r="A15">
        <v>70</v>
      </c>
      <c r="B15">
        <v>4416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" sqref="B1:B15"/>
    </sheetView>
  </sheetViews>
  <sheetFormatPr baseColWidth="10" defaultColWidth="8.83203125" defaultRowHeight="15" x14ac:dyDescent="0.2"/>
  <sheetData>
    <row r="1" spans="1:2" x14ac:dyDescent="0.2">
      <c r="A1" t="s">
        <v>17</v>
      </c>
      <c r="B1" t="s">
        <v>12</v>
      </c>
    </row>
    <row r="2" spans="1:2" x14ac:dyDescent="0.2">
      <c r="A2">
        <v>2</v>
      </c>
      <c r="B2">
        <v>3</v>
      </c>
    </row>
    <row r="3" spans="1:2" x14ac:dyDescent="0.2">
      <c r="A3">
        <v>4</v>
      </c>
      <c r="B3">
        <v>39</v>
      </c>
    </row>
    <row r="4" spans="1:2" x14ac:dyDescent="0.2">
      <c r="A4">
        <v>8</v>
      </c>
      <c r="B4">
        <v>261</v>
      </c>
    </row>
    <row r="5" spans="1:2" x14ac:dyDescent="0.2">
      <c r="A5">
        <v>10</v>
      </c>
      <c r="B5">
        <v>384</v>
      </c>
    </row>
    <row r="6" spans="1:2" x14ac:dyDescent="0.2">
      <c r="A6">
        <v>12</v>
      </c>
      <c r="B6">
        <v>512</v>
      </c>
    </row>
    <row r="7" spans="1:2" x14ac:dyDescent="0.2">
      <c r="A7">
        <v>16</v>
      </c>
      <c r="B7">
        <v>768</v>
      </c>
    </row>
    <row r="8" spans="1:2" x14ac:dyDescent="0.2">
      <c r="A8">
        <v>20</v>
      </c>
      <c r="B8">
        <v>1024</v>
      </c>
    </row>
    <row r="9" spans="1:2" x14ac:dyDescent="0.2">
      <c r="A9">
        <v>25</v>
      </c>
      <c r="B9">
        <v>1344</v>
      </c>
    </row>
    <row r="10" spans="1:2" x14ac:dyDescent="0.2">
      <c r="A10">
        <v>30</v>
      </c>
      <c r="B10">
        <v>1664</v>
      </c>
    </row>
    <row r="11" spans="1:2" x14ac:dyDescent="0.2">
      <c r="A11">
        <v>32</v>
      </c>
      <c r="B11">
        <v>1792</v>
      </c>
    </row>
    <row r="12" spans="1:2" x14ac:dyDescent="0.2">
      <c r="A12">
        <v>40</v>
      </c>
      <c r="B12">
        <v>2304</v>
      </c>
    </row>
    <row r="13" spans="1:2" x14ac:dyDescent="0.2">
      <c r="A13">
        <v>50</v>
      </c>
      <c r="B13">
        <v>2944</v>
      </c>
    </row>
    <row r="14" spans="1:2" x14ac:dyDescent="0.2">
      <c r="A14">
        <v>64</v>
      </c>
      <c r="B14">
        <v>3840</v>
      </c>
    </row>
    <row r="15" spans="1:2" x14ac:dyDescent="0.2">
      <c r="A15">
        <v>70</v>
      </c>
      <c r="B15">
        <v>4224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5</vt:i4>
      </vt:variant>
    </vt:vector>
  </HeadingPairs>
  <TitlesOfParts>
    <vt:vector size="14" baseType="lpstr">
      <vt:lpstr>simonResults</vt:lpstr>
      <vt:lpstr>CTC</vt:lpstr>
      <vt:lpstr>6 rounds</vt:lpstr>
      <vt:lpstr>k-r# 8</vt:lpstr>
      <vt:lpstr>Sheet5</vt:lpstr>
      <vt:lpstr>k-U 8</vt:lpstr>
      <vt:lpstr>k-US 8</vt:lpstr>
      <vt:lpstr>k-r2 8</vt:lpstr>
      <vt:lpstr>k-r3 8</vt:lpstr>
      <vt:lpstr>Chart2</vt:lpstr>
      <vt:lpstr>Chart3</vt:lpstr>
      <vt:lpstr>Chart4</vt:lpstr>
      <vt:lpstr>Fig 6.2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Papapanagiotakis</dc:creator>
  <cp:lastModifiedBy>Microsoft Office User</cp:lastModifiedBy>
  <dcterms:created xsi:type="dcterms:W3CDTF">2016-03-30T00:10:37Z</dcterms:created>
  <dcterms:modified xsi:type="dcterms:W3CDTF">2018-09-06T20:32:32Z</dcterms:modified>
</cp:coreProperties>
</file>