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slaine.lima\Desktop\"/>
    </mc:Choice>
  </mc:AlternateContent>
  <bookViews>
    <workbookView xWindow="23880" yWindow="-120" windowWidth="24240" windowHeight="13140" tabRatio="707"/>
  </bookViews>
  <sheets>
    <sheet name="Base_BP" sheetId="1" r:id="rId1"/>
    <sheet name="Base_DVP" sheetId="2" r:id="rId2"/>
    <sheet name="Base_Receita" sheetId="3" r:id="rId3"/>
    <sheet name="Base_Despesa" sheetId="4" r:id="rId4"/>
    <sheet name="Q1" sheetId="5" r:id="rId5"/>
    <sheet name="Q2" sheetId="6" r:id="rId6"/>
    <sheet name="Q3_Orig" sheetId="69" r:id="rId7"/>
    <sheet name="Q3_Equilibrio" sheetId="68" r:id="rId8"/>
    <sheet name="Q4" sheetId="8" r:id="rId9"/>
    <sheet name="Q5" sheetId="9" r:id="rId10"/>
    <sheet name="Q6" sheetId="10" r:id="rId11"/>
    <sheet name="Q7" sheetId="11" r:id="rId12"/>
    <sheet name="Q7_DVP" sheetId="65" r:id="rId13"/>
    <sheet name="Q8" sheetId="70" r:id="rId14"/>
    <sheet name="Q9" sheetId="71" r:id="rId15"/>
    <sheet name="Q10" sheetId="72" r:id="rId16"/>
    <sheet name="Q11" sheetId="73" r:id="rId17"/>
    <sheet name="Q12" sheetId="16" r:id="rId18"/>
    <sheet name="Q13" sheetId="17" r:id="rId19"/>
    <sheet name="Q14" sheetId="18" r:id="rId20"/>
    <sheet name="Q15" sheetId="19" r:id="rId21"/>
    <sheet name="Q16" sheetId="20" r:id="rId22"/>
    <sheet name="Q17" sheetId="21" r:id="rId23"/>
    <sheet name="Q18" sheetId="22" r:id="rId24"/>
    <sheet name="Q19" sheetId="23" r:id="rId25"/>
    <sheet name="Q20" sheetId="24" r:id="rId26"/>
    <sheet name="Q21" sheetId="25" r:id="rId27"/>
    <sheet name="Q22" sheetId="26" r:id="rId28"/>
    <sheet name="Q23" sheetId="27" r:id="rId29"/>
    <sheet name="Q24" sheetId="28" r:id="rId30"/>
    <sheet name="Q25" sheetId="29" r:id="rId31"/>
    <sheet name="Q26" sheetId="30" r:id="rId32"/>
    <sheet name="Q27" sheetId="31" r:id="rId33"/>
    <sheet name="Q28OK" sheetId="32" r:id="rId34"/>
    <sheet name="Q29" sheetId="33" r:id="rId35"/>
    <sheet name="Q30" sheetId="34" r:id="rId36"/>
    <sheet name="Q31OK" sheetId="35" r:id="rId37"/>
    <sheet name="Q32" sheetId="36" r:id="rId38"/>
    <sheet name="Q33" sheetId="37" r:id="rId39"/>
    <sheet name="Q34" sheetId="38" r:id="rId40"/>
    <sheet name="Q35" sheetId="39" r:id="rId41"/>
    <sheet name="Q36" sheetId="40" r:id="rId42"/>
    <sheet name="Q37" sheetId="41" r:id="rId43"/>
    <sheet name="Q38" sheetId="42" r:id="rId44"/>
    <sheet name="Q39" sheetId="43" r:id="rId45"/>
    <sheet name="Q40" sheetId="44" r:id="rId46"/>
    <sheet name="Q41" sheetId="45" r:id="rId47"/>
    <sheet name="Q42" sheetId="46" r:id="rId48"/>
    <sheet name="Q43" sheetId="47" r:id="rId49"/>
    <sheet name="Q44" sheetId="48" r:id="rId50"/>
    <sheet name="Q45" sheetId="49" r:id="rId51"/>
    <sheet name="Q46" sheetId="50" r:id="rId52"/>
    <sheet name="Q47" sheetId="51" r:id="rId53"/>
    <sheet name="Q48" sheetId="52" r:id="rId54"/>
    <sheet name="Q49" sheetId="53" r:id="rId55"/>
    <sheet name="Q50" sheetId="54" r:id="rId56"/>
    <sheet name="Q51" sheetId="55" r:id="rId57"/>
    <sheet name="Q52" sheetId="56" r:id="rId58"/>
    <sheet name="Q53_ResultadosAcumulados" sheetId="59" r:id="rId59"/>
    <sheet name="Q54_Exclusões_Ativo_Passivo" sheetId="60" r:id="rId60"/>
    <sheet name="Q55_Exclusões_DVP" sheetId="61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8" l="1"/>
  <c r="M16" i="8"/>
  <c r="M15" i="8"/>
  <c r="M12" i="8"/>
  <c r="M11" i="8"/>
  <c r="M10" i="8"/>
  <c r="M19" i="8"/>
  <c r="F16" i="40" l="1"/>
  <c r="I18" i="40"/>
  <c r="M40" i="68" l="1"/>
  <c r="J40" i="68"/>
  <c r="G40" i="68"/>
  <c r="D40" i="68"/>
  <c r="M34" i="6"/>
  <c r="J17" i="56" l="1"/>
  <c r="J15" i="51" l="1"/>
  <c r="J15" i="46" l="1"/>
  <c r="J14" i="46"/>
  <c r="G15" i="60"/>
  <c r="G14" i="60"/>
  <c r="G13" i="60"/>
  <c r="E15" i="60"/>
  <c r="E14" i="60"/>
  <c r="E13" i="60"/>
  <c r="C15" i="60"/>
  <c r="C14" i="60"/>
  <c r="C13" i="60"/>
  <c r="G9" i="60"/>
  <c r="G8" i="60"/>
  <c r="E9" i="60"/>
  <c r="E8" i="60"/>
  <c r="C9" i="60"/>
  <c r="C8" i="60"/>
  <c r="F10" i="59"/>
  <c r="F9" i="59"/>
  <c r="D10" i="59"/>
  <c r="D9" i="59"/>
  <c r="H10" i="59"/>
  <c r="H9" i="59"/>
  <c r="H8" i="59"/>
  <c r="F8" i="59"/>
  <c r="D8" i="59"/>
  <c r="J19" i="18"/>
  <c r="J20" i="18"/>
  <c r="J21" i="18"/>
  <c r="J22" i="18"/>
  <c r="J23" i="18"/>
  <c r="J24" i="18"/>
  <c r="J25" i="18"/>
  <c r="J18" i="18"/>
  <c r="H6" i="59"/>
  <c r="F6" i="59"/>
  <c r="S727" i="2"/>
  <c r="O727" i="2"/>
  <c r="K727" i="2"/>
  <c r="G727" i="2"/>
  <c r="G20" i="61"/>
  <c r="E20" i="61"/>
  <c r="C20" i="61"/>
  <c r="G19" i="61"/>
  <c r="E19" i="61"/>
  <c r="C19" i="61"/>
  <c r="G18" i="61"/>
  <c r="E18" i="61"/>
  <c r="C18" i="61"/>
  <c r="G17" i="61"/>
  <c r="E17" i="61"/>
  <c r="C17" i="61"/>
  <c r="G16" i="61"/>
  <c r="E16" i="61"/>
  <c r="C16" i="61"/>
  <c r="G12" i="61"/>
  <c r="E12" i="61"/>
  <c r="C12" i="61"/>
  <c r="G11" i="61"/>
  <c r="E11" i="61"/>
  <c r="C11" i="61"/>
  <c r="G10" i="61"/>
  <c r="E10" i="61"/>
  <c r="C10" i="61"/>
  <c r="G9" i="61"/>
  <c r="E9" i="61"/>
  <c r="C9" i="61"/>
  <c r="G8" i="61"/>
  <c r="E8" i="61"/>
  <c r="C8" i="61"/>
  <c r="I20" i="61" l="1"/>
  <c r="I19" i="61"/>
  <c r="I18" i="61"/>
  <c r="I17" i="61"/>
  <c r="I8" i="61" l="1"/>
  <c r="G7" i="61"/>
  <c r="E7" i="61"/>
  <c r="C7" i="61"/>
  <c r="I11" i="61"/>
  <c r="I9" i="61"/>
  <c r="I10" i="61"/>
  <c r="I12" i="61"/>
  <c r="G6" i="61"/>
  <c r="E6" i="61"/>
  <c r="C6" i="61"/>
  <c r="I7" i="61" l="1"/>
  <c r="F15" i="19"/>
  <c r="F14" i="19"/>
  <c r="H12" i="59"/>
  <c r="F12" i="59"/>
  <c r="H5" i="59"/>
  <c r="F5" i="59"/>
  <c r="D5" i="59"/>
  <c r="M41" i="69" l="1"/>
  <c r="J41" i="69"/>
  <c r="G41" i="69"/>
  <c r="D41" i="69"/>
  <c r="J41" i="5"/>
  <c r="M41" i="68"/>
  <c r="M34" i="68" s="1"/>
  <c r="J34" i="68"/>
  <c r="J41" i="68"/>
  <c r="G34" i="68"/>
  <c r="J36" i="68"/>
  <c r="J38" i="68" s="1"/>
  <c r="G36" i="68"/>
  <c r="G38" i="68" s="1"/>
  <c r="J12" i="59" l="1"/>
  <c r="M36" i="68"/>
  <c r="M38" i="68" s="1"/>
  <c r="G41" i="68"/>
  <c r="D41" i="68"/>
  <c r="O37" i="65"/>
  <c r="E21" i="61" l="1"/>
  <c r="C21" i="61"/>
  <c r="G21" i="61"/>
  <c r="I16" i="61"/>
  <c r="G13" i="61"/>
  <c r="I6" i="61"/>
  <c r="C13" i="61"/>
  <c r="G16" i="60"/>
  <c r="I15" i="60"/>
  <c r="I14" i="60"/>
  <c r="I13" i="60"/>
  <c r="E16" i="60"/>
  <c r="C16" i="60"/>
  <c r="I9" i="60"/>
  <c r="I8" i="60"/>
  <c r="G10" i="60"/>
  <c r="E10" i="60"/>
  <c r="C10" i="60"/>
  <c r="J8" i="59"/>
  <c r="H7" i="59"/>
  <c r="F7" i="59"/>
  <c r="J5" i="59"/>
  <c r="I16" i="60" l="1"/>
  <c r="I10" i="60"/>
  <c r="J10" i="59"/>
  <c r="F11" i="59"/>
  <c r="E17" i="60" s="1"/>
  <c r="E18" i="60" s="1"/>
  <c r="H11" i="59"/>
  <c r="G17" i="60" s="1"/>
  <c r="G18" i="60" s="1"/>
  <c r="J9" i="59"/>
  <c r="G23" i="61"/>
  <c r="C23" i="61"/>
  <c r="D6" i="59" s="1"/>
  <c r="I13" i="61"/>
  <c r="E13" i="61"/>
  <c r="E23" i="61" s="1"/>
  <c r="I21" i="61"/>
  <c r="D7" i="59" l="1"/>
  <c r="J6" i="59"/>
  <c r="J7" i="59" s="1"/>
  <c r="J11" i="59" s="1"/>
  <c r="I17" i="60" s="1"/>
  <c r="I18" i="60" s="1"/>
  <c r="I23" i="61"/>
  <c r="D34" i="68"/>
  <c r="D36" i="68" l="1"/>
  <c r="D38" i="68" s="1"/>
  <c r="D12" i="59"/>
  <c r="D11" i="59" s="1"/>
  <c r="C17" i="60" s="1"/>
  <c r="C18" i="60" s="1"/>
</calcChain>
</file>

<file path=xl/sharedStrings.xml><?xml version="1.0" encoding="utf-8"?>
<sst xmlns="http://schemas.openxmlformats.org/spreadsheetml/2006/main" count="3550" uniqueCount="2870">
  <si>
    <t>BSPN 2018</t>
  </si>
  <si>
    <t>BASE DE DADOS - BALANÇO PATRIMONIAL</t>
  </si>
  <si>
    <t>União</t>
  </si>
  <si>
    <t>Estados</t>
  </si>
  <si>
    <t>Municípios</t>
  </si>
  <si>
    <t>Consolidado</t>
  </si>
  <si>
    <t xml:space="preserve">Balanço Patrimonial </t>
  </si>
  <si>
    <t>Valor Original</t>
  </si>
  <si>
    <t>Exclusões</t>
  </si>
  <si>
    <t>Consolidação</t>
  </si>
  <si>
    <t xml:space="preserve">    1.0.0.0.0.00.00 - Ativo </t>
  </si>
  <si>
    <t xml:space="preserve">      1.1.0.0.0.00.00 - Ativo Circulante </t>
  </si>
  <si>
    <t xml:space="preserve">        1.1.1.0.0.00.00 - Caixa e Equivalentes de Caixa </t>
  </si>
  <si>
    <t xml:space="preserve">          1.1.1.1.0.00.00 - Caixa e Equivalentes de Caixa em Moeda Nacional </t>
  </si>
  <si>
    <t xml:space="preserve">            1.1.1.1.1.00.00 - Caixa e Equivalentes de Caixa em Moeda Nacional - 
            Consolidação </t>
  </si>
  <si>
    <t xml:space="preserve">            1.1.1.1.2.00.00 - Caixa e Equivalentes de Caixa em Moeda Nacional - 
            Intra OFSS </t>
  </si>
  <si>
    <t xml:space="preserve">          1.1.1.2.0.00.00 - Caixa e Equivalentes de Caixa em Moeda Estrangeira </t>
  </si>
  <si>
    <t xml:space="preserve">            1.1.1.2.1.00.00 - Caixa e Equivalentes de Caixa em Moeda Estrangeira 
            - Consolidação </t>
  </si>
  <si>
    <t xml:space="preserve">        1.1.2.0.0.00.00 - Créditos a Curto Prazo </t>
  </si>
  <si>
    <t xml:space="preserve">          1.1.2.1.0.00.00 - Créditos Tributários a Receber </t>
  </si>
  <si>
    <t xml:space="preserve">            1.1.2.1.1.00.00 - Créditos Tributários a Receber - Consolidação </t>
  </si>
  <si>
    <t xml:space="preserve">            1.1.2.1.2.00.00 - Créditos Tributários a Receber - Intra OFSS </t>
  </si>
  <si>
    <t xml:space="preserve">            1.1.2.1.3.00.00 - Créditos Tributários a Receber - Inter OFSS - 
            União </t>
  </si>
  <si>
    <t xml:space="preserve">            1.1.2.1.4.00.00 - Créditos Tributários a Receber - Inter OFSS – 
            Estado </t>
  </si>
  <si>
    <t xml:space="preserve">            1.1.2.1.5.00.00 - Créditos Tributários a Receber - Inter OFSS - 
            Município </t>
  </si>
  <si>
    <t xml:space="preserve">          1.1.2.2.0.00.00 - Clientes </t>
  </si>
  <si>
    <t xml:space="preserve">            1.1.2.2.1.00.00 - Clientes - Consolidação </t>
  </si>
  <si>
    <t xml:space="preserve">            1.1.2.2.2.00.00 - Clientes - Intra OFSS </t>
  </si>
  <si>
    <t xml:space="preserve">            1.1.2.2.3.00.00 - Clientes - Inter OFSS - União </t>
  </si>
  <si>
    <t xml:space="preserve">            1.1.2.2.4.00.00 - Clientes - Inter OFSS - Estado </t>
  </si>
  <si>
    <t xml:space="preserve">            1.1.2.2.5.00.00 - Clientes - Inter OFSS - Município </t>
  </si>
  <si>
    <t xml:space="preserve">          1.1.2.3.0.00.00 - Créditos de Transferências a Receber </t>
  </si>
  <si>
    <t xml:space="preserve">            1.1.2.3.1.00.00 - Créditos de Transferências a Receber - 
            Consolidação </t>
  </si>
  <si>
    <t xml:space="preserve">            1.1.2.3.3.00.00 - Créditos de Transferências a Receber - Inter OFSS 
            - União </t>
  </si>
  <si>
    <t xml:space="preserve">            1.1.2.3.4.00.00 - Créditos de Transferências a Receber - Inter OFSS 
            - Estado </t>
  </si>
  <si>
    <t xml:space="preserve">            1.1.2.3.5.00.00 - Créditos de Transferências a Receber - Inter OFSS 
            - Município </t>
  </si>
  <si>
    <t xml:space="preserve">          1.1.2.4.0.00.00 - Empréstimos e Financiamentos Concedidos </t>
  </si>
  <si>
    <t xml:space="preserve">            1.1.2.4.1.00.00 - Empréstimos e Financiamentos Concedidos - 
            Consolidação </t>
  </si>
  <si>
    <t xml:space="preserve">            1.1.2.4.2.00.00 - Empréstimos e Financiamentos Concedidos - Intra 
            OFSS </t>
  </si>
  <si>
    <t xml:space="preserve">            1.1.2.4.3.00.00 - Empréstimos e Financiamentos Concedidos - Inter 
            OFSS - União </t>
  </si>
  <si>
    <t xml:space="preserve">            1.1.2.4.4.00.00 - Empréstimos e Financiamentos Concedidos - Inter 
            OFSS - Estado </t>
  </si>
  <si>
    <t xml:space="preserve">            1.1.2.4.5.00.00 - Empréstimos e Financiamentos Concedidos - Inter 
            OFSS - Município </t>
  </si>
  <si>
    <t xml:space="preserve">          1.1.2.5.0.00.00 - Dívida Ativa Tributaria </t>
  </si>
  <si>
    <t xml:space="preserve">            1.1.2.5.1.00.00 - Dívida Ativa Tributaria - Consolidação </t>
  </si>
  <si>
    <t xml:space="preserve">            1.1.2.5.2.00.00 - Dívida Ativa Tributária - Intra OFSS </t>
  </si>
  <si>
    <t xml:space="preserve">            1.1.2.5.3.00.00 - Dívida Ativa Tributária - Inter OFSS - União </t>
  </si>
  <si>
    <t xml:space="preserve">            1.1.2.5.4.00.00 - Dívida Ativa Tributária - Inter OFSS - Estado </t>
  </si>
  <si>
    <t xml:space="preserve">            1.1.2.5.5.00.00 - Dívida Ativa Tributaria - Inter OFSS - Município </t>
  </si>
  <si>
    <t xml:space="preserve">          1.1.2.6.0.00.00 - Dívida Ativa não Tributaria </t>
  </si>
  <si>
    <t xml:space="preserve">            1.1.2.6.1.00.00 - Dívida Ativa não Tributaria - Consolidação </t>
  </si>
  <si>
    <t xml:space="preserve">            1.1.2.6.2.00.00 - Dívida Ativa Não Tributaria - Intra OFSS </t>
  </si>
  <si>
    <t xml:space="preserve">            1.1.2.6.3.00.00 - Dívida Ativa Não Tributaria - Inter OFSS - União </t>
  </si>
  <si>
    <t xml:space="preserve">            1.1.2.6.4.00.00 - Dívida Ativa Não Tributaria - Inter OFSS - Estado </t>
  </si>
  <si>
    <t xml:space="preserve">            1.1.2.6.5.00.00 - Dívida Ativa Não Tributaria - Inter OFSS - 
            Município </t>
  </si>
  <si>
    <t xml:space="preserve">          1.1.2.9.0.00.00 - (-) Ajuste de Perdas de Créditos a Curto Prazo </t>
  </si>
  <si>
    <t xml:space="preserve">            1.1.2.9.1.00.00 - (-) Ajuste de Perdas de Créditos a Curto Prazo - 
            Consolidação </t>
  </si>
  <si>
    <t xml:space="preserve">            1.1.2.9.2.00.00 - (-) Ajuste de Perdas de Créditos a Curto Prazo - 
            Intra OFSS </t>
  </si>
  <si>
    <t xml:space="preserve">            1.1.2.9.3.00.00 - (-) Ajuste de Perdas de Créditos a Curto Prazo - 
            Inter OFSS - União </t>
  </si>
  <si>
    <t xml:space="preserve">            1.1.2.9.4.00.00 - (-) Ajuste de Perdas de Créditos a Curto Prazo - 
            Inter OFSS - Estado </t>
  </si>
  <si>
    <t xml:space="preserve">            1.1.2.9.5.00.00 - (-) Ajuste de Perdas de Créditos a Curto Prazo - 
            Inter OFSS - Município </t>
  </si>
  <si>
    <t xml:space="preserve">        1.1.3.0.0.00.00 - Demais Créditos e Valores a Curto Prazo </t>
  </si>
  <si>
    <t xml:space="preserve">          1.1.3.1.0.00.00 - Adiantamentos Concedidos a Pessoal e a Terceiros </t>
  </si>
  <si>
    <t xml:space="preserve">            1.1.3.1.1.00.00 - Adiantamentos Concedidos a Pessoal e a Terceiros - 
            Consolidação </t>
  </si>
  <si>
    <t xml:space="preserve">          1.1.3.2.0.00.00 - Tributos a Recuperar/Compensar </t>
  </si>
  <si>
    <t xml:space="preserve">            1.1.3.2.1.00.00 - Tributos a Recuperar/Compensar - Consolidação </t>
  </si>
  <si>
    <t xml:space="preserve">            1.1.3.2.2.00.00 - Tributos a Recuperar/Compensar - Intra OFSS </t>
  </si>
  <si>
    <t xml:space="preserve">            1.1.3.2.3.00.00 - Tributos a Recuperar/Compensar - Inter OFSS - 
            União </t>
  </si>
  <si>
    <t xml:space="preserve">            1.1.3.2.4.00.00 - Tributos a Recuperar/Compensar - Inter OFSS - 
            Estado </t>
  </si>
  <si>
    <t xml:space="preserve">            1.1.3.2.5.00.00 - Tributos a Recuperar/Compensar - Inter OFSS - 
            Município </t>
  </si>
  <si>
    <t xml:space="preserve">          1.1.3.3.0.00.00 - Créditos a Receber por Descentralização da 
          Prestação de Serviços Públicos </t>
  </si>
  <si>
    <t xml:space="preserve">            1.1.3.3.1.00.00 - Créditos a Receber por Descentralização da 
            Prestação de Serviços Públicos - Consolidação </t>
  </si>
  <si>
    <t xml:space="preserve">          1.1.3.4.0.00.00 - Créditos por Danos ao Patrimônio </t>
  </si>
  <si>
    <t xml:space="preserve">            1.1.3.4.1.00.00 - Créditos por Danos ao Patrimônio - Consolidação </t>
  </si>
  <si>
    <t xml:space="preserve">          1.1.3.5.0.00.00 - Depósitos Restituíveis e Valores Vinculados </t>
  </si>
  <si>
    <t xml:space="preserve">            1.1.3.5.1.00.00 - Depósitos Restituíveis e Valores Vinculados - 
            Consolidação </t>
  </si>
  <si>
    <t xml:space="preserve">          1.1.3.6.0.00.00 - Créditos Previdenciários a Receber a Curto Prazo </t>
  </si>
  <si>
    <t xml:space="preserve">            1.1.3.6.1.00.00 - Créditos Previdenciários a Receber a Curto Prazo - 
            Consolidação </t>
  </si>
  <si>
    <t xml:space="preserve">            1.1.3.6.2.00.00 - Créditos Previdenciários a Receber a Curto Prazo - 
            Intra OFSS </t>
  </si>
  <si>
    <t xml:space="preserve">            1.1.3.6.3.00.00 - Créditos Previdenciários a Receber a Curto Prazo - 
            Inter OFSS - União </t>
  </si>
  <si>
    <t xml:space="preserve">            1.1.3.6.4.00.00 - Créditos Previdenciários a Receber a Curto Prazo - 
            Inter OFSS - Estado </t>
  </si>
  <si>
    <t xml:space="preserve">            1.1.3.6.5.00.00 - Créditos Previdenciários a Receber a Curto Prazo - 
            Inter OFSS - Município </t>
  </si>
  <si>
    <t xml:space="preserve">          1.1.3.8.0.00.00 - Outros Créditos a Receber e Valores a Curto Prazo </t>
  </si>
  <si>
    <t xml:space="preserve">            1.1.3.8.1.00.00 - Outros Créditos a Receber e Valores a Curto Prazo 
            - Consolidação </t>
  </si>
  <si>
    <t xml:space="preserve">            1.1.3.8.2.00.00 - Outros Créditos a Receber e Valores a Curto Prazo 
            - Intra OFSS </t>
  </si>
  <si>
    <t xml:space="preserve">            1.1.3.8.3.00.00 - Outros Créditos a Receber e Valores a Curto Prazo 
            - Inter OFSS - União </t>
  </si>
  <si>
    <t xml:space="preserve">            1.1.3.8.4.00.00 - Outros Créditos a Receber e Valores a Curto Prazo 
            - Inter OFSS - Estado </t>
  </si>
  <si>
    <t xml:space="preserve">            1.1.3.8.5.00.00 - Outros Créditos a Receber e Valores a Curto Prazo 
            - Inter OFSS - Município </t>
  </si>
  <si>
    <t xml:space="preserve">          1.1.3.9.0.00.00 - (-) Ajuste de Perdas de Demais Créditos e Valores a 
          Curto Prazo </t>
  </si>
  <si>
    <t xml:space="preserve">            1.1.3.9.1.00.00 - (-) Ajuste de Perdas de Demais Créditos e Valores 
            a Curto Prazo - Consolidação </t>
  </si>
  <si>
    <t xml:space="preserve">        1.1.4.0.0.00.00 - Investimentos e Aplicações Temporárias a Curto Prazo </t>
  </si>
  <si>
    <t xml:space="preserve">          1.1.4.1.0.00.00 - Títulos e Valores Mobiliários </t>
  </si>
  <si>
    <t xml:space="preserve">            1.1.4.1.1.00.00 - Títulos e Valores Mobiliários - Consolidação </t>
  </si>
  <si>
    <t xml:space="preserve">          1.1.4.2.0.00.00 - Aplicação Temporária em Metais Preciosos </t>
  </si>
  <si>
    <t xml:space="preserve">            1.1.4.2.1.00.00 - Aplicação Temporária em Metais Preciosos - 
            Consolidação </t>
  </si>
  <si>
    <t xml:space="preserve">          1.1.4.3.0.00.00 - Aplicação Em Segmento de Imóveis </t>
  </si>
  <si>
    <t xml:space="preserve">            1.1.4.3.1.00.00 - Aplicação Em Segmento de Imóveis - Consolidação </t>
  </si>
  <si>
    <t xml:space="preserve">          1.1.4.9.0.00.00 - (-) Ajuste de Perdas de Investimentos e Aplicações 
          Temporárias </t>
  </si>
  <si>
    <t xml:space="preserve">            1.1.4.9.1.00.00 - (-) Ajuste de Perdas de Investimentos Temporários 
            e Aplicações Temporárias - Consolidação </t>
  </si>
  <si>
    <t xml:space="preserve">        1.1.5.0.0.00.00 - Estoques </t>
  </si>
  <si>
    <t xml:space="preserve">          1.1.5.1.0.00.00 - Mercadorias para Revenda </t>
  </si>
  <si>
    <t xml:space="preserve">            1.1.5.1.1.00.00 - Mercadorias para Revenda - Consolidação </t>
  </si>
  <si>
    <t xml:space="preserve">          1.1.5.2.0.00.00 - Produtos e Serviços Acabados </t>
  </si>
  <si>
    <t xml:space="preserve">            1.1.5.2.1.00.00 - Produtos e Serviços Acabados - Consolidação </t>
  </si>
  <si>
    <t xml:space="preserve">          1.1.5.3.0.00.00 - Produtos e Serviços em Elaboração </t>
  </si>
  <si>
    <t xml:space="preserve">            1.1.5.3.1.00.00 - Produtos e Serviços em Elaboração - Consolidação </t>
  </si>
  <si>
    <t xml:space="preserve">          1.1.5.4.0.00.00 - Matérias-Primas </t>
  </si>
  <si>
    <t xml:space="preserve">            1.1.5.4.1.00.00 - Matérias-Primas - Consolidação </t>
  </si>
  <si>
    <t xml:space="preserve">          1.1.5.5.0.00.00 - Materiais em Trânsito </t>
  </si>
  <si>
    <t xml:space="preserve">            1.1.5.5.1.00.00 - Materiais em Trânsito - Consolidação </t>
  </si>
  <si>
    <t xml:space="preserve">          1.1.5.6.0.00.00 - Almoxarifado </t>
  </si>
  <si>
    <t xml:space="preserve">            1.1.5.6.1.00.00 - Almoxarifado - Consolidação </t>
  </si>
  <si>
    <t xml:space="preserve">          1.1.5.8.0.00.00 - Outros Estoques </t>
  </si>
  <si>
    <t xml:space="preserve">            1.1.5.8.1.00.00 - Outros Estoques - Consolidação </t>
  </si>
  <si>
    <t xml:space="preserve">          1.1.5.9.0.00.00 - (-) Ajuste de Perdas de Estoques </t>
  </si>
  <si>
    <t xml:space="preserve">            1.1.5.9.1.00.00 - (-) Ajuste de Perdas de Estoques - Consolidação </t>
  </si>
  <si>
    <t xml:space="preserve">        1.1.6.0.0.00.00 - Ativo Não Circulante Mantido para Venda </t>
  </si>
  <si>
    <t xml:space="preserve">          1.1.6.1.0.00.00 - Investimento Mantido para Venda </t>
  </si>
  <si>
    <t xml:space="preserve">            1.1.6.1.1.00.00 - Investimento Mantido para Venda - Consolidação </t>
  </si>
  <si>
    <t xml:space="preserve">            1.1.6.1.2.00.00 - Investimento Mantido para Venda - Intra OFSS </t>
  </si>
  <si>
    <t xml:space="preserve">            1.1.6.1.3.00.00 - Investimento Mantido para Venda - Inter OFSS - 
            União </t>
  </si>
  <si>
    <t xml:space="preserve">            1.1.6.1.4.00.00 - Investimento Mantido para Venda - Inter OFSS - 
            Estado </t>
  </si>
  <si>
    <t xml:space="preserve">            1.1.6.1.5.00.00 - Investimento Mantido para Venda - Inter OFSS - 
            Município </t>
  </si>
  <si>
    <t xml:space="preserve">          1.1.6.2.0.00.00 - Imobilizado Mantido para Venda </t>
  </si>
  <si>
    <t xml:space="preserve">            1.1.6.2.1.00.00 - Imobilizado Mantido para Venda - Consolidação </t>
  </si>
  <si>
    <t xml:space="preserve">          1.1.6.3.0.00.00 - Intangível Mantido para Venda </t>
  </si>
  <si>
    <t xml:space="preserve">            1.1.6.3.1.00.00 - Intangível Mantido para Venda - Consolidação </t>
  </si>
  <si>
    <t xml:space="preserve">          1.1.6.9.0.00.00 - (-) Redução a Valor Recuperável de Ativos Mantidos 
          para Venda </t>
  </si>
  <si>
    <t xml:space="preserve">            1.1.6.9.1.00.00 - (-) Redução a Valor Recuperável de Ativos Mantidos 
            para Venda - Consolidação </t>
  </si>
  <si>
    <t xml:space="preserve">            1.1.6.9.2.00.00 - (-) Redução a Valor Recuperável de Ativos Mantidos 
            para Venda - Intra OFSS </t>
  </si>
  <si>
    <t xml:space="preserve">            1.1.6.9.3.00.00 - (-) Redução a Valor Recuperável de Ativos Mantidos 
            para Venda - Inter OFSS - União </t>
  </si>
  <si>
    <t xml:space="preserve">            1.1.6.9.4.00.00 - (-) Redução a Valor Recuperável de Ativos Mantidos 
            para Venda - Inter OFSS - Estado </t>
  </si>
  <si>
    <t xml:space="preserve">            1.1.6.9.5.00.00 - (-) Redução a Valor Recuperável de Ativos Mantidos 
            para Venda - Inter OFSS - Município </t>
  </si>
  <si>
    <t xml:space="preserve">        1.1.9.0.0.00.00 - Variações Patrimoniais Diminutivas Pagas 
        Antecipadamente </t>
  </si>
  <si>
    <t xml:space="preserve">          1.1.9.1.0.00.00 - Prêmios de Seguros a Apropriar </t>
  </si>
  <si>
    <t xml:space="preserve">            1.1.9.1.1.00.00 - Prêmios de Seguros a Apropriar - Consolidação </t>
  </si>
  <si>
    <t xml:space="preserve">          1.1.9.2.0.00.00 - VPD Financeiras a Apropriar </t>
  </si>
  <si>
    <t xml:space="preserve">            1.1.9.2.1.00.00 - VPD Financeiras a Apropriar - Consolidação </t>
  </si>
  <si>
    <t xml:space="preserve">          1.1.9.3.0.00.00 - Assinaturas e Anuidades a Apropriar </t>
  </si>
  <si>
    <t xml:space="preserve">            1.1.9.3.1.00.00 - Assinaturas e Anuidades a Apropriar - Consolidação </t>
  </si>
  <si>
    <t xml:space="preserve">          1.1.9.4.0.00.00 - Alugueis Pagos a Apropriar </t>
  </si>
  <si>
    <t xml:space="preserve">            1.1.9.4.1.00.00 - Alugueis Pagos a Apropriar - Consolidação </t>
  </si>
  <si>
    <t xml:space="preserve">          1.1.9.5.0.00.00 - Tributos Pagos a Apropriar </t>
  </si>
  <si>
    <t xml:space="preserve">            1.1.9.5.1.00.00 - Tributos Pagos a Apropriar - Consolidação </t>
  </si>
  <si>
    <t xml:space="preserve">          1.1.9.6.0.00.00 - Contribuições Confederativas a Apropriar </t>
  </si>
  <si>
    <t xml:space="preserve">            1.1.9.6.1.00.00 - Contribuições Confederativas a Apropriar - 
            Consolidação </t>
  </si>
  <si>
    <t xml:space="preserve">          1.1.9.7.0.00.00 - Benefícios a Pessoal a Apropriar </t>
  </si>
  <si>
    <t xml:space="preserve">            1.1.9.7.1.00.00 - Benefícios a Pessoal a Apropriar - Consolidação </t>
  </si>
  <si>
    <t xml:space="preserve">          1.1.9.8.0.00.00 - Demais VPD a Apropriar </t>
  </si>
  <si>
    <t xml:space="preserve">            1.1.9.8.1.00.00 - Demais VPD a Apropriar - Consolidação </t>
  </si>
  <si>
    <t xml:space="preserve">      1.2.0.0.0.00.00 - Ativo não Circulante </t>
  </si>
  <si>
    <t xml:space="preserve">        1.2.1.0.0.00.00 - Ativo Realizável a Longo Prazo </t>
  </si>
  <si>
    <t xml:space="preserve">          1.2.1.1.0.00.00 - Créditos a Longo Prazo </t>
  </si>
  <si>
    <t xml:space="preserve">            1.2.1.1.1.00.00 - Créditos a Longo Prazo - Consolidação </t>
  </si>
  <si>
    <t xml:space="preserve">              1.2.1.1.1.01.00 - Créditos Tributários a Receber </t>
  </si>
  <si>
    <t xml:space="preserve">              1.2.1.1.1.02.00 - Clientes </t>
  </si>
  <si>
    <t xml:space="preserve">              1.2.1.1.1.03.00 - Empréstimos e Financiamentos Concedidos </t>
  </si>
  <si>
    <t xml:space="preserve">              1.2.1.1.1.04.00 - Dívida Ativa Tributaria </t>
  </si>
  <si>
    <t xml:space="preserve">              1.2.1.1.1.05.00 - Dívida Ativa não Tributaria </t>
  </si>
  <si>
    <t xml:space="preserve">              1.2.1.1.1.06.00 - Créditos Previdenciários do RPPS </t>
  </si>
  <si>
    <t xml:space="preserve">              1.2.1.1.1.99.00 - (-) Ajuste de Perdas de Créditos a Longo Prazo </t>
  </si>
  <si>
    <t xml:space="preserve">            1.2.1.1.2.00.00 - Créditos a Longo Prazo - Intra OFSS </t>
  </si>
  <si>
    <t xml:space="preserve">              1.2.1.1.2.01.00 - Créditos Tributários a Receber </t>
  </si>
  <si>
    <t xml:space="preserve">              1.2.1.1.2.02.00 - Clientes </t>
  </si>
  <si>
    <t xml:space="preserve">              1.2.1.1.2.03.00 - Empréstimos e Financiamentos Concedidos </t>
  </si>
  <si>
    <t xml:space="preserve">              1.2.1.1.2.04.00 - Dívida Ativa Tributaria </t>
  </si>
  <si>
    <t xml:space="preserve">              1.2.1.1.2.05.00 - Dívida Ativa não Tributaria </t>
  </si>
  <si>
    <t xml:space="preserve">              1.2.1.1.2.99.00 - (-) Ajuste de Perdas de Créditos a Longo Prazo </t>
  </si>
  <si>
    <t xml:space="preserve">            1.2.1.1.3.00.00 - Créditos a Longo Prazo - Inter OFSS - União </t>
  </si>
  <si>
    <t xml:space="preserve">              1.2.1.1.3.01.00 - Créditos Tributários a Receber </t>
  </si>
  <si>
    <t xml:space="preserve">              1.2.1.1.3.02.00 - Clientes </t>
  </si>
  <si>
    <t xml:space="preserve">              1.2.1.1.3.03.00 - Empréstimos e Financiamentos Concedidos </t>
  </si>
  <si>
    <t xml:space="preserve">              1.2.1.1.3.04.00 - Dívida Ativa Tributaria </t>
  </si>
  <si>
    <t xml:space="preserve">              1.2.1.1.3.05.00 - Dívida Ativa não Tributaria </t>
  </si>
  <si>
    <t xml:space="preserve">              1.2.1.1.3.99.00 - (-) Ajuste de Perdas de Créditos a Longo Prazo </t>
  </si>
  <si>
    <t xml:space="preserve">            1.2.1.1.4.00.00 - Créditos a Longo Prazo - Inter OFSS - Estado </t>
  </si>
  <si>
    <t xml:space="preserve">              1.2.1.1.4.01.00 - Créditos Tributários a Receber </t>
  </si>
  <si>
    <t xml:space="preserve">              1.2.1.1.4.02.00 - Clientes </t>
  </si>
  <si>
    <t xml:space="preserve">              1.2.1.1.4.03.00 - Empréstimos e Financiamentos Concedidos </t>
  </si>
  <si>
    <t xml:space="preserve">              1.2.1.1.4.04.00 - Dívida Ativa Tributaria </t>
  </si>
  <si>
    <t xml:space="preserve">              1.2.1.1.4.05.00 - Dívida Ativa não Tributaria </t>
  </si>
  <si>
    <t xml:space="preserve">              1.2.1.1.4.99.00 - (-) Ajuste de Perdas de Créditos a Longo Prazo </t>
  </si>
  <si>
    <t xml:space="preserve">            1.2.1.1.5.00.00 - Créditos a Longo Prazo - Inter OFSS - Município </t>
  </si>
  <si>
    <t xml:space="preserve">              1.2.1.1.5.01.00 - Créditos Tributários a Receber </t>
  </si>
  <si>
    <t xml:space="preserve">              1.2.1.1.5.02.00 - Clientes </t>
  </si>
  <si>
    <t xml:space="preserve">              1.2.1.1.5.03.00 - Empréstimos e Financiamentos Concedidos </t>
  </si>
  <si>
    <t xml:space="preserve">              1.2.1.1.5.04.00 - Dívida Ativa Tributaria </t>
  </si>
  <si>
    <t xml:space="preserve">              1.2.1.1.5.05.00 - Dívida Ativa não Tributaria </t>
  </si>
  <si>
    <t xml:space="preserve">              1.2.1.1.5.99.00 - (-) Ajuste de Perdas de Créditos a Longo Prazo </t>
  </si>
  <si>
    <t xml:space="preserve">          1.2.1.2.0.00.00 - Demais Créditos e Valores a Longo Prazo </t>
  </si>
  <si>
    <t xml:space="preserve">            1.2.1.2.1.00.00 - Demais Créditos e Valores a Longo Prazo - 
            Consolidação </t>
  </si>
  <si>
    <t xml:space="preserve">              1.2.1.2.1.01.00 - Adiantamentos Concedidos a Pessoal e a Terceiros </t>
  </si>
  <si>
    <t xml:space="preserve">              1.2.1.2.1.02.00 - Tributos a Recuperar/Compensar </t>
  </si>
  <si>
    <t xml:space="preserve">              1.2.1.2.1.03.00 - Créditos a Receber por Descentralização da 
              Prestação de Serviços Públicos </t>
  </si>
  <si>
    <t xml:space="preserve">              1.2.1.2.1.04.00 - Créditos por Danos ao Patrimônio Provenientes de 
              Créditos Administrativos </t>
  </si>
  <si>
    <t xml:space="preserve">              1.2.1.2.1.05.00 - Créditos por Danos ao Patrimônio Apurados em 
              Tomada de Contas Especial </t>
  </si>
  <si>
    <t xml:space="preserve">              1.2.1.2.1.06.00 - Depósitos Restituíveis e Valores Vinculados </t>
  </si>
  <si>
    <t xml:space="preserve">              1.2.1.2.1.98.00 - Outros Créditos a Receber e Valores a Longo Prazo </t>
  </si>
  <si>
    <t xml:space="preserve">              1.2.1.2.1.99.00 - (-) Ajuste de Perdas de Demais Créditos e Valores 
              a Longo Prazo </t>
  </si>
  <si>
    <t xml:space="preserve">            1.2.1.2.2.00.00 - Demais Créditos e Valores a Longo Prazo - Intra 
            OFSS </t>
  </si>
  <si>
    <t xml:space="preserve">            1.2.1.2.3.00.00 - Demais Créditos e Valores a Longo Prazo - Intra 
            OFSS - União </t>
  </si>
  <si>
    <t xml:space="preserve">            1.2.1.2.4.00.00 - Demais Créditos e Valores a Longo Prazo - Intra 
            OFSS - Estado </t>
  </si>
  <si>
    <t xml:space="preserve">            1.2.1.2.5.00.00 - Demais Créditos e Valores a Longo Prazo - Intra 
            OFSS - Município </t>
  </si>
  <si>
    <t xml:space="preserve">          1.2.1.3.0.00.00 - Investimentos e Aplicações Temporárias a Longo 
          Prazo </t>
  </si>
  <si>
    <t xml:space="preserve">            1.2.1.3.1.00.00 - Investimentos e Aplicações Temporárias a Longo 
            Prazo - Consolidação </t>
  </si>
  <si>
    <t xml:space="preserve">              1.2.1.3.1.01.00 - Títulos e Valores Mobiliários </t>
  </si>
  <si>
    <t xml:space="preserve">              1.2.1.3.1.02.00 - Aplicação Temporária em Metais Preciosos </t>
  </si>
  <si>
    <t xml:space="preserve">              1.2.1.3.1.03.00 - Aplicações em Segmento de Imóveis </t>
  </si>
  <si>
    <t xml:space="preserve">              1.2.1.3.1.04.00 - Fundos Avaliados a Valor de Mercado </t>
  </si>
  <si>
    <t xml:space="preserve">              1.2.1.3.1.99.00 - (-) Ajuste de Perdas de Investimentos e 
              Aplicações Temporárias a Longo Prazo </t>
  </si>
  <si>
    <t xml:space="preserve">          1.2.1.4.0.00.00 - Estoques </t>
  </si>
  <si>
    <t xml:space="preserve">            1.2.1.4.1.00.00 - Estoques - Consolidação </t>
  </si>
  <si>
    <t xml:space="preserve">              1.2.1.4.1.01.00 - Mercadorias para Revenda </t>
  </si>
  <si>
    <t xml:space="preserve">              1.2.1.4.1.02.00 - Produtos e Serviços Acabados </t>
  </si>
  <si>
    <t xml:space="preserve">              1.2.1.4.1.03.00 - Produtos e Serviços em Elaboração </t>
  </si>
  <si>
    <t xml:space="preserve">              1.2.1.4.1.04.00 - Matérias-Primas </t>
  </si>
  <si>
    <t xml:space="preserve">              1.2.1.4.1.05.00 - Materiais em Trânsito </t>
  </si>
  <si>
    <t xml:space="preserve">              1.2.1.4.1.06.00 - Almoxarifado </t>
  </si>
  <si>
    <t xml:space="preserve">              1.2.1.4.1.07.00 - Adiantamentos a Fornecedores </t>
  </si>
  <si>
    <t xml:space="preserve">              1.2.1.4.1.98.00 - Outros Estoques </t>
  </si>
  <si>
    <t xml:space="preserve">              1.2.1.4.1.99.00 - (-) Ajuste de Perdas de Estoques </t>
  </si>
  <si>
    <t xml:space="preserve">          1.2.1.9.0.00.00 - Variações Patrimoniais Diminutivas Pagas 
          Antecipadamente </t>
  </si>
  <si>
    <t xml:space="preserve">            1.2.1.9.1.00.00 - Variações Patrimoniais Diminutivas Pagas 
            Antecipadamente - Consolidação </t>
  </si>
  <si>
    <t xml:space="preserve">              1.2.1.9.1.01.00 - Prêmios de Seguros a Apropriar </t>
  </si>
  <si>
    <t xml:space="preserve">              1.2.1.9.1.02.00 - VPD Financeiras a Apropriar </t>
  </si>
  <si>
    <t xml:space="preserve">              1.2.1.9.1.03.00 - Assinaturas e Anuidades a Apropriar </t>
  </si>
  <si>
    <t xml:space="preserve">              1.2.1.9.1.04.00 - Alugueis Pagos a Apropriar </t>
  </si>
  <si>
    <t xml:space="preserve">              1.2.1.9.1.05.00 - Tributos Pagos a Apropriar </t>
  </si>
  <si>
    <t xml:space="preserve">              1.2.1.9.1.06.00 - Contribuições Confederativas a Apropriar </t>
  </si>
  <si>
    <t xml:space="preserve">              1.2.1.9.1.07.00 - Benefícios a Apropriar </t>
  </si>
  <si>
    <t xml:space="preserve">              1.2.1.9.1.99.00 - Demais VPD a Apropriar </t>
  </si>
  <si>
    <t xml:space="preserve">        1.2.2.0.0.00.00 - Investimentos </t>
  </si>
  <si>
    <t xml:space="preserve">          1.2.2.1.0.00.00 - Participações Permanentes </t>
  </si>
  <si>
    <t xml:space="preserve">            1.2.2.1.1.00.00 - Participações Permanentes - Consolidação </t>
  </si>
  <si>
    <t xml:space="preserve">              1.2.2.1.1.01.00 - Participações Avaliadas pelo Método de 
              Equivalência Patrimonial </t>
  </si>
  <si>
    <t xml:space="preserve">              1.2.2.1.1.02.00 - Participações Avaliadas pelo Método de Custo </t>
  </si>
  <si>
    <t xml:space="preserve">            1.2.2.1.2.00.00 - Participações Permanentes - Intra OFSS </t>
  </si>
  <si>
    <t xml:space="preserve">              1.2.2.1.2.01.00 - Participações Avaliadas pelo Método de 
              Equivalência Patrimonial </t>
  </si>
  <si>
    <t xml:space="preserve">              1.2.2.1.2.02.00 - Participações Avaliadas pelo Método de Custo </t>
  </si>
  <si>
    <t xml:space="preserve">            1.2.2.1.3.00.00 - Participações Permanentes - Inter OFSS - União </t>
  </si>
  <si>
    <t xml:space="preserve">              1.2.2.1.3.01.00 - Participações Avaliadas pelo Método de 
              Equivalência Patrimonial </t>
  </si>
  <si>
    <t xml:space="preserve">              1.2.2.1.3.02.00 - Participações Avaliadas pelo Método de Custo </t>
  </si>
  <si>
    <t xml:space="preserve">            1.2.2.1.4.00.00 - Participações Permanentes - Inter OFSS - Estado </t>
  </si>
  <si>
    <t xml:space="preserve">              1.2.2.1.4.01.00 - Participações Avaliadas pelo Método de 
              Equivalência Patrimonial </t>
  </si>
  <si>
    <t xml:space="preserve">              1.2.2.1.4.02.00 - Participações Avaliadas pelo Método de Custo </t>
  </si>
  <si>
    <t xml:space="preserve">            1.2.2.1.5.00.00 - Participações Permanentes - Inter OFSS - Município </t>
  </si>
  <si>
    <t xml:space="preserve">              1.2.2.1.5.01.00 - Participações Avaliadas pelo Método de 
              Equivalência Patrimonial </t>
  </si>
  <si>
    <t xml:space="preserve">              1.2.2.1.5.02.00 - Participações Avaliadas pelo Método de Custo </t>
  </si>
  <si>
    <t xml:space="preserve">          1.2.2.2.0.00.00 - Propriedades para Investimento </t>
  </si>
  <si>
    <t xml:space="preserve">            1.2.2.2.1.00.00 - Propriedades para Investimento - Consolidação </t>
  </si>
  <si>
    <t xml:space="preserve">          1.2.2.3.0.00.00 - Investimentos do RPPS de Longo Prazo </t>
  </si>
  <si>
    <t xml:space="preserve">            1.2.2.3.1.00.00 - Investimentos do RPPS de Longo Prazo - 
            Consolidação </t>
  </si>
  <si>
    <t xml:space="preserve">          1.2.2.7.0.00.00 - Demais Investimentos Permanentes </t>
  </si>
  <si>
    <t xml:space="preserve">            1.2.2.7.1.00.00 - Demais Investimentos Permanentes - Consolidação </t>
  </si>
  <si>
    <t xml:space="preserve">          1.2.2.8.0.00.00 - (-) Depreciação Acumulada de Investimentos </t>
  </si>
  <si>
    <t xml:space="preserve">            1.2.2.8.1.00.00 - (-) Depreciação Acumulada de Investimentos - 
            Consolidação </t>
  </si>
  <si>
    <t xml:space="preserve">              1.2.2.8.1.01.00 - (-) Depreciação Acumulada de Investimentos - 
              Consolidação - Propriedades para Investimento </t>
  </si>
  <si>
    <t xml:space="preserve">          1.2.2.9.0.00.00 - (-) Redução ao Valor Recuperável de Investimentos </t>
  </si>
  <si>
    <t xml:space="preserve">            1.2.2.9.1.00.00 - (-) Redução ao Valor Recuperável de Investimentos 
            - Consolidação </t>
  </si>
  <si>
    <t xml:space="preserve">              1.2.2.9.1.01.00 - (-) Redução ao Valor Recuperável de Investimentos 
              - Participações Permanentes </t>
  </si>
  <si>
    <t xml:space="preserve">              1.2.2.9.1.02.00 - (-) Redução ao Valor Recuperável de Propriedades 
              para Investimento </t>
  </si>
  <si>
    <t xml:space="preserve">              1.2.2.9.1.03.00 - (-) Redução ao Valor Recuperável de Investimentos 
              do RPPS </t>
  </si>
  <si>
    <t xml:space="preserve">              1.2.2.9.1.04.00 - (-) Redução ao Valor Recuperável de Investimentos 
              - Demais Investimentos Permanentes </t>
  </si>
  <si>
    <t xml:space="preserve">            1.2.2.9.2.00.00 - (-) Redução ao Valor Recuperável de Investimentos 
            - Intra OFSS </t>
  </si>
  <si>
    <t xml:space="preserve">              1.2.2.9.2.01.00 - (-) Redução ao Valor Recuperável de Investimentos 
              - Participações Permanentes </t>
  </si>
  <si>
    <t xml:space="preserve">              1.2.2.9.2.04.00 - (-) Redução ao Valor Recuperável de Investimentos 
              - Demais Investimentos Permanentes </t>
  </si>
  <si>
    <t xml:space="preserve">            1.2.2.9.3.00.00 - (-) Redução ao Valor Recuperável de Investimentos 
            - Inter OFSS - União </t>
  </si>
  <si>
    <t xml:space="preserve">              1.2.2.9.3.01.00 - (-) Redução ao Valor Recuperável de Investimentos 
              - Participações Permanentes </t>
  </si>
  <si>
    <t xml:space="preserve">              1.2.2.9.3.04.00 - (-) Redução ao Valor Recuperável de Investimentos 
              - Demais Investimentos Permanentes </t>
  </si>
  <si>
    <t xml:space="preserve">            1.2.2.9.4.00.00 - (-) Redução ao Valor Recuperável de Investimentos 
            - Inter OFSS - Estado </t>
  </si>
  <si>
    <t xml:space="preserve">              1.2.2.9.4.01.00 - (-) Redução ao Valor Recuperável de Investimentos 
              - Participações Permanentes </t>
  </si>
  <si>
    <t xml:space="preserve">              1.2.2.9.4.04.00 - (-) Redução ao Valor Recuperável de Investimentos 
              - Demais Investimentos Permanentes </t>
  </si>
  <si>
    <t xml:space="preserve">            1.2.2.9.5.00.00 - (-) Redução ao Valor Recuperável de Investimentos 
            - Inter OFSS - Município </t>
  </si>
  <si>
    <t xml:space="preserve">              1.2.2.9.5.01.00 - (-) Redução ao Valor Recuperável de Investimentos 
              - Participações Permanentes </t>
  </si>
  <si>
    <t xml:space="preserve">              1.2.2.9.5.04.00 - (-) Redução ao Valor Recuperável de Investimentos 
              - Demais Investimentos Permanentes </t>
  </si>
  <si>
    <t xml:space="preserve">        1.2.3.0.0.00.00 - Imobilizado </t>
  </si>
  <si>
    <t xml:space="preserve">          1.2.3.1.0.00.00 - Bens Moveis </t>
  </si>
  <si>
    <t xml:space="preserve">            1.2.3.1.1.00.00 - Bens Móveis - Consolidação </t>
  </si>
  <si>
    <t xml:space="preserve">          1.2.3.2.0.00.00 - Bens Imóveis </t>
  </si>
  <si>
    <t xml:space="preserve">            1.2.3.2.1.00.00 - Bens Imóveis - Consolidação </t>
  </si>
  <si>
    <t xml:space="preserve">          1.2.3.8.0.00.00 - (-) Depreciação, Exaustão e Amortização Acumuladas </t>
  </si>
  <si>
    <t xml:space="preserve">            1.2.3.8.1.00.00 - (-) Depreciação, Exaustão e Amortização Acumuladas 
            - Consolidação </t>
  </si>
  <si>
    <t xml:space="preserve">              1.2.3.8.1.01.00 - (-) Depreciação Acumulada - Bens Móveis </t>
  </si>
  <si>
    <t xml:space="preserve">              1.2.3.8.1.02.00 - (-) Depreciação Acumulada - Bens Imóveis </t>
  </si>
  <si>
    <t xml:space="preserve">              1.2.3.8.1.03.00 - (-) Exaustão Acumulada - Bens Móveis </t>
  </si>
  <si>
    <t xml:space="preserve">              1.2.3.8.1.04.00 - (-) Exaustão Acumulada - Bens Imóveis </t>
  </si>
  <si>
    <t xml:space="preserve">              1.2.3.8.1.05.00 - (-) Amortização Acumulada - Bens Móveis </t>
  </si>
  <si>
    <t xml:space="preserve">              1.2.3.8.1.06.00 - (-) Amortização Acumulada - Bens Imóveis </t>
  </si>
  <si>
    <t xml:space="preserve">          1.2.3.9.0.00.00 - (-) Redução ao Valor Recuperável de Imobilizado </t>
  </si>
  <si>
    <t xml:space="preserve">            1.2.3.9.1.00.00 - (-) Redução ao Valor Recuperável de Imobilizado - 
            Consolidação </t>
  </si>
  <si>
    <t xml:space="preserve">              1.2.3.9.1.01.00 - (-) Redução ao Valor Recuperável de Imobilizado - 
              Bens Moveis </t>
  </si>
  <si>
    <t xml:space="preserve">              1.2.3.9.1.02.00 - (-) Redução ao Valor Recuperável de Imobilizado - 
              Bens Imóveis </t>
  </si>
  <si>
    <t xml:space="preserve">        1.2.4.0.0.00.00 - Intangível </t>
  </si>
  <si>
    <t xml:space="preserve">          1.2.4.1.0.00.00 - Softwares </t>
  </si>
  <si>
    <t xml:space="preserve">            1.2.4.1.1.00.00 - Softwares - Consolidação </t>
  </si>
  <si>
    <t xml:space="preserve">          1.2.4.2.0.00.00 - Marcas, Direitos e Patentes Industriais </t>
  </si>
  <si>
    <t xml:space="preserve">            1.2.4.2.1.00.00 - Marcas, Direitos e Patentes Industriais - 
            Consolidação </t>
  </si>
  <si>
    <t xml:space="preserve">          1.2.4.3.0.00.00 - Direito de Uso de Imóveis </t>
  </si>
  <si>
    <t xml:space="preserve">            1.2.4.3.1.00.00 - Direito de Uso de Imóveis - Consolidação </t>
  </si>
  <si>
    <t xml:space="preserve">          1.2.4.8.0.00.00 - (-) Amortização Acumulada </t>
  </si>
  <si>
    <t xml:space="preserve">            1.2.4.8.1.00.00 - (-) Amortização Acumulada - Consolidação </t>
  </si>
  <si>
    <t xml:space="preserve">              1.2.4.8.1.01.00 - (-) Amortização Acumulada - Softwares </t>
  </si>
  <si>
    <t xml:space="preserve">              1.2.4.8.1.02.00 - (-) Amortização Acumulada - Marcas, Direitos e 
              Patentes </t>
  </si>
  <si>
    <t xml:space="preserve">              1.2.4.8.1.03.00 - (-) Amortização Acumulada - Direito de Uso de 
              Imóveis </t>
  </si>
  <si>
    <t xml:space="preserve">          1.2.4.9.0.00.00 - (-) Redução ao Valor Recuperável de Intangível </t>
  </si>
  <si>
    <t xml:space="preserve">            1.2.4.9.1.00.00 - (-) Redução ao Valor Recuperável de Intangível - 
            Consolidação </t>
  </si>
  <si>
    <t xml:space="preserve">              1.2.4.9.1.01.00 - (-) Redução ao Valor Recuperável de Intangível - 
              Softwares </t>
  </si>
  <si>
    <t xml:space="preserve">              1.2.4.9.1.02.00 - (-) Redução ao Valor Recuperável de Intangível - 
              Marcas, Direitos e Patentes </t>
  </si>
  <si>
    <t xml:space="preserve">              1.2.4.9.1.03.00 - (-) Redução ao Valor Recuperável de Intangível - 
              Direito de Uso </t>
  </si>
  <si>
    <t xml:space="preserve">        1.2.5.0.0.00.00 - Diferido </t>
  </si>
  <si>
    <t xml:space="preserve">          1.2.5.1.0.00.00 - Gastos de Implantação e Pré-Operacionais </t>
  </si>
  <si>
    <t xml:space="preserve">            1.2.5.1.1.00.00 - Gastos de Implantação e Pré-Operacionais - 
            Consolidação </t>
  </si>
  <si>
    <t xml:space="preserve">          1.2.5.2.0.00.00 - Gastos de Reorganização </t>
  </si>
  <si>
    <t xml:space="preserve">            1.2.5.2.1.00.00 - Gastos de Reorganização - Consolidação </t>
  </si>
  <si>
    <t xml:space="preserve">          1.2.5.9.0.00.00 - (-) Amortização Acumulada </t>
  </si>
  <si>
    <t xml:space="preserve">            1.2.5.9.1.00.00 - (-) Amortização Acumulada - Consolidação </t>
  </si>
  <si>
    <t xml:space="preserve">              1.2.5.9.1.01.00 - (-) Amortização Acumulada - Gastos de Implantação 
              e Pré-Operacionais </t>
  </si>
  <si>
    <t xml:space="preserve">              1.2.5.9.1.02.00 - (-) Amortização Acumulada - Gastos de 
              Reorganização </t>
  </si>
  <si>
    <t xml:space="preserve">    2.0.0.0.0.00.00 - Passivo e Patrimônio Liquido </t>
  </si>
  <si>
    <t xml:space="preserve">      2.1.0.0.0.00.00 - Passivo Circulante </t>
  </si>
  <si>
    <t xml:space="preserve">        2.1.1.0.0.00.00 - Obrigações Trabalhistas, Previdenciárias e 
        Assistenciais a Pagar a Curto Prazo </t>
  </si>
  <si>
    <t xml:space="preserve">          2.1.1.1.0.00.00 - Pessoal a Pagar </t>
  </si>
  <si>
    <t xml:space="preserve">            2.1.1.1.1.00.00 - Pessoal a Pagar - Consolidação </t>
  </si>
  <si>
    <t xml:space="preserve">          2.1.1.2.0.00.00 - Benefícios Previdenciários a Pagar </t>
  </si>
  <si>
    <t xml:space="preserve">            2.1.1.2.1.00.00 - Benefícios Previdenciários a Pagar - Consolidação </t>
  </si>
  <si>
    <t xml:space="preserve">            2.1.1.2.2.00.00 - Benefícios Previdenciários a Pagar - Intra OFSS </t>
  </si>
  <si>
    <t xml:space="preserve">            2.1.1.2.3.00.00 - Benefícios Previdenciários a Pagar - Inter OFSS - 
            União </t>
  </si>
  <si>
    <t xml:space="preserve">            2.1.1.2.4.00.00 - Benefícios Previdenciários a Pagar - Inter OFSS - 
            Estado </t>
  </si>
  <si>
    <t xml:space="preserve">            2.1.1.2.5.00.00 - Benefícios Previdenciários a Pagar - Inter OFSS - 
            Município </t>
  </si>
  <si>
    <t xml:space="preserve">          2.1.1.3.0.00.00 - Benefícios Assistenciais a Pagar </t>
  </si>
  <si>
    <t xml:space="preserve">            2.1.1.3.1.00.00 - Benefícios Assistenciais a Pagar - Consolidação </t>
  </si>
  <si>
    <t xml:space="preserve">          2.1.1.4.0.00.00 - Encargos Sociais a Pagar </t>
  </si>
  <si>
    <t xml:space="preserve">            2.1.1.4.1.00.00 - Encargos Sociais a Pagar-Consolidação </t>
  </si>
  <si>
    <t xml:space="preserve">            2.1.1.4.2.00.00 - Encargos Sociais a Pagar - Intra OFSS </t>
  </si>
  <si>
    <t xml:space="preserve">            2.1.1.4.3.00.00 - Encargos Sociais a Pagar - Inter OFSS - União </t>
  </si>
  <si>
    <t xml:space="preserve">            2.1.1.4.4.00.00 - Encargos Sociais a Pagar - Inter OFSS - Estado </t>
  </si>
  <si>
    <t xml:space="preserve">            2.1.1.4.5.00.00 - Encargos Sociais a Pagar - Inter OFSS - Município </t>
  </si>
  <si>
    <t xml:space="preserve">          2.1.2.0.0.00.00 - Empréstimos e Financiamentos a Curto Prazo </t>
  </si>
  <si>
    <t xml:space="preserve">            2.1.2.1.0.00.00 - Empréstimos a Curto Prazo - Interno </t>
  </si>
  <si>
    <t xml:space="preserve">              2.1.2.1.1.00.00 - Empréstimos a Curto Prazo – Interno - 
              Consolidação </t>
  </si>
  <si>
    <t xml:space="preserve">              2.1.2.1.2.00.00 - Empréstimos a Curto Prazo – Interno - Intra OFSS </t>
  </si>
  <si>
    <t xml:space="preserve">              2.1.2.1.3.00.00 - Empréstimos a Curto Prazo – Interno - Inter OFSS 
              - União </t>
  </si>
  <si>
    <t xml:space="preserve">              2.1.2.1.4.00.00 - Empréstimos a Curto Prazo - Interno - Inter OFSS 
              - Estado </t>
  </si>
  <si>
    <t xml:space="preserve">              2.1.2.1.5.00.00 - Empréstimos a Curto Prazo - Interno - Inter OFSS 
              - Município </t>
  </si>
  <si>
    <t xml:space="preserve">            2.1.2.2.0.00.00 - Empréstimos a Curto Prazo - Externo </t>
  </si>
  <si>
    <t xml:space="preserve">              2.1.2.2.1.00.00 - Empréstimos a Curto Prazo - Externo Consolidação </t>
  </si>
  <si>
    <t xml:space="preserve">            2.1.2.3.0.00.00 - Financiamentos a Curto Prazo - Interno </t>
  </si>
  <si>
    <t xml:space="preserve">              2.1.2.3.1.00.00 - Financiamentos a Curto Prazo- Interno - 
              Consolidação </t>
  </si>
  <si>
    <t xml:space="preserve">              2.1.2.3.3.00.00 - Financiamentos a Curto Prazo - Interno - Inter 
              OFSS - União </t>
  </si>
  <si>
    <t xml:space="preserve">              2.1.2.3.4.00.00 - Financiamentos a Curto Prazo - Interno - Inter 
              OFSS - Estado </t>
  </si>
  <si>
    <t xml:space="preserve">              2.1.2.3.5.00.00 - Financiamentos a Curto Prazo - Interno - Inter 
              OFSS - Município </t>
  </si>
  <si>
    <t xml:space="preserve">            2.1.2.4.0.00.00 - Financiamento a Curto Prazo - Externo </t>
  </si>
  <si>
    <t xml:space="preserve">              2.1.2.4.1.00.00 - Financiamento a Curto Prazo - Externo - 
              Consolidação </t>
  </si>
  <si>
    <t xml:space="preserve">            2.1.2.5.0.00.00 - Juros e Encargos a Pagar de Empréstimos e 
            Financiamentos a Curto Prazo - Interno </t>
  </si>
  <si>
    <t xml:space="preserve">              2.1.2.5.1.00.00 - Juros e Encargos a Pagar de Empréstimos e 
              Financiamentos a Curto Prazo - Interno - Consolidação </t>
  </si>
  <si>
    <t xml:space="preserve">              2.1.2.5.3.00.00 - Juros e Encargos a Pagar de Empréstimos e 
              Financiamentos a Curto Prazo - Interno - Inter OFSS - União </t>
  </si>
  <si>
    <t xml:space="preserve">              2.1.2.5.4.00.00 - Juros e Encargos a Pagar de Empréstimos e 
              Financiamentos a Curto Prazo - Interno - Inter OFSS - Estado </t>
  </si>
  <si>
    <t xml:space="preserve">              2.1.2.5.5.00.00 - Juros e Encargos a Pagar de Empréstimos e 
              Financiamentos a Curto Prazo - Interno - Inter OFSS - Município </t>
  </si>
  <si>
    <t xml:space="preserve">            2.1.2.6.0.00.00 - Juros e Encargos a Pagar de Empréstimos e 
            Financiamentos a Curto Prazo - Externo </t>
  </si>
  <si>
    <t xml:space="preserve">              2.1.2.6.1.00.00 - Juros e Encargos a Pagar de Empréstimos e 
              Financiamentos a Curto Prazo - Externo - Consolidação </t>
  </si>
  <si>
    <t xml:space="preserve">            2.1.2.8.0.00.00 - (-) Encargos Financeiros a Apropriar - Interno </t>
  </si>
  <si>
    <t xml:space="preserve">              2.1.2.8.1.00.00 - (-) Encargos Financeiros a Apropriar - Interno - 
              Consolidação </t>
  </si>
  <si>
    <t xml:space="preserve">              2.1.2.8.3.00.00 - (-) Encargos Financeiros a Apropriar - Interno - 
              Inter OFSS - União </t>
  </si>
  <si>
    <t xml:space="preserve">              2.1.2.8.4.00.00 - (-) Encargos Financeiros a Apropriar - Interno - 
              Inter OFSS - Estado </t>
  </si>
  <si>
    <t xml:space="preserve">              2.1.2.8.5.00.00 - (-) Encargos Financeiros a Apropriar - Interno - 
              Inter OFSS - Município </t>
  </si>
  <si>
    <t xml:space="preserve">            2.1.2.9.0.00.00 - (-) Encargos Financeiros a Apropriar - Externo </t>
  </si>
  <si>
    <t xml:space="preserve">              2.1.2.9.1.00.00 - (-) Encargos Financeiros a Apropriar- 
              Consolidação </t>
  </si>
  <si>
    <t xml:space="preserve">        2.1.3.0.0.00.00 - Fornecedores e Contas a Pagar a Curto Prazo </t>
  </si>
  <si>
    <t xml:space="preserve">          2.1.3.1.0.00.00 - Fornecedores e Contas a Pagar Nacionais a Curto 
          Prazo </t>
  </si>
  <si>
    <t xml:space="preserve">            2.1.3.1.1.00.00 - Fornecedores e Contas a Pagar Nacionais a Curto 
            Prazo - Consolidação </t>
  </si>
  <si>
    <t xml:space="preserve">          2.1.3.2.0.00.00 - Fornecedores e Contas a Pagar Estrangeiros a Curto 
          Prazo </t>
  </si>
  <si>
    <t xml:space="preserve">            2.1.3.2.1.00.00 - Fornecedores e Contas a Pagar Estrangeiros a Curto 
            Prazo - Consolidação </t>
  </si>
  <si>
    <t xml:space="preserve">        2.1.4.0.0.00.00 - Obrigações Fiscais a Curto Prazo </t>
  </si>
  <si>
    <t xml:space="preserve">          2.1.4.1.0.00.00 - Obrigações Fiscais a Curto Prazo com a União </t>
  </si>
  <si>
    <t xml:space="preserve">            2.1.4.1.1.00.00 - Obrigações Fiscais a Curto Prazo com a União - 
            Consolidação </t>
  </si>
  <si>
    <t xml:space="preserve">            2.1.4.1.2.00.00 - Obrigações Fiscais a Curto Prazo com a União - 
            Intra OFSS </t>
  </si>
  <si>
    <t xml:space="preserve">            2.1.4.1.3.00.00 - Obrigações Fiscais a Curto Prazo com a União - 
            Inter OFSS - União </t>
  </si>
  <si>
    <t xml:space="preserve">          2.1.4.2.0.00.00 - Obrigações Fiscais a Curto Prazo com os Estados </t>
  </si>
  <si>
    <t xml:space="preserve">            2.1.4.2.1.00.00 - Obrigações Fiscais a Curto Prazo com os Estados - 
            Consolidação </t>
  </si>
  <si>
    <t xml:space="preserve">            2.1.4.2.2.00.00 - Obrigações Fiscais a Curto Prazo com os Estados - 
            Intra OFSS </t>
  </si>
  <si>
    <t xml:space="preserve">            2.1.4.2.4.00.00 - Obrigações Fiscais a Curto Prazo com os Estados - 
            Inter OFSS - Estado </t>
  </si>
  <si>
    <t xml:space="preserve">          2.1.4.3.0.00.00 - Obrigações Fiscais a Curto Prazo com os Municípios </t>
  </si>
  <si>
    <t xml:space="preserve">            2.1.4.3.1.00.00 - Obrigações Fiscais a Curto Prazo com os Municípios 
            - Consolidação </t>
  </si>
  <si>
    <t xml:space="preserve">            2.1.4.3.2.00.00 - Obrigações Fiscais a Curto Prazo com os Municípios 
            - Intra OFSS </t>
  </si>
  <si>
    <t xml:space="preserve">            2.1.4.3.5.00.00 - Obrigações Fiscais a Curto Prazo com os Municípios 
            - Inter OFSS - Município </t>
  </si>
  <si>
    <t xml:space="preserve">        2.1.5.0.0.00.00 - Obrigações de Repartição a Outros Entes </t>
  </si>
  <si>
    <t xml:space="preserve">          2.1.5.0.3.00.00 - Obrigações de Repartição a Outros Entes - Inter 
          OFSS - União </t>
  </si>
  <si>
    <t xml:space="preserve">          2.1.5.0.4.00.00 - Obrigações de Repartição a Outros Entes - Inter 
          OFSS - Estado </t>
  </si>
  <si>
    <t xml:space="preserve">          2.1.5.0.5.00.00 - Obrigações de Repartição a Outros Entes - Inter 
          OFSS - Município </t>
  </si>
  <si>
    <t xml:space="preserve">        2.1.7.0.0.00.00 - Provisões a Curto Prazo </t>
  </si>
  <si>
    <t xml:space="preserve">          2.1.7.1.0.00.00 - Provisão para Riscos Trabalhistas a Curto Prazo </t>
  </si>
  <si>
    <t xml:space="preserve">            2.1.7.1.1.00.00 - Provisão para Riscos Trabalhistas a Curto Prazo - 
            Consolidação </t>
  </si>
  <si>
    <t xml:space="preserve">          2.1.7.3.0.00.00 - Provisões para Riscos Fiscais a Curto Prazo </t>
  </si>
  <si>
    <t xml:space="preserve">            2.1.7.3.1.00.00 - Provisões para Riscos Fiscais a Curto Prazo - 
            Consolidação </t>
  </si>
  <si>
    <t xml:space="preserve">          2.1.7.4.0.00.00 - Provisão para Riscos Cíveis a Curto Prazo </t>
  </si>
  <si>
    <t xml:space="preserve">            2.1.7.4.1.00.00 - Provisão para Riscos Cíveis a Curto Prazo - 
            Consolidação </t>
  </si>
  <si>
    <t xml:space="preserve">          2.1.7.5.0.00.00 - Provisão para Repartição de Créditos a Curto Prazo </t>
  </si>
  <si>
    <t xml:space="preserve">            2.1.7.5.1.00.00 - Provisão para Repartição de Créditos a Curto Prazo 
            - Consolidação </t>
  </si>
  <si>
    <t xml:space="preserve">            2.1.7.5.3.00.00 - Provisão para Repartição de Créditos a Curto Prazo 
            - Inter OFSS - União </t>
  </si>
  <si>
    <t xml:space="preserve">            2.1.7.5.4.00.00 - Provisão para Repartição de Créditos a Curto Prazo 
            - Inter OFSS - Estado </t>
  </si>
  <si>
    <t xml:space="preserve">            2.1.7.5.5.00.00 - Provisão para Repartição de Créditos a Curto Prazo 
            - Inter OFSS - Município </t>
  </si>
  <si>
    <t xml:space="preserve">          2.1.7.6.0.00.00 - Provisão para Riscos Decorrentes de Contratos de 
          PPP a Curto Prazo </t>
  </si>
  <si>
    <t xml:space="preserve">            2.1.7.6.1.00.00 - Provisão para Riscos Decorrentes de Contratos de 
            PPP a Curto Prazo - Consolidação </t>
  </si>
  <si>
    <t xml:space="preserve">          2.1.7.7.0.00.00 - Provisão para Obrigações Decorrentes da Atuação 
          Governamental a Curto Prazo </t>
  </si>
  <si>
    <t xml:space="preserve">            2.1.7.7.1.00.00 - Provisão para Obrigações Decorrentes da Atuação 
            Governamental a Curto Prazo - Consolidação </t>
  </si>
  <si>
    <t xml:space="preserve">          2.1.7.9.0.00.00 - Outras Provisões a Curto Prazo </t>
  </si>
  <si>
    <t xml:space="preserve">            2.1.7.9.1.00.00 - Outras Provisões a Curto Prazo - Consolidação </t>
  </si>
  <si>
    <t xml:space="preserve">        2.1.8.0.0.00.00 - Demais Obrigações a Curto Prazo </t>
  </si>
  <si>
    <t xml:space="preserve">          2.1.8.1.0.00.00 - Adiantamentos de Clientes </t>
  </si>
  <si>
    <t xml:space="preserve">            2.1.8.1.1.00.00 - Adiantamentos de Clientes - Consolidação </t>
  </si>
  <si>
    <t xml:space="preserve">          2.1.8.2.0.00.00 - Obrigações por Danos a Terceiros </t>
  </si>
  <si>
    <t xml:space="preserve">            2.1.8.2.1.00.00 - Obrigações por Danos a Terceiros - Consolidação </t>
  </si>
  <si>
    <t xml:space="preserve">          2.1.8.3.0.00.00 - Arrendamento Operacional a Pagar </t>
  </si>
  <si>
    <t xml:space="preserve">            2.1.8.3.1.00.00 - Arrendamento Operacional a Pagar - Consolidação </t>
  </si>
  <si>
    <t xml:space="preserve">          2.1.8.4.0.00.00 - Debêntures e Outros Títulos de Dívida a Curto Prazo </t>
  </si>
  <si>
    <t xml:space="preserve">            2.1.8.4.1.00.00 - Debêntures e Outros Títulos de Dívida a Curto 
            Prazo - Consolidação </t>
  </si>
  <si>
    <t xml:space="preserve">          2.1.8.5.0.00.00 - Dividendos e Juros sobre Capital Próprio a Pagar </t>
  </si>
  <si>
    <t xml:space="preserve">            2.1.8.5.1.00.00 - Dividendos e Juros sobre Capital Próprio a Pagar - 
            Consolidação </t>
  </si>
  <si>
    <t xml:space="preserve">          2.1.8.6.0.00.00 - Obrigações Decorrentes de Contratos De PPP </t>
  </si>
  <si>
    <t xml:space="preserve">            2.1.8.6.1.00.00 - Obrigações Decorrentes de Contratos De PPP - 
            Consolidação </t>
  </si>
  <si>
    <t xml:space="preserve">          2.1.8.7.0.00.00 - Depósitos de Instituições Autorizadas a Operar pelo 
          BACEN </t>
  </si>
  <si>
    <t xml:space="preserve">            2.1.8.7.1.00.00 - Depósitos de Instituições Autorizadas a Operar 
            pelo BACEN - Consolidação </t>
  </si>
  <si>
    <t xml:space="preserve">          2.1.8.8.0.00.00 - Valores Restituíveis </t>
  </si>
  <si>
    <t xml:space="preserve">            2.1.8.8.1.00.00 - Valores Restituíveis - Consolidação </t>
  </si>
  <si>
    <t xml:space="preserve">          2.1.8.9.0.00.00 - Outras Obrigações a Curto Prazo </t>
  </si>
  <si>
    <t xml:space="preserve">            2.1.8.9.1.00.00 - Outras Obrigações a Curto Prazo - Consolidação </t>
  </si>
  <si>
    <t xml:space="preserve">            2.1.8.9.2.00.00 - Outras Obrigações a Curto Prazo - Intra OFSS </t>
  </si>
  <si>
    <t xml:space="preserve">            2.1.8.9.3.00.00 - Outras Obrigações a Curto Prazo - Intra OFSS - 
            União </t>
  </si>
  <si>
    <t xml:space="preserve">            2.1.8.9.4.00.00 - Outras Obrigações a Curto Prazo - Intra OFSS - 
            Estado </t>
  </si>
  <si>
    <t xml:space="preserve">            2.1.8.9.5.00.00 - Outras Obrigações a Curto Prazo - Intra OFSS - 
            Município </t>
  </si>
  <si>
    <t xml:space="preserve">      2.2.0.0.0.00.00 - Passivo não-Circulante </t>
  </si>
  <si>
    <t xml:space="preserve">        2.2.1.0.0.00.00 - Obrigações Trabalhistas, Previdenciárias e 
        Assistenciais a Pagar a Longo Prazo </t>
  </si>
  <si>
    <t xml:space="preserve">          2.2.1.1.0.00.00 - Pessoal a Pagar </t>
  </si>
  <si>
    <t xml:space="preserve">            2.2.1.1.1.00.00 - Pessoal a Pagar - Consolidação </t>
  </si>
  <si>
    <t xml:space="preserve">          2.2.1.2.0.00.00 - Benefícios Previdenciários a Pagar </t>
  </si>
  <si>
    <t xml:space="preserve">            2.2.1.2.1.00.00 - Benefícios Previdenciários a Pagar - Consolidação </t>
  </si>
  <si>
    <t xml:space="preserve">          2.2.1.3.0.00.00 - Benefícios Assistenciais a Pagar </t>
  </si>
  <si>
    <t xml:space="preserve">            2.2.1.3.1.00.00 - Benefícios Assistenciais a Pagar - Consolidação </t>
  </si>
  <si>
    <t xml:space="preserve">          2.2.1.4.0.00.00 - Encargos Sociais a Pagar </t>
  </si>
  <si>
    <t xml:space="preserve">            2.2.1.4.1.00.00 - Encargos Sociais a Pagar - Consolidação </t>
  </si>
  <si>
    <t xml:space="preserve">            2.2.1.4.2.00.00 - Encargos Sociais a Pagar - Intra OFSS </t>
  </si>
  <si>
    <t xml:space="preserve">            2.2.1.4.3.00.00 - Encargos Sociais a Pagar - Inter OFSS - União </t>
  </si>
  <si>
    <t xml:space="preserve">            2.2.1.4.4.00.00 - Encargos Sociais a Pagar - Inter OFSS - Estado </t>
  </si>
  <si>
    <t xml:space="preserve">            2.2.1.4.5.00.00 - Encargos Sociais a Pagar - Inter OFSS - Município </t>
  </si>
  <si>
    <t xml:space="preserve">        2.2.2.0.0.00.00 - Empréstimos e Financiamentos a Longo Prazo </t>
  </si>
  <si>
    <t xml:space="preserve">          2.2.2.1.0.00.00 - Empréstimos a Longo Prazo - Interno </t>
  </si>
  <si>
    <t xml:space="preserve">            2.2.2.1.1.00.00 - Empréstimos a Longo Prazo - Interno - Consolidação </t>
  </si>
  <si>
    <t xml:space="preserve">            2.2.2.1.2.00.00 - Empréstimos a Longo Prazo – Interno - Intra OFSS </t>
  </si>
  <si>
    <t xml:space="preserve">            2.2.2.1.3.00.00 - Empréstimos a Longo Prazo - Interno - Inter OFSS - 
            União </t>
  </si>
  <si>
    <t xml:space="preserve">            2.2.2.1.4.00.00 - Empréstimos a Longo Prazo - Interno - Inter OFSS - 
            Estado </t>
  </si>
  <si>
    <t xml:space="preserve">            2.2.2.1.5.00.00 - Empréstimos a Longo Prazo - Interno - Inter OFSS - 
            Município </t>
  </si>
  <si>
    <t xml:space="preserve">          2.2.2.2.0.00.00 - Empréstimos a Longo Prazo - Externo </t>
  </si>
  <si>
    <t xml:space="preserve">            2.2.2.2.1.00.00 - Empréstimos a Longo Prazo - Externo Consolidação </t>
  </si>
  <si>
    <t xml:space="preserve">          2.2.2.3.0.00.00 - Financiamentos a Longo Prazo - Interno </t>
  </si>
  <si>
    <t xml:space="preserve">            2.2.2.3.1.00.00 - Financiamentos a Longo Prazo - Interno - 
            Consolidação </t>
  </si>
  <si>
    <t xml:space="preserve">            2.2.2.3.3.00.00 - Financiamentos a Longo Prazo - Interno - Inter 
            OFSS - União </t>
  </si>
  <si>
    <t xml:space="preserve">            2.2.2.3.4.00.00 - Financiamentos a Longo Prazo - Interno - Inter 
            OFSS - Estado </t>
  </si>
  <si>
    <t xml:space="preserve">            2.2.2.3.5.00.00 - Financiamentos a Longo Prazo - Interno - Inter 
            OFSS - Município </t>
  </si>
  <si>
    <t xml:space="preserve">          2.2.2.4.0.00.00 - Financiamento a Longo Prazo - Externo </t>
  </si>
  <si>
    <t xml:space="preserve">            2.2.2.4.1.00.00 - Financiamento a Longo Prazo - Externo - 
            Consolidação </t>
  </si>
  <si>
    <t xml:space="preserve">          2.2.2.5.0.00.00 - Juros e Encargos a Pagar de Empréstimos e 
          Financiamentos a Longo Prazo - Interno </t>
  </si>
  <si>
    <t xml:space="preserve">            2.2.2.5.1.00.00 - Juros e Encargos a Pagar de Empréstimos e 
            Financiamentos a Longo Prazo - Interno - Consolidação </t>
  </si>
  <si>
    <t xml:space="preserve">            2.2.2.5.3.00.00 - Juros e Encargos a Pagar de Empréstimos e 
            Financiamentos a Longo Prazo - Interno - Inter OFSS - União </t>
  </si>
  <si>
    <t xml:space="preserve">            2.2.2.5.4.00.00 - Juros e Encargos a Pagar de Empréstimos e 
            Financiamentos a Longo Prazo - Interno - Inter OFSS - Estado </t>
  </si>
  <si>
    <t xml:space="preserve">            2.2.2.5.5.00.00 - Juros e Encargos a Pagar de Empréstimos e 
            Financiamentos a Longo Prazo - Interno - Inter OFSS - Município </t>
  </si>
  <si>
    <t xml:space="preserve">          2.2.2.6.0.00.00 - Juros e Encargos a Pagar de Empréstimos e 
          Financiamentos a Longo Prazo - Externo </t>
  </si>
  <si>
    <t xml:space="preserve">            2.2.2.6.1.00.00 - Juros e Encargos a Pagar de Empréstimos e 
            Financiamentos a Longo Prazo - Externo - Consolidação </t>
  </si>
  <si>
    <t xml:space="preserve">          2.2.2.8.0.00.00 - (-) Encargos Financeiros a Apropriar - Interno </t>
  </si>
  <si>
    <t xml:space="preserve">            2.2.2.8.1.00.00 - (-) Encargos Financeiros a Apropriar - Interno - 
            Consolidação </t>
  </si>
  <si>
    <t xml:space="preserve">            2.2.2.8.3.00.00 - (-) Encargos Financeiros a Apropriar - Interno - 
            Inter OFSS - União </t>
  </si>
  <si>
    <t xml:space="preserve">            2.2.2.8.4.00.00 - (-) Encargos Financeiros a Apropriar - Interno - 
            Inter OFSS - Estado </t>
  </si>
  <si>
    <t xml:space="preserve">            2.2.2.8.5.00.00 - (-) Encargos Financeiros a Apropriar - Interno - 
            Inter OFSS - Município </t>
  </si>
  <si>
    <t xml:space="preserve">          2.2.2.9.0.00.00 - (-) Encargos Financeiros a Apropriar - Externo </t>
  </si>
  <si>
    <t xml:space="preserve">            2.2.2.9.1.00.00 - (-) Encargos Financeiros a Apropriar - Externo - 
            Consolidação </t>
  </si>
  <si>
    <t xml:space="preserve">        2.2.3.0.0.00.00 - Fornecedores e Contas a Pagar a Longo Prazo </t>
  </si>
  <si>
    <t xml:space="preserve">          2.2.3.1.0.00.00 - Fornecedores e Contas a Pagar Nacionais a Longo 
          Prazo </t>
  </si>
  <si>
    <t xml:space="preserve">            2.2.3.1.1.00.00 - Fornecedores e Contas a Pagar Nacionais a Longo 
            Prazo - Consolidação </t>
  </si>
  <si>
    <t xml:space="preserve">          2.2.3.2.0.00.00 - Fornecedores e Contas a Pagar Estrangeiros a Longo 
          Prazo </t>
  </si>
  <si>
    <t xml:space="preserve">            2.2.3.2.1.00.00 - Fornecedores e Contas a Pagar Estrangeiros a Longo 
            Prazo - Consolidação </t>
  </si>
  <si>
    <t xml:space="preserve">        2.2.4.0.0.00.00 - Obrigações Fiscais a Longo Prazo </t>
  </si>
  <si>
    <t xml:space="preserve">          2.2.4.1.0.00.00 - Obrigações Fiscais a Longo Prazo com a União </t>
  </si>
  <si>
    <t xml:space="preserve">            2.2.4.1.1.00.00 - Obrigações Fiscais a Longo Prazo com a União - 
            Consolidação </t>
  </si>
  <si>
    <t xml:space="preserve">            2.2.4.1.2.00.00 - Obrigações Fiscais a Longo Prazo com a União - 
            Intra OFSS </t>
  </si>
  <si>
    <t xml:space="preserve">            2.2.4.1.3.00.00 - Obrigações Fiscais a Longo Prazo com a União - 
            Inter OFSS - União </t>
  </si>
  <si>
    <t xml:space="preserve">          2.2.4.2.0.00.00 - Obrigações Fiscais a Longo Prazo com os Estados </t>
  </si>
  <si>
    <t xml:space="preserve">            2.2.4.2.1.00.00 - Obrigações Fiscais a Longo Prazo com os Estados - 
            Consolidação </t>
  </si>
  <si>
    <t xml:space="preserve">            2.2.4.2.2.00.00 - Obrigações Fiscais a Longo Prazo com os Estados - 
            Intra OFSS </t>
  </si>
  <si>
    <t xml:space="preserve">            2.2.4.2.4.00.00 - Obrigações Fiscais a Longo Prazo com os Estados - 
            Inter OFSS - Estado </t>
  </si>
  <si>
    <t xml:space="preserve">          2.2.4.3.0.00.00 - Obrigações Fiscais a Longo Prazo com os Municípios </t>
  </si>
  <si>
    <t xml:space="preserve">            2.2.4.3.1.00.00 - Obrigações Fiscais a Longo Prazo com os Municípios 
            - Consolidação </t>
  </si>
  <si>
    <t xml:space="preserve">            2.2.4.3.2.00.00 - Obrigações Fiscais a Longo Prazo com os Municípios 
            - Intra OFSS </t>
  </si>
  <si>
    <t xml:space="preserve">            2.2.4.3.5.00.00 - Obrigações Fiscais a Longo Prazo com os Municípios 
            - Inter OFSS - Município </t>
  </si>
  <si>
    <t xml:space="preserve">        2.2.7.0.0.00.00 - Provisões a Longo Prazo </t>
  </si>
  <si>
    <t xml:space="preserve">          2.2.7.1.0.00.00 - Provisão para Riscos Trabalhistas a Longo Prazo </t>
  </si>
  <si>
    <t xml:space="preserve">            2.2.7.1.1.00.00 - Provisão para Riscos Trabalhistas a Longo Prazo - 
            Consolidação </t>
  </si>
  <si>
    <t xml:space="preserve">          2.2.7.2.0.00.00 - Provisões Matemáticas Previdenciárias a Longo Prazo </t>
  </si>
  <si>
    <t xml:space="preserve">            2.2.7.2.1.00.00 - Provisões Matemáticas Previdenciárias a Longo 
            Prazo - Consolidação </t>
  </si>
  <si>
    <t xml:space="preserve">              2.2.7.2.1.01.00 - Plano Financeiro - Provisões de Benefícios 
              Concedidos </t>
  </si>
  <si>
    <t xml:space="preserve">              2.2.7.2.1.02.00 - Plano Financeiro - Provisões de Benefícios a 
              Conceder </t>
  </si>
  <si>
    <t xml:space="preserve">              2.2.7.2.1.03.00 - Plano Previdenciário - Provisões de Benefícios 
              Concedidos </t>
  </si>
  <si>
    <t xml:space="preserve">              2.2.7.2.1.04.00 - Plano Previdenciário - Provisões de Benefícios a 
              Conceder </t>
  </si>
  <si>
    <t xml:space="preserve">              2.2.7.2.1.05.00 - Plano Previdenciário - Plano de Amortização </t>
  </si>
  <si>
    <t xml:space="preserve">              2.2.7.2.1.06.00 - Provisões Atuariais para Ajustes do Plano 
              Financeiro </t>
  </si>
  <si>
    <t xml:space="preserve">              2.2.7.2.1.07.00 - Provisões Atuariais para Ajustes do Plano 
              Previdenciário </t>
  </si>
  <si>
    <t xml:space="preserve">          2.2.7.3.0.00.00 - Provisão para Riscos Fiscais a Longo Prazo </t>
  </si>
  <si>
    <t xml:space="preserve">            2.2.7.3.1.00.00 - Provisão para Riscos Fiscais a Longo Prazo - 
            Consolidação </t>
  </si>
  <si>
    <t xml:space="preserve">          2.2.7.4.0.00.00 - Provisão para Riscos Cíveis a Longo Prazo </t>
  </si>
  <si>
    <t xml:space="preserve">            2.2.7.4.1.00.00 - Provisão para Riscos Cíveis a Longo Prazo - 
            Consolidação </t>
  </si>
  <si>
    <t xml:space="preserve">          2.2.7.5.0.00.00 - Provisão para Repartição de Créditos a Longo Prazo </t>
  </si>
  <si>
    <t xml:space="preserve">            2.2.7.5.3.00.00 - Provisão para Repartição de Créditos a Longo Prazo 
            - Inter OFSS - União </t>
  </si>
  <si>
    <t xml:space="preserve">            2.2.7.5.4.00.00 - Provisão para Repartição de Créditos a Longo Prazo 
            - Inter OFSS - Estado </t>
  </si>
  <si>
    <t xml:space="preserve">            2.2.7.5.5.00.00 - Provisão para Repartição de Créditos a Longo Prazo 
            - Inter OFSS - Município </t>
  </si>
  <si>
    <t xml:space="preserve">          2.2.7.6.0.00.00 - Provisão para Riscos Decorrentes de Contratos de 
          PPP a Longo Prazo </t>
  </si>
  <si>
    <t xml:space="preserve">            2.2.7.6.1.00.00 - Provisão para Riscos Decorrentes de Contratos de 
            PPP a Longo Prazo - Consolidação OFSS </t>
  </si>
  <si>
    <t xml:space="preserve">          2.2.7.7.0.00.00 - Provisão para Obrigações Decorrentes da Atuação 
          Governamental a Longo Prazo </t>
  </si>
  <si>
    <t xml:space="preserve">            2.2.7.7.1.00.00 - Provisão para Obrigações Decorrentes da Atuação 
            Governamental a Longo Prazo - Consolidação </t>
  </si>
  <si>
    <t xml:space="preserve">          2.2.7.9.0.00.00 - Outras Provisões a Longo Prazo </t>
  </si>
  <si>
    <t xml:space="preserve">            2.2.7.9.1.00.00 - Outras Provisões a Longo Prazo - Consolidação </t>
  </si>
  <si>
    <t xml:space="preserve">        2.2.8.0.0.00.00 - Demais Obrigações a Longo Prazo </t>
  </si>
  <si>
    <t xml:space="preserve">          2.2.8.1.0.00.00 - Adiantamentos de Clientes a Longo Prazo </t>
  </si>
  <si>
    <t xml:space="preserve">            2.2.8.1.1.00.00 - Adiantamentos de Clientes a Longo Prazo - 
            Consolidação </t>
  </si>
  <si>
    <t xml:space="preserve">          2.2.8.2.0.00.00 - Obrigações por Danos a Terceiros a Longo Prazo </t>
  </si>
  <si>
    <t xml:space="preserve">            2.2.8.2.1.00.00 - Obrigações por Danos a Terceiros a Longo Prazo - 
            Consolidação </t>
  </si>
  <si>
    <t xml:space="preserve">          2.2.8.3.0.00.00 - Debêntures e Outros Títulos de Dívida a Longo Prazo </t>
  </si>
  <si>
    <t xml:space="preserve">            2.2.8.3.1.00.00 - Debêntures e Outros Títulos de Dívida a Longo 
            Prazo - Consolidação </t>
  </si>
  <si>
    <t xml:space="preserve">          2.2.8.4.0.00.00 - Adiantamento para Futuro Aumento de Capital </t>
  </si>
  <si>
    <t xml:space="preserve">            2.2.8.4.1.00.00 - Adiantamento para Futuro Aumento de Capital - 
            Consolidação </t>
  </si>
  <si>
    <t xml:space="preserve">          2.2.8.6.0.00.00 - Obrigações Decorrentes de Contratos de PPP - Longo 
          Prazo </t>
  </si>
  <si>
    <t xml:space="preserve">            2.2.8.6.1.00.00 - Obrigações Decorrentes de Contratos de PPP - Longo 
            Prazo - Consolidação </t>
  </si>
  <si>
    <t xml:space="preserve">          2.2.8.8.0.00.00 - Valores Restituíveis </t>
  </si>
  <si>
    <t xml:space="preserve">            2.2.8.8.1.00.00 - Valores Restituíveis - Consolidação </t>
  </si>
  <si>
    <t xml:space="preserve">          2.2.8.9.0.00.00 - Outras Obrigações a Longo Prazo </t>
  </si>
  <si>
    <t xml:space="preserve">            2.2.8.9.1.00.00 - Outras Obrigações a Longo Prazo - Consolidação </t>
  </si>
  <si>
    <t xml:space="preserve">            2.2.8.9.2.00.00 - Outras Obrigações a Longo Prazo - Intra OFSS </t>
  </si>
  <si>
    <t xml:space="preserve">            2.2.8.9.3.00.00 - Outras Obrigações a Longo Prazo - Intra OFSS - 
            União </t>
  </si>
  <si>
    <t xml:space="preserve">            2.2.8.9.4.00.00 - Outras Obrigações a Longo Prazo - Intra OFSS - 
            Estado </t>
  </si>
  <si>
    <t xml:space="preserve">            2.2.8.9.5.00.00 - Outras Obrigações a Longo Prazo - Intra OFSS - 
            Município </t>
  </si>
  <si>
    <t xml:space="preserve">        2.2.9.0.0.00.00 - Resultado Diferido </t>
  </si>
  <si>
    <t xml:space="preserve">          2.2.9.1.0.00.00 - Variação Patrimonial Aumentativa (VPA) Diferida </t>
  </si>
  <si>
    <t xml:space="preserve">            2.2.9.1.1.00.00 - Variação Patrimonial Aumentativa Diferida - 
            Consolidação </t>
  </si>
  <si>
    <t xml:space="preserve">          2.2.9.2.0.00.00 - (-) Custo Diferido </t>
  </si>
  <si>
    <t xml:space="preserve">            2.2.9.2.1.00.00 - (-) Custo Diferido - Consolidação </t>
  </si>
  <si>
    <t xml:space="preserve">      2.3.0.0.0.00.00 - Patrimônio Liquido </t>
  </si>
  <si>
    <t xml:space="preserve">        2.3.1.0.0.00.00 - Patrimônio Social e Capital Social </t>
  </si>
  <si>
    <t xml:space="preserve">          2.3.1.1.0.00.00 - Patrimônio Social </t>
  </si>
  <si>
    <t xml:space="preserve">            2.3.1.1.1.00.00 - Patrimônio Social - Consolidação </t>
  </si>
  <si>
    <t xml:space="preserve">          2.3.1.2.0.00.00 - Capital Social Realizado </t>
  </si>
  <si>
    <t xml:space="preserve">            2.3.1.2.1.00.00 - Capital Social Realizado - Consolidação </t>
  </si>
  <si>
    <t xml:space="preserve">            2.3.1.2.2.00.00 - Capital Social Realizado - Intra OFSS </t>
  </si>
  <si>
    <t xml:space="preserve">            2.3.1.2.3.00.00 - Capital Social Realizado - Inter OFSS - União </t>
  </si>
  <si>
    <t xml:space="preserve">            2.3.1.2.4.00.00 - Capital Social Realizado - Inter OFSS - Estado </t>
  </si>
  <si>
    <t xml:space="preserve">            2.3.1.2.5.00.00 - Capital Social Realizado - Inter OFSS - Município </t>
  </si>
  <si>
    <t xml:space="preserve">        2.3.2.0.0.00.00 - Adiantamento para Futuro Aumento de Capital </t>
  </si>
  <si>
    <t xml:space="preserve">          2.3.2.0.1.00.00 - Adiantamento para Futuro Aumento de Capital - 
          Consolidação </t>
  </si>
  <si>
    <t xml:space="preserve">          2.3.2.0.2.00.00 - Adiantamento para Futuro Aumento de Capital - Intra 
          OFSS </t>
  </si>
  <si>
    <t xml:space="preserve">          2.3.2.0.3.00.00 - Adiantamento para Futuro Aumento de Capital - Inter 
          OFSS - União </t>
  </si>
  <si>
    <t xml:space="preserve">          2.3.2.0.4.00.00 - Adiantamento para Futuro Aumento de Capital - Inter 
          OFSS - Estado </t>
  </si>
  <si>
    <t xml:space="preserve">          2.3.2.0.5.00.00 - Adiantamento para Futuro Aumento de Capital - Inter 
          OFSS - Município </t>
  </si>
  <si>
    <t xml:space="preserve">        2.3.3.0.0.00.00 - Reservas de Capital </t>
  </si>
  <si>
    <t xml:space="preserve">          2.3.3.1.0.00.00 - Ágio na Emissão de Ações </t>
  </si>
  <si>
    <t xml:space="preserve">            2.3.3.1.1.00.00 - Ágio na Emissão de Ações - Consolidação </t>
  </si>
  <si>
    <t xml:space="preserve">            2.3.3.1.2.00.00 - Ágio na Emissão de Ações - Intra OFSS </t>
  </si>
  <si>
    <t xml:space="preserve">            2.3.3.1.3.00.00 - Ágio na Emissão de Ações - Inter OFSS - União </t>
  </si>
  <si>
    <t xml:space="preserve">            2.3.3.1.4.00.00 - Ágio na Emissão de Ações - Inter OFSS - Estado </t>
  </si>
  <si>
    <t xml:space="preserve">            2.3.3.1.5.00.00 - Ágio na Emissão de Ações - Inter OFSS - Município </t>
  </si>
  <si>
    <t xml:space="preserve">          2.3.3.2.0.00.00 - Alienação de Partes Beneficiarias </t>
  </si>
  <si>
    <t xml:space="preserve">            2.3.3.2.1.00.00 - Alienação de Partes Beneficiarias - Consolidação </t>
  </si>
  <si>
    <t xml:space="preserve">            2.3.3.2.2.00.00 - Alienação de Partes Beneficiarias - Intra OFSS </t>
  </si>
  <si>
    <t xml:space="preserve">            2.3.3.2.3.00.00 - Alienação de Partes Beneficiarias - Inter OFSS - 
            União </t>
  </si>
  <si>
    <t xml:space="preserve">            2.3.3.2.4.00.00 - Alienação de Partes Beneficiarias - Inter OFSS - 
            Estado </t>
  </si>
  <si>
    <t xml:space="preserve">            2.3.3.2.5.00.00 - Alienação de Partes Beneficiarias - Inter OFSS - 
            Município </t>
  </si>
  <si>
    <t xml:space="preserve">          2.3.3.3.0.00.00 - Alienação de Bônus de Subscrição </t>
  </si>
  <si>
    <t xml:space="preserve">            2.3.3.3.1.00.00 - Alienação de Bônus de Subscrição - Consolidação </t>
  </si>
  <si>
    <t xml:space="preserve">            2.3.3.3.2.00.00 - Alienação de Bônus de Subscrição - Intra OFSS </t>
  </si>
  <si>
    <t xml:space="preserve">            2.3.3.3.3.00.00 - Alienação de Bônus de Subscrição - Inter OFSS - 
            União </t>
  </si>
  <si>
    <t xml:space="preserve">            2.3.3.3.4.00.00 - Alienação de Bônus de Subscrição - Inter OFSS - 
            Estado </t>
  </si>
  <si>
    <t xml:space="preserve">            2.3.3.3.5.00.00 - Alienação de Bônus de Subscrição - Inter OFSS - 
            Município </t>
  </si>
  <si>
    <t xml:space="preserve">          2.3.3.4.0.00.00 - Correção Monetária do Capital Realizado </t>
  </si>
  <si>
    <t xml:space="preserve">            2.3.3.4.1.00.00 - Correção Monetária do Capital Realizado - 
            Consolidação </t>
  </si>
  <si>
    <t xml:space="preserve">            2.3.3.4.2.00.00 - Correção Monetária do Capital Realizado - Intra 
            OFSS </t>
  </si>
  <si>
    <t xml:space="preserve">            2.3.3.4.3.00.00 - Correção Monetária do Capital Realizado - Inter 
            OFSS - União </t>
  </si>
  <si>
    <t xml:space="preserve">            2.3.3.4.4.00.00 - Correção Monetária do Capital Realizado - Inter 
            OFSS - Estado </t>
  </si>
  <si>
    <t xml:space="preserve">            2.3.3.4.5.00.00 - Correção Monetária do Capital Realizado - Inter 
            OFSS - Município </t>
  </si>
  <si>
    <t xml:space="preserve">          2.3.3.9.0.00.00 - Outras Reservas de Capital </t>
  </si>
  <si>
    <t xml:space="preserve">            2.3.3.9.1.00.00 - Outras Reservas de Capital - Consolidação </t>
  </si>
  <si>
    <t xml:space="preserve">            2.3.3.9.2.00.00 - Outras Reservas de Capital - Intra OFSS </t>
  </si>
  <si>
    <t xml:space="preserve">            2.3.3.9.3.00.00 - Outras Reservas de Capital - Inter OFSS - União </t>
  </si>
  <si>
    <t xml:space="preserve">            2.3.3.9.4.00.00 - Outras Reservas de Capital - Inter OFSS - Estado </t>
  </si>
  <si>
    <t xml:space="preserve">            2.3.3.9.5.00.00 - Outras Reservas de Capital - Inter OFSS - 
            Município </t>
  </si>
  <si>
    <t xml:space="preserve">        2.3.4.0.0.00.00 - Ajustes de Avaliação Patrimonial </t>
  </si>
  <si>
    <t xml:space="preserve">          2.3.4.1.0.00.00 - Ajustes de Avaliação Patrimonial de Ativos </t>
  </si>
  <si>
    <t xml:space="preserve">            2.3.4.1.1.00.00 - Ajustes de Avaliação Patrimonial de Ativos - 
            Consolidação </t>
  </si>
  <si>
    <t xml:space="preserve">          2.3.4.2.0.00.00 - Ajustes de Avaliação Patrimonial de Passivos </t>
  </si>
  <si>
    <t xml:space="preserve">            2.3.4.2.1.00.00 - Ajustes de Avaliação Patrimonial de Passivos - 
            Consolidação </t>
  </si>
  <si>
    <t xml:space="preserve">        2.3.5.0.0.00.00 - Reservas de Lucros </t>
  </si>
  <si>
    <t xml:space="preserve">          2.3.5.1.0.00.00 - Reserva Legal </t>
  </si>
  <si>
    <t xml:space="preserve">            2.3.5.1.1.00.00 - Reserva Legal - Consolidação </t>
  </si>
  <si>
    <t xml:space="preserve">            2.3.5.1.2.00.00 - Reserva Legal - Intra OFSS </t>
  </si>
  <si>
    <t xml:space="preserve">            2.3.5.1.3.00.00 - Reserva Legal - Inter OFSS - União </t>
  </si>
  <si>
    <t xml:space="preserve">            2.3.5.1.4.00.00 - Reserva Legal - Inter OFSS - Estado </t>
  </si>
  <si>
    <t xml:space="preserve">            2.3.5.1.5.00.00 - Reserva Legal - Inter OFSS - Município </t>
  </si>
  <si>
    <t xml:space="preserve">          2.3.5.2.0.00.00 - Reservas Estatutárias </t>
  </si>
  <si>
    <t xml:space="preserve">            2.3.5.2.1.00.00 - Reservas Estatutárias - Consolidação </t>
  </si>
  <si>
    <t xml:space="preserve">            2.3.5.2.2.00.00 - Reservas Estatutárias - Intra OFSS </t>
  </si>
  <si>
    <t xml:space="preserve">            2.3.5.2.3.00.00 - Reservas Estatutárias - Inter OFSS - União </t>
  </si>
  <si>
    <t xml:space="preserve">            2.3.5.2.4.00.00 - Reservas Estatutárias - Inter OFSS - Estado </t>
  </si>
  <si>
    <t xml:space="preserve">            2.3.5.2.5.00.00 - Reservas Estatutárias - Inter OFSS - Município </t>
  </si>
  <si>
    <t xml:space="preserve">          2.3.5.3.0.00.00 - Reserva para Contingencias </t>
  </si>
  <si>
    <t xml:space="preserve">            2.3.5.3.1.00.00 - Reserva para Contingencias - Consolidação </t>
  </si>
  <si>
    <t xml:space="preserve">            2.3.5.3.2.00.00 - Reserva para Contingencias - Intra OFSS </t>
  </si>
  <si>
    <t xml:space="preserve">            2.3.5.3.3.00.00 - Reserva para Contingencias - Inter OFSS - União </t>
  </si>
  <si>
    <t xml:space="preserve">            2.3.5.3.4.00.00 - Reserva para Contingencias - Inter OFSS - Estado </t>
  </si>
  <si>
    <t xml:space="preserve">            2.3.5.3.5.00.00 - Reserva para Contingencias - Inter OFSS - 
            Município </t>
  </si>
  <si>
    <t xml:space="preserve">          2.3.5.4.0.00.00 - Reserva de Incentivos Fiscais </t>
  </si>
  <si>
    <t xml:space="preserve">            2.3.5.4.1.00.00 - Reserva de Incentivos Fiscais - Consolidação </t>
  </si>
  <si>
    <t xml:space="preserve">            2.3.5.4.2.00.00 - Reserva de Incentivos Fiscais - Intra OFSS </t>
  </si>
  <si>
    <t xml:space="preserve">            2.3.5.4.3.00.00 - Reserva de Incentivos Fiscais - Inter OFSS - União </t>
  </si>
  <si>
    <t xml:space="preserve">            2.3.5.4.4.00.00 - Reserva de Incentivos Fiscais - Inter OFSS - 
            Estado </t>
  </si>
  <si>
    <t xml:space="preserve">            2.3.5.4.5.00.00 - Reserva de Incentivos Fiscais - Inter OFSS - 
            Município </t>
  </si>
  <si>
    <t xml:space="preserve">          2.3.5.5.0.00.00 - Reservas de Lucros para Expansão </t>
  </si>
  <si>
    <t xml:space="preserve">            2.3.5.5.1.00.00 - Reservas de Lucros para Expansão - Consolidação </t>
  </si>
  <si>
    <t xml:space="preserve">            2.3.5.5.2.00.00 - Reservas de Lucros para Expansão - Intra OFSS </t>
  </si>
  <si>
    <t xml:space="preserve">            2.3.5.5.3.00.00 - Reservas de Lucros para Expansão - Inter OFSS - 
            União </t>
  </si>
  <si>
    <t xml:space="preserve">            2.3.5.5.4.00.00 - Reservas de Lucros para Expansão - Inter OFSS 
            –Estado </t>
  </si>
  <si>
    <t xml:space="preserve">            2.3.5.5.5.00.00 - Reservas de Lucros para Expansão - Inter OFSS - 
            Município </t>
  </si>
  <si>
    <t xml:space="preserve">          2.3.5.6.0.00.00 - Reserva de Lucros a Realizar </t>
  </si>
  <si>
    <t xml:space="preserve">            2.3.5.6.1.00.00 - Reserva de Lucros a Realizar- Consolidação </t>
  </si>
  <si>
    <t xml:space="preserve">            2.3.5.6.2.00.00 - Reserva de Lucros a Realizar- Intra OFSS </t>
  </si>
  <si>
    <t xml:space="preserve">            2.3.5.6.3.00.00 - Reserva de Lucros a Realizar- Inter OFSS - União </t>
  </si>
  <si>
    <t xml:space="preserve">            2.3.5.6.4.00.00 - Reserva de Lucros a Realizar- Inter OFSS - Estado </t>
  </si>
  <si>
    <t xml:space="preserve">            2.3.5.6.5.00.00 - Reserva de Lucros a Realizar- Inter OFSS - 
            Município </t>
  </si>
  <si>
    <t xml:space="preserve">          2.3.5.7.0.00.00 - Reserva de Retenção de Premio na Emissão de 
          Debêntures </t>
  </si>
  <si>
    <t xml:space="preserve">            2.3.5.7.1.00.00 - Reserva de Retenção de Premio na Emissão de 
            Debêntures - Consolidação </t>
  </si>
  <si>
    <t xml:space="preserve">            2.3.5.7.2.00.00 - Reserva de Retenção de Premio na Emissão de 
            Debêntures - Intra OFSS </t>
  </si>
  <si>
    <t xml:space="preserve">            2.3.5.7.3.00.00 - Reserva de Retenção de Premio na Emissão de 
            Debêntures - Inter OFSS - União </t>
  </si>
  <si>
    <t xml:space="preserve">            2.3.5.7.4.00.00 - Reserva de Retenção de Premio na Emissão de 
            Debêntures - Inter OFSS - Estado </t>
  </si>
  <si>
    <t xml:space="preserve">            2.3.5.7.5.00.00 - Reserva de Retenção de Premio na Emissão de 
            Debêntures - Inter OFSS - Município </t>
  </si>
  <si>
    <t xml:space="preserve">          2.3.5.8.0.00.00 - Reserva Especial para Dividendo Obrigatório Não 
          Distribuído </t>
  </si>
  <si>
    <t xml:space="preserve">            2.3.5.8.1.00.00 - Reserva Especial para Dividendo Obrigatório Não 
            Distribuído - Consolidação </t>
  </si>
  <si>
    <t xml:space="preserve">            2.3.5.8.2.00.00 - Reserva Especial para Dividendo Obrigatório Não 
            Distribuído - Intra OFSS </t>
  </si>
  <si>
    <t xml:space="preserve">            2.3.5.8.3.00.00 - Reserva Especial para Dividendo Obrigatório Não 
            Distribuído - Inter OFSS - União </t>
  </si>
  <si>
    <t xml:space="preserve">            2.3.5.8.4.00.00 - Reserva Especial para Dividendo Obrigatório Não 
            Distribuído - Inter OFSS - Estado </t>
  </si>
  <si>
    <t xml:space="preserve">            2.3.5.8.5.00.00 - Reserva Especial para Dividendo Obrigatório Não 
            Distribuído - Inter OFSS - Município </t>
  </si>
  <si>
    <t xml:space="preserve">          2.3.5.9.0.00.00 - Outras Reservas de Lucro </t>
  </si>
  <si>
    <t xml:space="preserve">            2.3.5.9.1.00.00 - Outras Reservas de Lucro - Consolidação </t>
  </si>
  <si>
    <t xml:space="preserve">            2.3.5.9.2.00.00 - Outras Reservas de Lucro - Intra OFSS </t>
  </si>
  <si>
    <t xml:space="preserve">            2.3.5.9.3.00.00 - Outras Reservas de Lucro - Inter OFSS - União </t>
  </si>
  <si>
    <t xml:space="preserve">            2.3.5.9.4.00.00 - Outras Reservas de Lucro - Inter OFSS - Estado </t>
  </si>
  <si>
    <t xml:space="preserve">            2.3.5.9.5.00.00 - Outras Reservas de Lucro - Inter OFSS - Município </t>
  </si>
  <si>
    <t xml:space="preserve">        2.3.6.0.0.00.00 - Demais Reservas </t>
  </si>
  <si>
    <t xml:space="preserve">          2.3.6.1.0.00.00 - Reserva de Reavaliação </t>
  </si>
  <si>
    <t xml:space="preserve">            2.3.6.1.1.00.00 - Reserva de Reavaliação - Consolidação </t>
  </si>
  <si>
    <t xml:space="preserve">            2.3.6.1.2.00.00 - Reserva de Reavaliação - Intra OFSS </t>
  </si>
  <si>
    <t xml:space="preserve">            2.3.6.1.3.00.00 - Reserva de Reavaliação - Inter OFSS - União </t>
  </si>
  <si>
    <t xml:space="preserve">            2.3.6.1.4.00.00 - Reserva de Reavaliação - Inter OFSS - Estado </t>
  </si>
  <si>
    <t xml:space="preserve">            2.3.6.1.5.00.00 - Reserva de Reavaliação - Inter OFSS - Município </t>
  </si>
  <si>
    <t xml:space="preserve">          2.3.6.9.0.00.00 - Outras Reservas </t>
  </si>
  <si>
    <t xml:space="preserve">            2.3.6.9.1.00.00 - Outras Reservas - Consolidação </t>
  </si>
  <si>
    <t xml:space="preserve">            2.3.6.9.2.00.00 - Outras Reservas - Intra OFSS </t>
  </si>
  <si>
    <t xml:space="preserve">            2.3.6.9.3.00.00 - Outras Reservas - Inter OFSS - União </t>
  </si>
  <si>
    <t xml:space="preserve">            2.3.6.9.4.00.00 - Outras Reservas - Inter OFSS - Estado </t>
  </si>
  <si>
    <t xml:space="preserve">            2.3.6.9.5.00.00 - Outras Reservas - Inter OFSS - Município </t>
  </si>
  <si>
    <t xml:space="preserve">        2.3.7.0.0.00.00 - Resultados Acumulados </t>
  </si>
  <si>
    <t xml:space="preserve">          2.3.7.1.0.00.00 - Superávits ou Déficits Acumulados </t>
  </si>
  <si>
    <t xml:space="preserve">            2.3.7.1.1.00.00 - Superávits ou Déficits Acumulados - Consolidação </t>
  </si>
  <si>
    <t xml:space="preserve">              2.3.7.1.1.01.00 - Superávits ou Déficits do Exercício </t>
  </si>
  <si>
    <t xml:space="preserve">              2.3.7.1.1.02.00 - Superávits ou Déficits de Exercícios Anteriores </t>
  </si>
  <si>
    <t xml:space="preserve">              2.3.7.1.1.03.00 - Ajustes de Exercícios Anteriores </t>
  </si>
  <si>
    <t xml:space="preserve">              2.3.7.1.1.04.00 - Superávits ou Déficits Resultantes de Extinção, 
              Fusão e Cisão </t>
  </si>
  <si>
    <t xml:space="preserve">            2.3.7.1.2.00.00 - Superávits ou Déficits Acumulados - Intra OFSS </t>
  </si>
  <si>
    <t xml:space="preserve">              2.3.7.1.2.01.00 - Superávits ou Déficits do Exercício </t>
  </si>
  <si>
    <t xml:space="preserve">              2.3.7.1.2.02.00 - Superávits ou Déficits de Exercícios Anteriores </t>
  </si>
  <si>
    <t xml:space="preserve">              2.3.7.1.2.03.00 - Ajustes de Exercícios Anteriores </t>
  </si>
  <si>
    <t xml:space="preserve">              2.3.7.1.2.04.00 - Superávits ou Déficits Resultantes de Extinção, 
              Fusão e Cisão </t>
  </si>
  <si>
    <t xml:space="preserve">            2.3.7.1.3.00.00 - Superávits ou Déficits Acumulados - Inter OFSS - 
            União </t>
  </si>
  <si>
    <t xml:space="preserve">              2.3.7.1.3.01.00 - Superávits ou Déficits do Exercício </t>
  </si>
  <si>
    <t xml:space="preserve">              2.3.7.1.3.02.00 - Superávits ou Déficits de Exercícios Anteriores </t>
  </si>
  <si>
    <t xml:space="preserve">              2.3.7.1.3.03.00 - Ajustes de Exercícios Anteriores </t>
  </si>
  <si>
    <t xml:space="preserve">              2.3.7.1.3.04.00 - Superávits ou Déficits Resultantes de Extinção, 
              Fusão e Cisão </t>
  </si>
  <si>
    <t xml:space="preserve">            2.3.7.1.4.00.00 - Superávits ou Déficits Acumulados - Inter OFSS - 
            Estado </t>
  </si>
  <si>
    <t xml:space="preserve">              2.3.7.1.4.01.00 - Superávits ou Déficits do Exercício </t>
  </si>
  <si>
    <t xml:space="preserve">              2.3.7.1.4.02.00 - Superávits ou Déficits de Exercícios Anteriores </t>
  </si>
  <si>
    <t xml:space="preserve">              2.3.7.1.4.03.00 - Ajustes de Exercícios Anteriores </t>
  </si>
  <si>
    <t xml:space="preserve">              2.3.7.1.4.04.00 - Superávits ou Déficits Resultantes de Extinção, 
              Fusão e Cisão </t>
  </si>
  <si>
    <t xml:space="preserve">            2.3.7.1.5.00.00 - Superávits ou Déficits Acumulados - Inter OFSS - 
            Município </t>
  </si>
  <si>
    <t xml:space="preserve">              2.3.7.1.5.01.00 - Superávits ou Déficits do Exercício </t>
  </si>
  <si>
    <t xml:space="preserve">              2.3.7.1.5.02.00 - Superávits ou Déficits de Exercícios Anteriores </t>
  </si>
  <si>
    <t xml:space="preserve">              2.3.7.1.5.03.00 - Ajustes de Exercícios Anteriores </t>
  </si>
  <si>
    <t xml:space="preserve">              2.3.7.1.5.04.00 - Superávits ou Déficits Resultantes de Extinção, 
              Fusão e Cisão </t>
  </si>
  <si>
    <t xml:space="preserve">          2.3.7.2.0.00.00 - Lucros e Prejuízos Acumulados </t>
  </si>
  <si>
    <t xml:space="preserve">            2.3.7.2.1.00.00 - Lucros e Prejuízos Acumulados - Consolidação </t>
  </si>
  <si>
    <t xml:space="preserve">              2.3.7.2.1.01.00 - Lucros e Prejuízos do Exercício </t>
  </si>
  <si>
    <t xml:space="preserve">              2.3.7.2.1.02.00 - Lucros e Prejuízos Acumulados de Exercícios 
              Anteriores </t>
  </si>
  <si>
    <t xml:space="preserve">              2.3.7.2.1.03.00 - Ajustes de Exercícios Anteriores </t>
  </si>
  <si>
    <t xml:space="preserve">              2.3.7.2.1.04.00 - Lucros a Destinar do Exercício </t>
  </si>
  <si>
    <t xml:space="preserve">              2.3.7.2.1.05.00 - Lucros a Destinar de Exercícios Anteriores </t>
  </si>
  <si>
    <t xml:space="preserve">              2.3.7.2.1.06.00 - Resultados Apurados por Extinção, Fusão e Cisão </t>
  </si>
  <si>
    <t xml:space="preserve">            2.3.7.2.2.00.00 - Lucros e Prejuízos Acumulados - Intra OFSS </t>
  </si>
  <si>
    <t xml:space="preserve">              2.3.7.2.2.01.00 - Lucros e Prejuízos do Exercício </t>
  </si>
  <si>
    <t xml:space="preserve">              2.3.7.2.2.02.00 - Lucros e Prejuízos Acumulados de Exercícios 
              Anteriores </t>
  </si>
  <si>
    <t xml:space="preserve">              2.3.7.2.2.03.00 - Ajustes de Exercícios Anteriores </t>
  </si>
  <si>
    <t xml:space="preserve">              2.3.7.2.2.04.00 - Lucros a Destinar do Exercício </t>
  </si>
  <si>
    <t xml:space="preserve">              2.3.7.2.2.05.00 - Lucros a Destinar de Exercícios Anteriores </t>
  </si>
  <si>
    <t xml:space="preserve">              2.3.7.2.2.06.00 - Resultados Apurados por Extinção, Fusão e Cisão </t>
  </si>
  <si>
    <t xml:space="preserve">            2.3.7.2.3.00.00 - Lucros e Prejuízos Acumulados - Inter OFSS - União </t>
  </si>
  <si>
    <t xml:space="preserve">              2.3.7.2.3.01.00 - Lucros e Prejuízos do Exercício </t>
  </si>
  <si>
    <t xml:space="preserve">              2.3.7.2.3.02.00 - Lucros e Prejuízos Acumulados de Exercícios 
              Anteriores </t>
  </si>
  <si>
    <t xml:space="preserve">              2.3.7.2.3.03.00 - Ajustes de Exercícios Anteriores </t>
  </si>
  <si>
    <t xml:space="preserve">              2.3.7.2.3.04.00 - Lucros a Destinar do Exercício </t>
  </si>
  <si>
    <t xml:space="preserve">              2.3.7.2.3.05.00 - Lucros a Destinar de Exercícios Anteriores </t>
  </si>
  <si>
    <t xml:space="preserve">              2.3.7.2.3.06.00 - Resultados Apurados por Extinção, Fusão e Cisão </t>
  </si>
  <si>
    <t xml:space="preserve">            2.3.7.2.4.00.00 - Lucros e Prejuízos Acumulados - Inter OFSS - 
            Estado </t>
  </si>
  <si>
    <t xml:space="preserve">              2.3.7.2.4.01.00 - Lucros e Prejuízos do Exercício </t>
  </si>
  <si>
    <t xml:space="preserve">              2.3.7.2.4.02.00 - Lucros e Prejuízos Acumulados de Exercícios 
              Anteriores </t>
  </si>
  <si>
    <t xml:space="preserve">              2.3.7.2.4.03.00 - Ajustes de Exercícios Anteriores </t>
  </si>
  <si>
    <t xml:space="preserve">              2.3.7.2.4.04.00 - Lucros a Destinar do Exercício </t>
  </si>
  <si>
    <t xml:space="preserve">              2.3.7.2.4.05.00 - Lucros a Destinar de Exercícios Anteriores </t>
  </si>
  <si>
    <t xml:space="preserve">              2.3.7.2.4.06.00 - Resultados Apurados por Extinção, Fusão e Cisão </t>
  </si>
  <si>
    <t xml:space="preserve">            2.3.7.2.5.00.00 - Lucros e Prejuízos Acumulados - Inter OFSS - 
            Município </t>
  </si>
  <si>
    <t xml:space="preserve">              2.3.7.2.5.01.00 - Lucros e Prejuízos do Exercício </t>
  </si>
  <si>
    <t xml:space="preserve">              2.3.7.2.5.02.00 - Lucros e Prejuízos Acumulados de Exercícios 
              Anteriores </t>
  </si>
  <si>
    <t xml:space="preserve">              2.3.7.2.5.03.00 - Ajustes de Exercícios Anteriores </t>
  </si>
  <si>
    <t xml:space="preserve">              2.3.7.2.5.04.00 - Lucros a Destinar do Exercício </t>
  </si>
  <si>
    <t xml:space="preserve">              2.3.7.2.5.05.00 - Lucros a Destinar de Exercícios Anteriores </t>
  </si>
  <si>
    <t xml:space="preserve">              2.3.7.2.5.06.00 - Resultados Apurados por Extinção, Fusão e Cisão </t>
  </si>
  <si>
    <t xml:space="preserve">        2.3.9.0.0.00.00 - (-) Ações/Cotas em Tesouraria </t>
  </si>
  <si>
    <t xml:space="preserve">          2.3.9.1.0.00.00 - (-) Ações em Tesouraria </t>
  </si>
  <si>
    <t xml:space="preserve">            2.3.9.1.1.00.00 - (-) Ações em Tesouraria - Consolidação </t>
  </si>
  <si>
    <t xml:space="preserve">            2.3.9.1.2.00.00 - (-) Ações em Tesouraria - Intra OFSS </t>
  </si>
  <si>
    <t xml:space="preserve">            2.3.9.1.3.00.00 - (-) Ações em Tesouraria - Inter OFSS - União </t>
  </si>
  <si>
    <t xml:space="preserve">            2.3.9.1.4.00.00 - (-) Ações em Tesouraria - Inter OFSS - Estado </t>
  </si>
  <si>
    <t xml:space="preserve">            2.3.9.1.5.00.00 - (-) Ações em Tesouraria - Inter OFSS - Município </t>
  </si>
  <si>
    <t xml:space="preserve">          2.3.9.2.0.00.00 - (-) Cotas em Tesouraria </t>
  </si>
  <si>
    <t xml:space="preserve">            2.3.9.2.1.00.00 - (-) Cotas em Tesouraria - Consolidação </t>
  </si>
  <si>
    <t xml:space="preserve">            2.3.9.2.2.00.00 - (-) Cotas em Tesouraria - Intra OFSS </t>
  </si>
  <si>
    <t xml:space="preserve">            2.3.9.2.3.00.00 - (-) Cotas em Tesouraria - Inter OFSS - União </t>
  </si>
  <si>
    <t xml:space="preserve">            2.3.9.2.4.00.00 - (-) Cotas em Tesouraria - Inter OFSS - Estado </t>
  </si>
  <si>
    <t xml:space="preserve">            2.3.9.2.5.00.00 - (-) Cotas em Tesouraria - Inter OFSS - Município </t>
  </si>
  <si>
    <t xml:space="preserve">Apuração do Saldo Patrimonial </t>
  </si>
  <si>
    <t xml:space="preserve">  Apuração do Saldo Patrimonial </t>
  </si>
  <si>
    <t xml:space="preserve">    Ativo Financeiro </t>
  </si>
  <si>
    <t xml:space="preserve">    Ativo Permanente </t>
  </si>
  <si>
    <t xml:space="preserve">    Passivo Financeiro </t>
  </si>
  <si>
    <t xml:space="preserve">      2.1.0.0.0.00.00 - Passivo Circulante - Financeiro </t>
  </si>
  <si>
    <t xml:space="preserve">      2.2.0.0.0.00.00 - Passivo Não Circulante - Financeiro </t>
  </si>
  <si>
    <t xml:space="preserve">      6.3.1.1.0.00.00 - RP Não Processados a Liquidar </t>
  </si>
  <si>
    <t xml:space="preserve">      6.3.1.7.1.00.00 - RP Não Processados a Liquidar- Inscrição no Exercício </t>
  </si>
  <si>
    <t xml:space="preserve">    Passivo Permanente </t>
  </si>
  <si>
    <t xml:space="preserve">    Saldo Patrimonial </t>
  </si>
  <si>
    <t xml:space="preserve">Contas de Compensação </t>
  </si>
  <si>
    <t xml:space="preserve">  Contas de Compensação </t>
  </si>
  <si>
    <t xml:space="preserve">    8.1.1.0.0.00.00 - Execução dos Atos Potenciais Ativos </t>
  </si>
  <si>
    <t xml:space="preserve">      8.1.1.1.0.00.00 - Execução de Garantias e Contragarantias Recebidas </t>
  </si>
  <si>
    <t xml:space="preserve">      8.1.1.2.0.00.00 - Execução de Direitos Conveniados e Outros 
      Instrumentos Congêneres </t>
  </si>
  <si>
    <t xml:space="preserve">      8.1.1.3.0.00.00 - Execução de Direitos Contratuais </t>
  </si>
  <si>
    <t xml:space="preserve">      8.1.1.9.0.00.00 - Execução de Outros Atos Potenciais Ativos </t>
  </si>
  <si>
    <t xml:space="preserve">    8.1.2.0.0.00.00 - Execução dos Atos Potenciais Passivos </t>
  </si>
  <si>
    <t xml:space="preserve">      8.1.2.1.0.00.00 - Execução de Garantias e Contragarantias Concedidas </t>
  </si>
  <si>
    <t xml:space="preserve">      8.1.2.2.0.00.00 - Execução de Obrigações Conveniadas e Outros 
      Instrumentos Congêneres </t>
  </si>
  <si>
    <t xml:space="preserve">      8.1.2.3.0.00.00 - Execução de Obrigações Contratuais </t>
  </si>
  <si>
    <t xml:space="preserve">      8.1.2.9.0.00.00 - Execução de Outros Atos Potenciais Passivos </t>
  </si>
  <si>
    <t>BASE DE DADOS - DEMONSTRAÇÃO DAS VARIAÇÕES PATRIMONIAIS</t>
  </si>
  <si>
    <t xml:space="preserve">Demonstrativo das Variações Patrimoniais e Resultado Patrimonial </t>
  </si>
  <si>
    <t xml:space="preserve">    3.0.0.0.0.00.00 - Variação Patrimonial Diminutiva </t>
  </si>
  <si>
    <t xml:space="preserve">        3.1.1.0.0.00.00 - Remuneração a Pessoal </t>
  </si>
  <si>
    <t xml:space="preserve">          3.1.1.1.0.00.00 - Remuneração a Pessoal Ativo Civil – Abrangidos pelo 
          RPPS </t>
  </si>
  <si>
    <t xml:space="preserve">            3.1.1.1.1.00.00 - Remuneração a Pessoal Ativo Civil – Abrangidos 
            pelo RPPS - Consolidação </t>
  </si>
  <si>
    <t xml:space="preserve">          3.1.1.2.0.00.00 - Remuneração a Pessoal Ativo Civil - Abrangidos pelo 
          RGPS </t>
  </si>
  <si>
    <t xml:space="preserve">            3.1.1.2.1.00.00 - Remuneração a Pessoal Ativo Civil - Abrangidos 
            pelo RGPS - Consolidação </t>
  </si>
  <si>
    <t xml:space="preserve">          3.1.1.3.0.00.00 - Remuneração a Pessoal Ativo Militar - Abrangidos 
          pelo RPPS </t>
  </si>
  <si>
    <t xml:space="preserve">            3.1.1.3.1.00.00 - Remuneração a Pessoal Ativo Militar - Abrangidos 
            pelo RPPS - Consolidação </t>
  </si>
  <si>
    <t xml:space="preserve">        3.1.2.0.0.00.00 - Encargos Patronais </t>
  </si>
  <si>
    <t xml:space="preserve">          3.1.2.1.0.00.00 - Encargos Patronais - RPPS </t>
  </si>
  <si>
    <t xml:space="preserve">            3.1.2.1.1.00.00 - Encargos Patronais - RPPS - Consolidação </t>
  </si>
  <si>
    <t xml:space="preserve">            3.1.2.1.2.00.00 - Encargos Patronais - RPPS - Intra OFSS </t>
  </si>
  <si>
    <t xml:space="preserve">            3.1.2.1.3.00.00 - Encargos Patronais - RPPS - Inter OFSS - União </t>
  </si>
  <si>
    <t xml:space="preserve">            3.1.2.1.4.00.00 - Encargos Patronais - RPPS - Inter OFSS - Estado </t>
  </si>
  <si>
    <t xml:space="preserve">            3.1.2.1.5.00.00 - Encargos Patronais - RPPS - Inter OFSS - Município </t>
  </si>
  <si>
    <t xml:space="preserve">          3.1.2.2.0.00.00 - Encargos Patronais - RGPS </t>
  </si>
  <si>
    <t xml:space="preserve">            3.1.2.2.1.00.00 - Encargos Patronais - RGPS - Consolidação </t>
  </si>
  <si>
    <t xml:space="preserve">            3.1.2.2.2.00.00 - Encargos Patronais - RGPS - Intra OFSS </t>
  </si>
  <si>
    <t xml:space="preserve">            3.1.2.2.3.00.00 - Encargos Patronais - RGPS - Inter OFSS - União </t>
  </si>
  <si>
    <t xml:space="preserve">          3.1.2.3.0.00.00 - Encargos Patronais - FGTS </t>
  </si>
  <si>
    <t xml:space="preserve">            3.1.2.3.1.00.00 - Encargos Patronais - FGTS - Consolidação </t>
  </si>
  <si>
    <t xml:space="preserve">          3.1.2.4.0.00.00 - Contribuições Sociais Gerais </t>
  </si>
  <si>
    <t xml:space="preserve">            3.1.2.4.1.00.00 - Contribuições Sociais Gerais - Consolidação </t>
  </si>
  <si>
    <t xml:space="preserve">          3.1.2.5.0.00.00 - Contribuições a Entidades Fechadas de Previdência </t>
  </si>
  <si>
    <t xml:space="preserve">            3.1.2.5.1.00.00 - Contribuições a Entidades Fechadas de Previdência 
            - Consolidação </t>
  </si>
  <si>
    <t xml:space="preserve">          3.1.2.9.0.00.00 - Outros Encargos Patronais </t>
  </si>
  <si>
    <t xml:space="preserve">            3.1.2.9.1.00.00 - Outros Encargos Patronais - Consolidação </t>
  </si>
  <si>
    <t xml:space="preserve">            3.1.2.9.2.00.00 - Outros Encargos Patronais - Intra OFSS </t>
  </si>
  <si>
    <t xml:space="preserve">            3.1.2.9.3.00.00 - Outros Encargos Patronais - Inter OFSS - União </t>
  </si>
  <si>
    <t xml:space="preserve">            3.1.2.9.4.00.00 - Outros Encargos Patronais - Inter OFSS - Estado </t>
  </si>
  <si>
    <t xml:space="preserve">            3.1.2.9.5.00.00 - Outros Encargos Patronais - Inter OFSS - Município </t>
  </si>
  <si>
    <t xml:space="preserve">        3.1.3.0.0.00.00 - Benefícios a Pessoal </t>
  </si>
  <si>
    <t xml:space="preserve">          3.1.3.1.0.00.00 - Benefícios a Pessoal - RPPS </t>
  </si>
  <si>
    <t xml:space="preserve">            3.1.3.1.1.00.00 - Benefícios a Pessoal - RPPS - Consolidação </t>
  </si>
  <si>
    <t xml:space="preserve">          3.1.3.2.0.00.00 - Benefícios a Pessoal - RGPS </t>
  </si>
  <si>
    <t xml:space="preserve">            3.1.3.2.1.00.00 - Benefícios a Pessoal - RGPS - Consolidação </t>
  </si>
  <si>
    <t xml:space="preserve">          3.1.3.3.0.00.00 - Benefícios a Pessoal - Militar </t>
  </si>
  <si>
    <t xml:space="preserve">            3.1.3.3.1.00.00 - Benefícios a Pessoal - Militar - Consolidação </t>
  </si>
  <si>
    <t xml:space="preserve">        3.1.9.0.0.00.00 - Outras Variações Patrimoniais Diminutivas - Pessoal 
        e Encargos </t>
  </si>
  <si>
    <t xml:space="preserve">          3.1.9.1.0.00.00 - Indenizações e Restituições Trabalhistas </t>
  </si>
  <si>
    <t xml:space="preserve">            3.1.9.1.1.00.00 - Indenizações e Restituições Trabalhistas - 
            Consolidação </t>
  </si>
  <si>
    <t xml:space="preserve">          3.1.9.2.0.00.00 - Pessoal Requisitado de Outros Órgãos e Entes </t>
  </si>
  <si>
    <t xml:space="preserve">            3.1.9.2.1.00.00 - Pessoal Requisitado de Outros Órgãos e Entes - 
            Consolidação </t>
  </si>
  <si>
    <t xml:space="preserve">          3.1.9.9.0.00.00 - Outras VPD de Pessoal e Encargos </t>
  </si>
  <si>
    <t xml:space="preserve">            3.1.9.9.1.00.00 - Outras VPD de Pessoal e Encargos - Consolidação </t>
  </si>
  <si>
    <t xml:space="preserve">      3.2.0.0.0.00.00 - Benefícios Previdenciários e Assistenciais </t>
  </si>
  <si>
    <t xml:space="preserve">        3.2.1.0.0.00.00 - Aposentadorias e Reformas </t>
  </si>
  <si>
    <t xml:space="preserve">          3.2.1.1.0.00.00 - Aposentadorias - RPPS </t>
  </si>
  <si>
    <t xml:space="preserve">            3.2.1.1.1.00.00 - Aposentadorias - RPPS - Consolidação </t>
  </si>
  <si>
    <t xml:space="preserve">          3.2.1.2.0.00.00 - Aposentadorias - RGPS </t>
  </si>
  <si>
    <t xml:space="preserve">            3.2.1.2.1.00.00 - Aposentadorias - RGPS - Consolidação </t>
  </si>
  <si>
    <t xml:space="preserve">          3.2.1.3.0.00.00 - Reserva Remunerada - Pessoal Militar </t>
  </si>
  <si>
    <t xml:space="preserve">            3.2.1.3.1.00.00 - Reserva Remunerada - Pessoal Militar - 
            Consolidação </t>
  </si>
  <si>
    <t xml:space="preserve">          3.2.1.4.0.00.00 - Reforma - Pessoal Militar </t>
  </si>
  <si>
    <t xml:space="preserve">            3.2.1.4.1.00.00 - Reforma - Pessoal Militar - Consolidação </t>
  </si>
  <si>
    <t xml:space="preserve">          3.2.1.9.0.00.00 - Outras Aposentadorias </t>
  </si>
  <si>
    <t xml:space="preserve">            3.2.1.9.1.00.00 - Outras Aposentadorias - Consolidação </t>
  </si>
  <si>
    <t xml:space="preserve">        3.2.2.0.0.00.00 - Pensões </t>
  </si>
  <si>
    <t xml:space="preserve">          3.2.2.1.0.00.00 - Pensões - RPPS </t>
  </si>
  <si>
    <t xml:space="preserve">            3.2.2.1.1.00.00 - Pensões - RPPS - Consolidação </t>
  </si>
  <si>
    <t xml:space="preserve">          3.2.2.2.0.00.00 - Pensões - RGPS </t>
  </si>
  <si>
    <t xml:space="preserve">            3.2.2.2.1.00.00 - Pensões - RGPS - Consolidação </t>
  </si>
  <si>
    <t xml:space="preserve">          3.2.2.3.0.00.00 - Pensões - Militar </t>
  </si>
  <si>
    <t xml:space="preserve">            3.2.2.3.1.00.00 - Pensões - Militar - Consolidação </t>
  </si>
  <si>
    <t xml:space="preserve">          3.2.2.9.0.00.00 - Outras Pensões </t>
  </si>
  <si>
    <t xml:space="preserve">            3.2.2.9.1.00.00 - Outras Pensões - Consolidação </t>
  </si>
  <si>
    <t xml:space="preserve">        3.2.3.0.0.00.00 - Benefícios de Prestação Continuada </t>
  </si>
  <si>
    <t xml:space="preserve">          3.2.3.1.0.00.00 - Benefícios de Prestação Continuada ao Idoso </t>
  </si>
  <si>
    <t xml:space="preserve">            3.2.3.1.1.00.00 - Benefícios de Prestação Continuada ao Idoso - 
            Consolidação </t>
  </si>
  <si>
    <t xml:space="preserve">          3.2.3.2.0.00.00 - Benefícios de Prestação Continuada ao Portador de 
          Deficiência </t>
  </si>
  <si>
    <t xml:space="preserve">            3.2.3.2.1.00.00 - Benefícios de Prestação Continuada ao Portador de 
            Deficiência - Consolidação </t>
  </si>
  <si>
    <t xml:space="preserve">          3.2.3.9.0.00.00 - Outros Benefícios de Prestação Continuada </t>
  </si>
  <si>
    <t xml:space="preserve">            3.2.3.9.1.00.00 - Outros Benefícios de Prestação Continuada - 
            Consolidação </t>
  </si>
  <si>
    <t xml:space="preserve">        3.2.4.0.0.00.00 - Benefícios Eventuais </t>
  </si>
  <si>
    <t xml:space="preserve">          3.2.4.1.0.00.00 - Auxílio por Natalidade </t>
  </si>
  <si>
    <t xml:space="preserve">            3.2.4.1.1.00.00 - Auxílio por Natalidade - Consolidação </t>
  </si>
  <si>
    <t xml:space="preserve">          3.2.4.2.0.00.00 - Auxílio por Morte </t>
  </si>
  <si>
    <t xml:space="preserve">            3.2.4.2.1.00.00 - Auxílio por Morte - Consolidação </t>
  </si>
  <si>
    <t xml:space="preserve">          3.2.4.3.0.00.00 - Benefícios Eventuais por Situações de 
          Vulnerabilidade Temporária </t>
  </si>
  <si>
    <t xml:space="preserve">            3.2.4.3.1.00.00 - Benefícios Eventuais por Situações de 
            Vulnerabilidade Temporária - Consolidação </t>
  </si>
  <si>
    <t xml:space="preserve">          3.2.4.4.0.00.00 - Benefícios Eventuais em Caso de Calamidade Pública </t>
  </si>
  <si>
    <t xml:space="preserve">            3.2.4.4.1.00.00 - Benefícios Eventuais em Caso de Calamidade Pública 
            - Consolidação </t>
  </si>
  <si>
    <t xml:space="preserve">          3.2.4.9.0.00.00 - Outros Benefícios Eventuais </t>
  </si>
  <si>
    <t xml:space="preserve">            3.2.4.9.1.00.00 - Outros Benefícios Eventuais - Consolidação </t>
  </si>
  <si>
    <t xml:space="preserve">        3.2.5.0.0.00.00 - Políticas Públicas de Transferência de Renda </t>
  </si>
  <si>
    <t xml:space="preserve">          3.2.5.0.1.00.00 - Políticas Públicas de Transferência de Renda - 
          Consolidação </t>
  </si>
  <si>
    <t xml:space="preserve">        3.2.9.0.0.00.00 - Outros Benefícios Previdenciários e Assistenciais </t>
  </si>
  <si>
    <t xml:space="preserve">          3.2.9.1.0.00.00 - Outros Benefícios Previdenciários e Assistenciais - 
          RPPS </t>
  </si>
  <si>
    <t xml:space="preserve">            3.2.9.1.1.00.00 - Outros Benefícios Previdenciários e Assistenciais 
            - RPPS - Consolidação </t>
  </si>
  <si>
    <t xml:space="preserve">          3.2.9.2.0.00.00 - Outros Benefícios Previdenciários e Assistenciais - 
          RGPS </t>
  </si>
  <si>
    <t xml:space="preserve">            3.2.9.2.1.00.00 - Outros Benefícios Previdenciários e Assistenciais 
            - RGPS - Consolidação </t>
  </si>
  <si>
    <t xml:space="preserve">          3.2.9.3.0.00.00 - Outros Benefícios Previdenciários e Assistenciais - 
          Militar </t>
  </si>
  <si>
    <t xml:space="preserve">            3.2.9.3.1.00.00 - Outros Benefícios Previdenciários e Assistenciais 
            - Militar - Consolidação </t>
  </si>
  <si>
    <t xml:space="preserve">          3.2.9.9.0.00.00 - Outros Benefícios Previdenciários e Assistenciais </t>
  </si>
  <si>
    <t xml:space="preserve">            3.2.9.9.1.00.00 - Outros Benefícios Previdenciários e Assistenciais 
            - Consolidação </t>
  </si>
  <si>
    <t xml:space="preserve">      3.3.0.0.0.00.00 - Uso de Bens, Serviços e Consumo de Capital Fixo </t>
  </si>
  <si>
    <t xml:space="preserve">        3.3.1.0.0.00.00 - Uso de Material de Consumo </t>
  </si>
  <si>
    <t xml:space="preserve">          3.3.1.1.0.00.00 - Consumo de Material </t>
  </si>
  <si>
    <t xml:space="preserve">            3.3.1.1.1.00.00 - Consumo de Material - Consolidação </t>
  </si>
  <si>
    <t xml:space="preserve">          3.3.1.2.0.00.00 - Distribuição de Material Gratuito </t>
  </si>
  <si>
    <t xml:space="preserve">            3.3.1.2.1.00.00 - Distribuição de Material Gratuito - Consolidação </t>
  </si>
  <si>
    <t xml:space="preserve">        3.3.2.0.0.00.00 - Serviços </t>
  </si>
  <si>
    <t xml:space="preserve">          3.3.2.1.0.00.00 - Diárias </t>
  </si>
  <si>
    <t xml:space="preserve">            3.3.2.1.1.00.00 - Diárias - Consolidação </t>
  </si>
  <si>
    <t xml:space="preserve">          3.3.2.2.0.00.00 - Serviços Terceiros - PF </t>
  </si>
  <si>
    <t xml:space="preserve">            3.3.2.2.1.00.00 - Serviços Terceiros - PF - Consolidação </t>
  </si>
  <si>
    <t xml:space="preserve">          3.3.2.3.0.00.00 - Serviços Terceiros - PJ </t>
  </si>
  <si>
    <t xml:space="preserve">            3.3.2.3.1.00.00 - Serviços Terceiros - PJ - Consolidação </t>
  </si>
  <si>
    <t xml:space="preserve">          3.3.2.4.0.00.00 - Contrato de Terceirização por Substituição de mão 
          de Obra – Art. 18 § 1, LC 101/00 </t>
  </si>
  <si>
    <t xml:space="preserve">            3.3.2.4.1.00.00 - Contrato de Terceirização por Substituição de mão 
            de Obra - Art. 18 § 1, LC 101/00 - Consolidação </t>
  </si>
  <si>
    <t xml:space="preserve">        3.3.3.0.0.00.00 - Depreciação, Amortização e Exaustão </t>
  </si>
  <si>
    <t xml:space="preserve">          3.3.3.1.0.00.00 - Depreciação </t>
  </si>
  <si>
    <t xml:space="preserve">            3.3.3.1.1.00.00 - Depreciação - Consolidação </t>
  </si>
  <si>
    <t xml:space="preserve">          3.3.3.2.0.00.00 - Amortização </t>
  </si>
  <si>
    <t xml:space="preserve">            3.3.3.2.1.00.00 - Amortização - Consolidação </t>
  </si>
  <si>
    <t xml:space="preserve">          3.3.3.3.0.00.00 - Exaustão </t>
  </si>
  <si>
    <t xml:space="preserve">            3.3.3.3.1.00.00 - Exaustão - Consolidação </t>
  </si>
  <si>
    <t xml:space="preserve">      3.4.0.0.0.00.00 - Variações Patrimoniais Diminutivas Financeiras </t>
  </si>
  <si>
    <t xml:space="preserve">        3.4.1.0.0.00.00 - Juros e Encargos de Empréstimos e Financiamentos 
        Obtidos </t>
  </si>
  <si>
    <t xml:space="preserve">          3.4.1.1.0.00.00 - Juros e Encargos da Dívida Contratual Interna </t>
  </si>
  <si>
    <t xml:space="preserve">            3.4.1.1.1.00.00 - Juros e Encargos da Dívida Contratual Interna - 
            Consolidação </t>
  </si>
  <si>
    <t xml:space="preserve">            3.4.1.1.3.00.00 - Juros e Encargos da Dívida Contratual Interna - 
            Inter OFSS - União </t>
  </si>
  <si>
    <t xml:space="preserve">            3.4.1.1.4.00.00 - Juros e Encargos da Dívida Contratual Interna - 
            Inter OFSS - Estado </t>
  </si>
  <si>
    <t xml:space="preserve">            3.4.1.1.5.00.00 - Juros e Encargos da Dívida Contratual Interna - 
            Inter OFSS - Município </t>
  </si>
  <si>
    <t xml:space="preserve">          3.4.1.2.0.00.00 - Juros e Encargos da Dívida Contratual Externa </t>
  </si>
  <si>
    <t xml:space="preserve">            3.4.1.2.1.00.00 - Juros e Encargos da Dívida Contratual Externa - 
            Consolidação </t>
  </si>
  <si>
    <t xml:space="preserve">          3.4.1.3.0.00.00 - Juros e Encargos da Dívida Mobiliária </t>
  </si>
  <si>
    <t xml:space="preserve">            3.4.1.3.1.00.00 - Juros e Encargos da Dívida Mobiliária - 
            Consolidação </t>
  </si>
  <si>
    <t xml:space="preserve">          3.4.1.4.0.00.00 - Juros e Encargos de Empréstimos por Antecipação de 
          Receita Orçamentária </t>
  </si>
  <si>
    <t xml:space="preserve">            3.4.1.4.1.00.00 - Juros e Encargos de Empréstimos por Antecipação de 
            Receita Orçamentária - Consolidação </t>
  </si>
  <si>
    <t xml:space="preserve">          3.4.1.8.0.00.00 - Outros Juros e Encargos de Empréstimos e 
          Financiamentos Internos </t>
  </si>
  <si>
    <t xml:space="preserve">            3.4.1.8.1.00.00 - Outros Juros e Encargos de Empréstimos e 
            Financiamentos Internos - Consolidação </t>
  </si>
  <si>
    <t xml:space="preserve">            3.4.1.8.3.00.00 - Outros Juros e Encargos de Empréstimos e 
            Financiamentos Internos - Inter OFSS - União </t>
  </si>
  <si>
    <t xml:space="preserve">            3.4.1.8.4.00.00 - Outros Juros e Encargos de Empréstimos e 
            Financiamentos Internos - Inter OFSS - Estado </t>
  </si>
  <si>
    <t xml:space="preserve">            3.4.1.8.5.00.00 - Outros Juros e Encargos de Empréstimos e 
            Financiamentos Internos - Inter OFSS - Município </t>
  </si>
  <si>
    <t xml:space="preserve">          3.4.1.9.0.00.00 - Outros Juros e Encargos de Empréstimos e 
          Financiamentos Externos </t>
  </si>
  <si>
    <t xml:space="preserve">            3.4.1.9.1.00.00 - Outros Juros e Encargos de Empréstimos e 
            Financiamentos Externos - Consolidação </t>
  </si>
  <si>
    <t xml:space="preserve">        3.4.2.0.0.00.00 - Juros e Encargos de Mora </t>
  </si>
  <si>
    <t xml:space="preserve">          3.4.2.1.0.00.00 - Juros e Encargos de Mora de Empréstimos e 
          Financiamentos Internos Obtidos </t>
  </si>
  <si>
    <t xml:space="preserve">            3.4.2.1.1.00.00 - Juros e Encargos de Mora de Empréstimos e 
            Financiamentos Internos Obtidos - Consolidação </t>
  </si>
  <si>
    <t xml:space="preserve">            3.4.2.1.3.00.00 - Juros e Encargos de Mora de Empréstimos e 
            Financiamentos Internos Obtidos - Inter OFSS - União </t>
  </si>
  <si>
    <t xml:space="preserve">            3.4.2.1.4.00.00 - Juros e Encargos de Mora de Empréstimos e 
            Financiamentos Internos Obtidos - Inter OFSS - Estado </t>
  </si>
  <si>
    <t xml:space="preserve">            3.4.2.1.5.00.00 - Juros e Encargos de Mora de Empréstimos e 
            Financiamentos Internos Obtidos - Inter OFSS - Município </t>
  </si>
  <si>
    <t xml:space="preserve">          3.4.2.2.0.00.00 - Juros e Encargos de Mora de Empréstimos e 
          Financiamentos Externos Obtidos </t>
  </si>
  <si>
    <t xml:space="preserve">            3.4.2.2.1.00.00 - Juros e Encargos de Mora de Empréstimos e 
            Financiamentos Externos Obtidos - Consolidação </t>
  </si>
  <si>
    <t xml:space="preserve">          3.4.2.3.0.00.00 - Juros e Encargos de Mora de Aquisição de Bens e 
          Serviços </t>
  </si>
  <si>
    <t xml:space="preserve">            3.4.2.3.1.00.00 - Juros e Encargos de Mora de Aquisição de Bens e 
            Serviços - Consolidação </t>
  </si>
  <si>
    <t xml:space="preserve">          3.4.2.4.0.00.00 - Juros e Encargos de Mora de Obrigações Tributárias </t>
  </si>
  <si>
    <t xml:space="preserve">            3.4.2.4.1.00.00 - Juros e Encargos de Mora de Obrigações Tributárias 
            - Consolidação </t>
  </si>
  <si>
    <t xml:space="preserve">          3.4.2.9.0.00.00 - Outros Juros e Encargos de Mora </t>
  </si>
  <si>
    <t xml:space="preserve">            3.4.2.9.1.00.00 - Outros Juros e Encargos de Mora - Consolidação </t>
  </si>
  <si>
    <t xml:space="preserve">        3.4.3.0.0.00.00 - Variações Monetárias e Cambiais </t>
  </si>
  <si>
    <t xml:space="preserve">          3.4.3.1.0.00.00 - Variações Monetárias e Cambiais de Dívida 
          Contratual Interna </t>
  </si>
  <si>
    <t xml:space="preserve">            3.4.3.1.1.00.00 - Variações Monetárias e Cambiais de Dívida 
            Contratual Interna - Consolidação </t>
  </si>
  <si>
    <t xml:space="preserve">            3.4.3.1.3.00.00 - Variações Monetárias e Cambiais de Dívida 
            Contratual Interna - Inter OFSS - União </t>
  </si>
  <si>
    <t xml:space="preserve">            3.4.3.1.4.00.00 - Variações Monetárias e Cambiais de Dívida 
            Contratual Interna - Inter OFSS - Estado </t>
  </si>
  <si>
    <t xml:space="preserve">            3.4.3.1.5.00.00 - Variações Monetárias e Cambiais de Dívida 
            Contratual Interna - Inter OFSS - Município </t>
  </si>
  <si>
    <t xml:space="preserve">          3.4.3.2.0.00.00 - Variações Monetárias e Cambiais de Dívida 
          Contratual Externa </t>
  </si>
  <si>
    <t xml:space="preserve">            3.4.3.2.1.00.00 - Variações Monetárias e Cambiais de Dívida 
            Contratual Externa - Consolidação </t>
  </si>
  <si>
    <t xml:space="preserve">          3.4.3.3.0.00.00 - Variações Monetárias e Cambiais de Dívida 
          Mobiliária Interna </t>
  </si>
  <si>
    <t xml:space="preserve">            3.4.3.3.1.00.00 - Variações Monetárias e Cambiais de Dívida 
            Mobiliária Interna - Consolidação </t>
  </si>
  <si>
    <t xml:space="preserve">          3.4.3.4.0.00.00 - Variações Monetárias e Cambiais de Dívida 
          Mobiliária Externa </t>
  </si>
  <si>
    <t xml:space="preserve">            3.4.3.4.1.00.00 - Variações Monetárias e Cambiais de Dívida 
            Mobiliária Externa - Consolidação </t>
  </si>
  <si>
    <t xml:space="preserve">          3.4.3.9.0.00.00 - Outras Variações Monetárias e Cambiais </t>
  </si>
  <si>
    <t xml:space="preserve">            3.4.3.9.1.00.00 - Outras Variações Monetárias e Cambiais - 
            Consolidação </t>
  </si>
  <si>
    <t xml:space="preserve">            3.4.3.9.3.00.00 - Outras Variações Monetárias e Cambiais - Inter 
            OFSS - União </t>
  </si>
  <si>
    <t xml:space="preserve">            3.4.3.9.4.00.00 - Outras Variações Monetárias e Cambiais - Inter 
            OFSS - Estado </t>
  </si>
  <si>
    <t xml:space="preserve">            3.4.3.9.5.00.00 - Outras Variações Monetárias e Cambiais - Inter 
            OFSS - Município </t>
  </si>
  <si>
    <t xml:space="preserve">        3.4.4.0.0.00.00 - Descontos Financeiros Concedidos </t>
  </si>
  <si>
    <t xml:space="preserve">          3.4.4.0.1.00.00 - Descontos Financeiros Concedidos - Consolidação </t>
  </si>
  <si>
    <t xml:space="preserve">        3.4.8.0.0.00.00 - Aportes ao Banco Central </t>
  </si>
  <si>
    <t xml:space="preserve">          3.4.8.1.0.00.00 - Resultado Negativo do Banco Central </t>
  </si>
  <si>
    <t xml:space="preserve">            3.4.8.1.1.00.00 - Resultado Negativo do Banco Central - Consolidação </t>
  </si>
  <si>
    <t xml:space="preserve">          3.4.8.2.0.00.00 - Manutenção da Carteira de Títulos </t>
  </si>
  <si>
    <t xml:space="preserve">            3.4.8.2.1.00.00 - Manutenção da Carteira de Títulos - Consolidação </t>
  </si>
  <si>
    <t xml:space="preserve">        3.4.9.0.0.00.00 - Outras Variações Patrimoniais Diminutivas - 
        Financeiras </t>
  </si>
  <si>
    <t xml:space="preserve">          3.4.9.1.0.00.00 - Juros e Encargos em Sentenças Judiciais </t>
  </si>
  <si>
    <t xml:space="preserve">            3.4.9.1.1.00.00 - Juros e Encargos em Sentenças Judiciais - 
            Consolidação </t>
  </si>
  <si>
    <t xml:space="preserve">          3.4.9.2.0.00.00 - Juros e Encargos em Indenizações e Restituições </t>
  </si>
  <si>
    <t xml:space="preserve">            3.4.9.2.1.00.00 - Juros e Encargos em Indenizações e Restituições - 
            Consolidação </t>
  </si>
  <si>
    <t xml:space="preserve">          3.4.9.9.0.00.00 - Outras Variações Patrimoniais Diminutivas 
          Financeiras </t>
  </si>
  <si>
    <t xml:space="preserve">            3.4.9.9.1.00.00 - Outras Variações Patrimoniais Diminutivas 
            Financeiras - Consolidação </t>
  </si>
  <si>
    <t xml:space="preserve">      3.5.0.0.0.00.00 - Transferências e Delegações Concedidas </t>
  </si>
  <si>
    <t xml:space="preserve">        3.5.1.0.0.00.00 - Transferências Intragovernamentais </t>
  </si>
  <si>
    <t xml:space="preserve">          3.5.1.1.0.00.00 - Transferências Concedidas para a Execução 
          Orçamentária </t>
  </si>
  <si>
    <t xml:space="preserve">            3.5.1.1.2.00.00 - Transferências Concedidas para a Execução 
            Orçamentária - Intra OFSS </t>
  </si>
  <si>
    <t xml:space="preserve">          3.5.1.2.0.00.00 - Transferências Concedidas - Independentes de 
          Execução Orçamentária </t>
  </si>
  <si>
    <t xml:space="preserve">            3.5.1.2.2.00.00 - Transferências Concedidas - Independentes de 
            Execução Orçamentária - Intra OFSS </t>
  </si>
  <si>
    <t xml:space="preserve">          3.5.1.3.0.00.00 - Transferências Concedidas para Aportes de Recursos 
          para o RPPS </t>
  </si>
  <si>
    <t xml:space="preserve">            3.5.1.3.2.00.00 - Transferências Concedidas para Aportes de Recursos 
            para o RPPS – Intra OFSS </t>
  </si>
  <si>
    <t xml:space="preserve">          3.5.1.4.0.00.00 - Transferências Concedidas para Aportes de Recursos 
          para o RGPS </t>
  </si>
  <si>
    <t xml:space="preserve">            3.5.1.4.2.00.00 - Transferências Concedidas para Aportes de Recursos 
            para o RGPS – Intra OFSS </t>
  </si>
  <si>
    <t xml:space="preserve">          3.5.1.5.0.00.00 - Transferências Concedidas para Aportes de Recursos 
          para o Sistema de Pagamento de Pensões Militares </t>
  </si>
  <si>
    <t xml:space="preserve">            3.5.1.5.2.00.00 - Transferências Concedidas para Aportes de Recursos 
            para o Sistema de Pagamento de Pensões Militares - Intra OFSS </t>
  </si>
  <si>
    <t xml:space="preserve">        3.5.2.0.0.00.00 - Transferências Inter Governamentais </t>
  </si>
  <si>
    <t xml:space="preserve">          3.5.2.1.0.00.00 - Distribuição Constitucional ou Legal de Receitas </t>
  </si>
  <si>
    <t xml:space="preserve">            3.5.2.1.1.00.00 - Distribuição Constitucional ou Legal de Receitas - 
            Consolidação </t>
  </si>
  <si>
    <t xml:space="preserve">            3.5.2.1.3.00.00 - Distribuição Constitucional ou Legal de Receitas – 
            Inter OFSS - União </t>
  </si>
  <si>
    <t xml:space="preserve">            3.5.2.1.4.00.00 - Distribuição Constitucional ou Legal de Receitas – 
            Inter OFSS - Estado </t>
  </si>
  <si>
    <t xml:space="preserve">            3.5.2.1.5.00.00 - Distribuição Constitucional ou Legal de Receitas – 
            Inter OFSS - Município </t>
  </si>
  <si>
    <t xml:space="preserve">          3.5.2.2.0.00.00 - Transferências ao FUNDEB </t>
  </si>
  <si>
    <t xml:space="preserve">            3.5.2.2.4.00.00 - Transferências ao FUNDEB - Inter OFSS - Estado </t>
  </si>
  <si>
    <t xml:space="preserve">          3.5.2.3.0.00.00 - Transferências Voluntárias </t>
  </si>
  <si>
    <t xml:space="preserve">            3.5.2.3.1.00.00 - Transferências Voluntárias - Consolidação </t>
  </si>
  <si>
    <t xml:space="preserve">            3.5.2.3.3.00.00 - Transferências Voluntárias - Inter OFSS - União </t>
  </si>
  <si>
    <t xml:space="preserve">            3.5.2.3.4.00.00 - Transferências Voluntárias - Inter OFSS - Estado </t>
  </si>
  <si>
    <t xml:space="preserve">            3.5.2.3.5.00.00 - Transferências Voluntárias - Inter OFSS - 
            Município </t>
  </si>
  <si>
    <t xml:space="preserve">          3.5.2.4.0.00.00 - Outras Transferências </t>
  </si>
  <si>
    <t xml:space="preserve">            3.5.2.4.1.00.00 - Outras Transferências - Consolidação </t>
  </si>
  <si>
    <t xml:space="preserve">            3.5.2.4.3.00.00 - Outras Transferências – Inter OFSS - União </t>
  </si>
  <si>
    <t xml:space="preserve">            3.5.2.4.4.00.00 - Outras Transferências – Inter OFSS - Estado </t>
  </si>
  <si>
    <t xml:space="preserve">            3.5.2.4.5.00.00 - Outras Transferências – Inter OFSS - Município </t>
  </si>
  <si>
    <t xml:space="preserve">        3.5.3.0.0.00.00 - Transferências a Instituições Privadas </t>
  </si>
  <si>
    <t xml:space="preserve">          3.5.3.1.0.00.00 - Transferências a Instituições Privadas sem Fins 
          Lucrativos </t>
  </si>
  <si>
    <t xml:space="preserve">            3.5.3.1.1.00.00 - Transferências a Instituições Privadas sem Fins 
            Lucrativos - Consolidação </t>
  </si>
  <si>
    <t xml:space="preserve">          3.5.3.2.0.00.00 - Transferências a Instituições Privadas com Fins 
          Lucrativos </t>
  </si>
  <si>
    <t xml:space="preserve">            3.5.3.2.1.00.00 - Transferências a Instituições Privadas com Fins 
            Lucrativos - Consolidação </t>
  </si>
  <si>
    <t xml:space="preserve">        3.5.4.0.0.00.00 - Transferências a Instituições Multigovernamentais </t>
  </si>
  <si>
    <t xml:space="preserve">          3.5.4.0.1.00.00 - Transferências a Instituições Multigovernamentais - 
          Consolidação </t>
  </si>
  <si>
    <t xml:space="preserve">        3.5.5.0.0.00.00 - Transferências a Consórcios Públicos </t>
  </si>
  <si>
    <t xml:space="preserve">          3.5.5.0.1.00.00 - Transferências a Consórcios Públicos - Consolidação </t>
  </si>
  <si>
    <t xml:space="preserve">        3.5.6.0.0.00.00 - Transferências ao Exterior </t>
  </si>
  <si>
    <t xml:space="preserve">          3.5.6.0.1.00.00 - Transferências ao Exterior - Consolidação </t>
  </si>
  <si>
    <t xml:space="preserve">        3.5.7.0.0.00.00 - Execução Orçamentária Delegada </t>
  </si>
  <si>
    <t xml:space="preserve">          3.5.7.1.0.00.00 - Execução Orçamentária Delegada a Entes </t>
  </si>
  <si>
    <t xml:space="preserve">            3.5.7.1.3.00.00 - Execução Orçamentária Delegada a Entes – Inter 
            OFSS - União </t>
  </si>
  <si>
    <t xml:space="preserve">            3.5.7.1.4.00.00 - Execução Orçamentária Delegada a Entes – Inter 
            OFSS - Estado </t>
  </si>
  <si>
    <t xml:space="preserve">            3.5.7.1.5.00.00 - Execução Orçamentária Delegada a Entes – Inter 
            OFSS - Município </t>
  </si>
  <si>
    <t xml:space="preserve">          3.5.7.2.0.00.00 - Execução Orçamentária Delegada a Consórcios </t>
  </si>
  <si>
    <t xml:space="preserve">            3.5.7.2.1.00.00 - Execução Orçamentária Delegada a Consórcios - 
            Consolidação </t>
  </si>
  <si>
    <t xml:space="preserve">        3.5.9.0.0.00.00 - Outras Transferências e Delegações Concedidas </t>
  </si>
  <si>
    <t xml:space="preserve">          3.5.9.0.1.00.00 - Outras Transferências Concedidas - Consolidação </t>
  </si>
  <si>
    <t xml:space="preserve">      3.6.0.0.0.00.00 - Desvalorização e Perda de Ativos e Incorporação de 
      Passivos </t>
  </si>
  <si>
    <t xml:space="preserve">        3.6.1.0.0.00.00 - Reavaliação, Redução a Valor Recuperável e Ajuste 
        para Perdas </t>
  </si>
  <si>
    <t xml:space="preserve">          3.6.1.1.0.00.00 - Reavaliação de Imobilizado </t>
  </si>
  <si>
    <t xml:space="preserve">            3.6.1.1.1.00.00 - Reavaliação de Imobilizado - Consolidação </t>
  </si>
  <si>
    <t xml:space="preserve">          3.6.1.2.0.00.00 - Reavaliação de Intangíveis </t>
  </si>
  <si>
    <t xml:space="preserve">            3.6.1.2.1.00.00 - Reavaliação de Intangíveis - Consolidação </t>
  </si>
  <si>
    <t xml:space="preserve">          3.6.1.3.0.00.00 - Reavaliação de Outros Ativos </t>
  </si>
  <si>
    <t xml:space="preserve">            3.6.1.3.1.00.00 - Reavaliação de Outros Ativos - Consolidação </t>
  </si>
  <si>
    <t xml:space="preserve">          3.6.1.4.0.00.00 - Redução a Valor Recuperável de Investimentos </t>
  </si>
  <si>
    <t xml:space="preserve">            3.6.1.4.1.00.00 - Redução a Valor Recuperável de Investimentos - 
            Consolidação </t>
  </si>
  <si>
    <t xml:space="preserve">            3.6.1.4.2.00.00 - Redução a Valor Recuperável de Investimentos - 
            Intra OFSS </t>
  </si>
  <si>
    <t xml:space="preserve">            3.6.1.4.3.00.00 - Redução a Valor Recuperável de Investimentos - 
            Inter OFSS - União </t>
  </si>
  <si>
    <t xml:space="preserve">            3.6.1.4.4.00.00 - Redução a Valor Recuperável de Investimentos - 
            Inter OFSS - Estado </t>
  </si>
  <si>
    <t xml:space="preserve">            3.6.1.4.5.00.00 - Redução a Valor Recuperável de Investimentos - 
            Inter OFSS - Município </t>
  </si>
  <si>
    <t xml:space="preserve">          3.6.1.5.0.00.00 - Redução a Valor Recuperável de Imobilizado </t>
  </si>
  <si>
    <t xml:space="preserve">            3.6.1.5.1.00.00 - Redução a Valor Recuperável de Imobilizado - 
            Consolidação </t>
  </si>
  <si>
    <t xml:space="preserve">          3.6.1.6.0.00.00 - Redução a Valor Recuperável de Intangíveis </t>
  </si>
  <si>
    <t xml:space="preserve">            3.6.1.6.1.00.00 - Redução a Valor Recuperável de Intangíveis - 
            Consolidação </t>
  </si>
  <si>
    <t xml:space="preserve">          3.6.1.7.0.00.00 - Variação Patrimonial Diminutiva com Ajuste de 
          Perdas de Créditos e de Investimentos e Aplicações Temporários </t>
  </si>
  <si>
    <t xml:space="preserve">            3.6.1.7.1.00.00 - Variação Patrimonial Diminutiva com Ajuste de 
            Perdas de Créditos e de Investimentos e Aplicações Temporários - 
            Consolidação </t>
  </si>
  <si>
    <t xml:space="preserve">            3.6.1.7.2.00.00 - Variação Patrimonial Diminutiva com Ajuste de 
            Perdas de Créditos e de Investimentos e Aplicações Temporários- 
            Intra OFSS </t>
  </si>
  <si>
    <t xml:space="preserve">            3.6.1.7.3.00.00 - Variação Patrimonial Diminutiva com Ajuste de 
            Perdas de Créditos e de Investimentos e Aplicações Temporários- 
            Inter OFSS - União </t>
  </si>
  <si>
    <t xml:space="preserve">            3.6.1.7.4.00.00 - Variação Patrimonial Diminutiva com Ajuste de 
            Perdas de Créditos e de Investimentos e Aplicações Temporários- 
            Inter OFSS - Estado </t>
  </si>
  <si>
    <t xml:space="preserve">            3.6.1.7.5.00.00 - Variação Patrimonial Diminutiva com Ajuste de 
            Perdas de Créditos e de Investimentos e Aplicações Temporários- 
            Inter OFSS - Município </t>
  </si>
  <si>
    <t xml:space="preserve">          3.6.1.8.0.00.00 - Variação Patrimonial Diminutiva com Ajuste de 
          Perdas de Estoques </t>
  </si>
  <si>
    <t xml:space="preserve">            3.6.1.8.1.00.00 - Variação Patrimonial Diminutiva com Ajuste de 
            Perdas de Estoques - Consolidação </t>
  </si>
  <si>
    <t xml:space="preserve">        3.6.2.0.0.00.00 - Perdas com Alienação </t>
  </si>
  <si>
    <t xml:space="preserve">          3.6.2.1.0.00.00 - Perdas com Alienação de Investimentos </t>
  </si>
  <si>
    <t xml:space="preserve">            3.6.2.1.1.00.00 - Perdas com Alienação de Investimentos - 
            Consolidação </t>
  </si>
  <si>
    <t xml:space="preserve">          3.6.2.2.0.00.00 - Perdas com Alienação de Imobilizado </t>
  </si>
  <si>
    <t xml:space="preserve">            3.6.2.2.1.00.00 - Perdas com Alienação de Imobilizado - Consolidação </t>
  </si>
  <si>
    <t xml:space="preserve">          3.6.2.3.0.00.00 - Perdas com Alienação de Intangíveis </t>
  </si>
  <si>
    <t xml:space="preserve">            3.6.2.3.1.00.00 - Perdas com Alienação de Intangíveis - Consolidação </t>
  </si>
  <si>
    <t xml:space="preserve">          3.6.2.9.0.00.00 - Perdas com Alienação de Demais Ativos </t>
  </si>
  <si>
    <t xml:space="preserve">            3.6.2.9.1.00.00 - Perdas com Alienação de Demais Ativos - 
            Consolidação </t>
  </si>
  <si>
    <t xml:space="preserve">        3.6.3.0.0.00.00 - Perdas Involuntárias </t>
  </si>
  <si>
    <t xml:space="preserve">          3.6.3.1.0.00.00 - Perdas Involuntárias com Imobilizado </t>
  </si>
  <si>
    <t xml:space="preserve">            3.6.3.1.1.00.00 - Perdas Involuntárias com Imobilizado - 
            Consolidação </t>
  </si>
  <si>
    <t xml:space="preserve">          3.6.3.2.0.00.00 - Perdas Involuntárias com Intangíveis </t>
  </si>
  <si>
    <t xml:space="preserve">            3.6.3.2.1.00.00 - Perdas Involuntárias com Intangíveis - 
            Consolidação </t>
  </si>
  <si>
    <t xml:space="preserve">          3.6.3.3.0.00.00 - Perdas Involuntárias com Estoques </t>
  </si>
  <si>
    <t xml:space="preserve">            3.6.3.3.1.00.00 - Perdas Involuntárias com Estoques - Consolidação </t>
  </si>
  <si>
    <t xml:space="preserve">          3.6.3.9.0.00.00 - Outras Perdas Involuntárias </t>
  </si>
  <si>
    <t xml:space="preserve">            3.6.3.9.1.00.00 - Outras Perdas Involuntárias - Consolidação </t>
  </si>
  <si>
    <t xml:space="preserve">        3.6.4.0.0.00.00 - Incorporação de Passivos </t>
  </si>
  <si>
    <t xml:space="preserve">          3.6.4.0.1.00.00 - Incorporação de Passivos - Consolidação </t>
  </si>
  <si>
    <t xml:space="preserve">        3.6.5.0.0.00.00 - Desincorporação de Ativos </t>
  </si>
  <si>
    <t xml:space="preserve">          3.6.5.0.1.00.00 - Desincorporação de Ativos - Consolidação </t>
  </si>
  <si>
    <t xml:space="preserve">      3.7.0.0.0.00.00 - Tributárias </t>
  </si>
  <si>
    <t xml:space="preserve">        3.7.1.0.0.00.00 - Impostos, Taxas e Contribuições de Melhoria </t>
  </si>
  <si>
    <t xml:space="preserve">          3.7.1.1.0.00.00 - Impostos </t>
  </si>
  <si>
    <t xml:space="preserve">            3.7.1.1.1.00.00 - Impostos- Consolidação </t>
  </si>
  <si>
    <t xml:space="preserve">          3.7.1.2.0.00.00 - Taxas </t>
  </si>
  <si>
    <t xml:space="preserve">            3.7.1.2.1.00.00 - Taxas - Consolidação </t>
  </si>
  <si>
    <t xml:space="preserve">          3.7.1.3.0.00.00 - Contribuições de Melhoria </t>
  </si>
  <si>
    <t xml:space="preserve">            3.7.1.3.1.00.00 - Contribuições de Melhoria - Consolidação </t>
  </si>
  <si>
    <t xml:space="preserve">        3.7.2.0.0.00.00 - Contribuições </t>
  </si>
  <si>
    <t xml:space="preserve">          3.7.2.1.0.00.00 - Contribuições Sociais </t>
  </si>
  <si>
    <t xml:space="preserve">            3.7.2.1.1.00.00 - Contribuições Sociais - Consolidação </t>
  </si>
  <si>
    <t xml:space="preserve">            3.7.2.1.2.00.00 - Contribuições Sociais - Intra OFSS </t>
  </si>
  <si>
    <t xml:space="preserve">            3.7.2.1.3.00.00 - Contribuições Sociais - Inter OFSS - União </t>
  </si>
  <si>
    <t xml:space="preserve">            3.7.2.1.4.00.00 - Contribuições Sociais - Inter OFSS - Estado </t>
  </si>
  <si>
    <t xml:space="preserve">            3.7.2.1.5.00.00 - Contribuições Sociais - Inter OFSS - Município </t>
  </si>
  <si>
    <t xml:space="preserve">          3.7.2.2.0.00.00 - Contribuições de Intervenção no Domínio Econômico </t>
  </si>
  <si>
    <t xml:space="preserve">            3.7.2.2.1.00.00 - Contribuições de Intervenção no Domínio Econômico 
            - Consolidação </t>
  </si>
  <si>
    <t xml:space="preserve">          3.7.2.3.0.00.00 - Contribuição para o Custeio do Serviço de 
          Iluminação Pública - Cosip </t>
  </si>
  <si>
    <t xml:space="preserve">            3.7.2.3.1.00.00 - Contribuição para o Custeio do Serviço de 
            Iluminação Pública - Cosip - Consolidação </t>
  </si>
  <si>
    <t xml:space="preserve">          3.7.2.9.0.00.00 - Outras Contribuições </t>
  </si>
  <si>
    <t xml:space="preserve">            3.7.2.9.1.00.00 - Outras Contribuições - Consolidação </t>
  </si>
  <si>
    <t xml:space="preserve">      3.8.0.0.0.00.00 - Custo das Mercadorias Vendidas, dos Produtos Vendidos 
      e dos Serviços Prestados </t>
  </si>
  <si>
    <t xml:space="preserve">        3.8.1.0.0.00.00 - Custo de Mercadorias Vendidas </t>
  </si>
  <si>
    <t xml:space="preserve">          3.8.1.0.1.00.00 - Custo de Mercadorias Vendidas - Consolidação </t>
  </si>
  <si>
    <t xml:space="preserve">          3.8.1.0.2.00.00 - Custo de Mercadorias Vendidas - Intra OFSS </t>
  </si>
  <si>
    <t xml:space="preserve">          3.8.1.0.3.00.00 - Custo de Mercadorias Vendidas - Inter OFSS - União </t>
  </si>
  <si>
    <t xml:space="preserve">          3.8.1.0.4.00.00 - Custo de Mercadorias Vendidas - Inter OFSS - Estado </t>
  </si>
  <si>
    <t xml:space="preserve">          3.8.1.0.5.00.00 - Custo de Mercadorias Vendidas - Inter OFSS - 
          Município </t>
  </si>
  <si>
    <t xml:space="preserve">        3.8.2.0.0.00.00 - Custos dos Produtos Vendidos </t>
  </si>
  <si>
    <t xml:space="preserve">          3.8.2.0.1.00.00 - Custos dos Produtos Vendidos - Consolidação </t>
  </si>
  <si>
    <t xml:space="preserve">          3.8.2.0.2.00.00 - Custos dos Produtos Vendidos - Intra OFSS </t>
  </si>
  <si>
    <t xml:space="preserve">          3.8.2.0.3.00.00 - Custos dos Produtos Vendidos - Inter OFSS - União </t>
  </si>
  <si>
    <t xml:space="preserve">          3.8.2.0.4.00.00 - Custos dos Produtos Vendidos - Inter OFSS - Estado </t>
  </si>
  <si>
    <t xml:space="preserve">          3.8.2.0.5.00.00 - Custos dos Produtos Vendidos - Município </t>
  </si>
  <si>
    <t xml:space="preserve">        3.8.3.0.0.00.00 - Custo dos Serviços Prestados </t>
  </si>
  <si>
    <t xml:space="preserve">          3.8.3.0.1.00.00 - Custo dos Serviços Prestados - Consolidação </t>
  </si>
  <si>
    <t xml:space="preserve">          3.8.3.0.2.00.00 - Custo dos Serviços Prestados - Intra OFSS </t>
  </si>
  <si>
    <t xml:space="preserve">          3.8.3.0.3.00.00 - Custo dos Serviços Prestados - Inter OFSS - União </t>
  </si>
  <si>
    <t xml:space="preserve">          3.8.3.0.4.00.00 - Custo dos Serviços Prestados - Inter OFSS - Estado </t>
  </si>
  <si>
    <t xml:space="preserve">          3.8.3.0.5.00.00 - Custo dos Serviços Prestados - Inter OFSS - 
          Município </t>
  </si>
  <si>
    <t xml:space="preserve">      3.9.0.0.0.00.00 - Outras Variações Patrimoniais Diminutivas </t>
  </si>
  <si>
    <t xml:space="preserve">        3.9.1.0.0.00.00 - Premiações </t>
  </si>
  <si>
    <t xml:space="preserve">          3.9.1.1.0.00.00 - Premiações Culturais </t>
  </si>
  <si>
    <t xml:space="preserve">            3.9.1.1.1.00.00 - Premiações Culturais - Consolidação </t>
  </si>
  <si>
    <t xml:space="preserve">          3.9.1.2.0.00.00 - Premiações Artísticas </t>
  </si>
  <si>
    <t xml:space="preserve">            3.9.1.2.1.00.00 - Premiações Artísticas - Consolidação </t>
  </si>
  <si>
    <t xml:space="preserve">          3.9.1.3.0.00.00 - Premiações Cientificas </t>
  </si>
  <si>
    <t xml:space="preserve">            3.9.1.3.1.00.00 - Premiações Cientificas - Consolidação </t>
  </si>
  <si>
    <t xml:space="preserve">          3.9.1.4.0.00.00 - Premiações Desportivas </t>
  </si>
  <si>
    <t xml:space="preserve">            3.9.1.4.1.00.00 - Premiações Desportivas - Consolidação </t>
  </si>
  <si>
    <t xml:space="preserve">          3.9.1.5.0.00.00 - Ordens Honorificas </t>
  </si>
  <si>
    <t xml:space="preserve">            3.9.1.5.1.00.00 - Ordens Honorificas - Consolidação </t>
  </si>
  <si>
    <t xml:space="preserve">          3.9.1.9.0.00.00 - Outras Premiações </t>
  </si>
  <si>
    <t xml:space="preserve">            3.9.1.9.1.00.00 - Outras Premiações - Consolidação </t>
  </si>
  <si>
    <t xml:space="preserve">        3.9.2.0.0.00.00 - Resultado Negativo de Participações </t>
  </si>
  <si>
    <t xml:space="preserve">          3.9.2.1.0.00.00 - Resultado Negativo de Equivalência Patrimonial </t>
  </si>
  <si>
    <t xml:space="preserve">            3.9.2.1.1.00.00 - Resultado Negativo de Equivalência Patrimonial - 
            Consolidação </t>
  </si>
  <si>
    <t xml:space="preserve">            3.9.2.1.2.00.00 - Resultado Negativo de Equivalência Patrimonial - 
            Intra OFSS </t>
  </si>
  <si>
    <t xml:space="preserve">            3.9.2.1.3.00.00 - Resultado Negativo de Equivalência Patrimonial - 
            Inter OFSS - União </t>
  </si>
  <si>
    <t xml:space="preserve">            3.9.2.1.4.00.00 - Resultado Negativo de Equivalência Patrimonial - 
            Inter OFSS - Estado </t>
  </si>
  <si>
    <t xml:space="preserve">            3.9.2.1.5.00.00 - Resultado Negativo de Equivalência Patrimonial - 
            Inter OFSS - Município </t>
  </si>
  <si>
    <t xml:space="preserve">        3.9.3.0.0.00.00 - Operações da Autoridade Monetária </t>
  </si>
  <si>
    <t xml:space="preserve">          3.9.3.1.0.00.00 - Juros </t>
  </si>
  <si>
    <t xml:space="preserve">            3.9.3.1.1.00.00 - Juros - Consolidação </t>
  </si>
  <si>
    <t xml:space="preserve">          3.9.3.2.0.00.00 - Posição de Negociação </t>
  </si>
  <si>
    <t xml:space="preserve">            3.9.3.2.1.00.00 - Posição de Negociação - Consolidação </t>
  </si>
  <si>
    <t xml:space="preserve">          3.9.3.3.0.00.00 - Posição de Investimentos </t>
  </si>
  <si>
    <t xml:space="preserve">            3.9.3.3.1.00.00 - Posição de Investimentos - Consolidação </t>
  </si>
  <si>
    <t xml:space="preserve">          3.9.3.4.0.00.00 - Correção Cambial </t>
  </si>
  <si>
    <t xml:space="preserve">            3.9.3.4.1.00.00 - Correção Cambial - Consolidação </t>
  </si>
  <si>
    <t xml:space="preserve">          3.9.3.9.0.00.00 - Outras VPD de Operações da Autoridade Monetária </t>
  </si>
  <si>
    <t xml:space="preserve">            3.9.3.9.1.00.00 - Outras VPD de Operações da Autoridade Monetária - 
            Consolidação </t>
  </si>
  <si>
    <t xml:space="preserve">        3.9.4.0.0.00.00 - Incentivos </t>
  </si>
  <si>
    <t xml:space="preserve">          3.9.4.1.0.00.00 - Incentivos a Educação </t>
  </si>
  <si>
    <t xml:space="preserve">            3.9.4.1.1.00.00 - Incentivos a Educação - Consolidação </t>
  </si>
  <si>
    <t xml:space="preserve">          3.9.4.2.0.00.00 - Incentivos a Ciência </t>
  </si>
  <si>
    <t xml:space="preserve">            3.9.4.2.1.00.00 - Incentivos a Ciência - Consolidação </t>
  </si>
  <si>
    <t xml:space="preserve">          3.9.4.3.0.00.00 - Incentivos a Cultura </t>
  </si>
  <si>
    <t xml:space="preserve">            3.9.4.3.1.00.00 - Incentivos a Cultura - Consolidação </t>
  </si>
  <si>
    <t xml:space="preserve">          3.9.4.4.0.00.00 - Incentivos ao Esporte </t>
  </si>
  <si>
    <t xml:space="preserve">            3.9.4.4.1.00.00 - Incentivos ao Esporte - Consolidação </t>
  </si>
  <si>
    <t xml:space="preserve">          3.9.4.9.0.00.00 - Outros Incentivos </t>
  </si>
  <si>
    <t xml:space="preserve">            3.9.4.9.1.00.00 - Outros Incentivos - Consolidação </t>
  </si>
  <si>
    <t xml:space="preserve">        3.9.5.0.0.00.00 - Subvenções Econômicas </t>
  </si>
  <si>
    <t xml:space="preserve">          3.9.5.0.1.00.00 - Subvenções Econômicas - Consolidação </t>
  </si>
  <si>
    <t xml:space="preserve">        3.9.6.0.0.00.00 - Participações e Contribuições </t>
  </si>
  <si>
    <t xml:space="preserve">          3.9.6.1.0.00.00 - Participações de Debêntures </t>
  </si>
  <si>
    <t xml:space="preserve">            3.9.6.1.1.00.00 - Participações de Debêntures - Consolidação </t>
  </si>
  <si>
    <t xml:space="preserve">          3.9.6.2.0.00.00 - Participações de Empregados </t>
  </si>
  <si>
    <t xml:space="preserve">            3.9.6.2.1.00.00 - Participações de Empregados - Consolidação </t>
  </si>
  <si>
    <t xml:space="preserve">          3.9.6.3.0.00.00 - Participações de Administradores </t>
  </si>
  <si>
    <t xml:space="preserve">            3.9.6.3.1.00.00 - Participações de Administradores - Consolidação </t>
  </si>
  <si>
    <t xml:space="preserve">          3.9.6.4.0.00.00 - Participações de Partes Beneficiarias </t>
  </si>
  <si>
    <t xml:space="preserve">            3.9.6.4.1.00.00 - Participações de Partes Beneficiarias - 
            Consolidação </t>
  </si>
  <si>
    <t xml:space="preserve">          3.9.6.5.0.00.00 - Participações de Instituições ou Fundos de 
          Assistência ou Previdência de Empregados </t>
  </si>
  <si>
    <t xml:space="preserve">            3.9.6.5.1.00.00 - Participações de Instituições ou Fundos de 
            Assistência ou Previdência de Empregados - Consolidação </t>
  </si>
  <si>
    <t xml:space="preserve">        3.9.7.0.0.00.00 - VPD de Constituição de Provisões </t>
  </si>
  <si>
    <t xml:space="preserve">          3.9.7.1.0.00.00 - VPD de Provisão para Riscos Trabalhistas </t>
  </si>
  <si>
    <t xml:space="preserve">            3.9.7.1.1.00.00 - VPD de Provisão para Riscos Trabalhistas - 
            Consolidação </t>
  </si>
  <si>
    <t xml:space="preserve">          3.9.7.2.0.00.00 - VPD de Provisões Matemáticas Previdenciárias a 
          Longo Prazo </t>
  </si>
  <si>
    <t xml:space="preserve">            3.9.7.2.1.00.00 - VPD de Provisões Matemáticas Previdenciárias a 
            Longo Prazo - Consolidação </t>
  </si>
  <si>
    <t xml:space="preserve">          3.9.7.3.0.00.00 - VPD de Provisões para Riscos Fiscais </t>
  </si>
  <si>
    <t xml:space="preserve">            3.9.7.3.1.00.00 - VPD de Provisões para Riscos Fiscais – 
            Consolidação </t>
  </si>
  <si>
    <t xml:space="preserve">          3.9.7.4.0.00.00 - VPD de Provisão para Riscos Cíveis </t>
  </si>
  <si>
    <t xml:space="preserve">            3.9.7.4.1.00.00 - VPD de Provisão para Riscos Cíveis – Consolidação </t>
  </si>
  <si>
    <t xml:space="preserve">          3.9.7.5.0.00.00 - VPD de Provisão para Repartição de Créditos </t>
  </si>
  <si>
    <t xml:space="preserve">            3.9.7.5.3.00.00 - VPD de Provisão para Repartição de Créditos - 
            Inter OFSS União </t>
  </si>
  <si>
    <t xml:space="preserve">            3.9.7.5.4.00.00 - VPD de Provisão para Repartição de Créditos - 
            Inter OFSS Estados </t>
  </si>
  <si>
    <t xml:space="preserve">            3.9.7.5.5.00.00 - VPD de Provisão para Repartição de Créditos - 
            Inter OFSS - Município </t>
  </si>
  <si>
    <t xml:space="preserve">          3.9.7.6.0.00.00 - VPD de Provisão para Riscos Decorrentes de 
          Contratos de PPP </t>
  </si>
  <si>
    <t xml:space="preserve">            3.9.7.6.1.00.00 - VPD de Provisão para Riscos Decorrentes de 
            Contratos de PPP - Consolidação </t>
  </si>
  <si>
    <t xml:space="preserve">          3.9.7.9.0.00.00 - VPD de Outras Provisões </t>
  </si>
  <si>
    <t xml:space="preserve">            3.9.7.9.1.00.00 - VPD de Outras Provisões - Consolidação </t>
  </si>
  <si>
    <t xml:space="preserve">        3.9.9.0.0.00.00 - Diversas Variações Patrimoniais Diminutivas </t>
  </si>
  <si>
    <t xml:space="preserve">          3.9.9.1.0.00.00 - Compensação Financeira entre RGPS/RPPS </t>
  </si>
  <si>
    <t xml:space="preserve">            3.9.9.1.2.00.00 - Compensação Financeira entre RGPS/RPPS - Intra 
            OFSS </t>
  </si>
  <si>
    <t xml:space="preserve">            3.9.9.1.3.00.00 - Compensação Financeira entre RGPS/RPPS - Inter 
            OFSS - União </t>
  </si>
  <si>
    <t xml:space="preserve">            3.9.9.1.4.00.00 - Compensação Financeira entre RGPS/RPPS - Inter 
            OFSS - Estado </t>
  </si>
  <si>
    <t xml:space="preserve">            3.9.9.1.5.00.00 - Compensação Financeira entre RGPS/RPPS - Inter 
            OFSS - Município </t>
  </si>
  <si>
    <t xml:space="preserve">          3.9.9.2.0.00.00 - Compensação Financeira entre Regimes Próprios </t>
  </si>
  <si>
    <t xml:space="preserve">            3.9.9.2.3.00.00 - Compensação Financeira entre Regimes Próprios - 
            Inter OFSS - União </t>
  </si>
  <si>
    <t xml:space="preserve">            3.9.9.2.4.00.00 - Compensação Financeira entre Regimes Próprios - 
            Inter OFSS - Estado </t>
  </si>
  <si>
    <t xml:space="preserve">            3.9.9.2.5.00.00 - Compensação Financeira entre Regimes Próprios - 
            Inter OFSS - Município </t>
  </si>
  <si>
    <t xml:space="preserve">          3.9.9.3.0.00.00 - Variação Patrimonial Diminutiva com Bonificações </t>
  </si>
  <si>
    <t xml:space="preserve">            3.9.9.3.1.00.00 - Variação Patrimonial Diminutiva com Bonificações - 
            Consolidação </t>
  </si>
  <si>
    <t xml:space="preserve">          3.9.9.4.0.00.00 - Amortização de Ágio em Investimentos </t>
  </si>
  <si>
    <t xml:space="preserve">            3.9.9.4.1.00.00 - Amortização de Ágio em Investimentos - 
            Consolidação </t>
  </si>
  <si>
    <t xml:space="preserve">            3.9.9.4.2.00.00 - Amortização de Ágio em Investimentos - Intra OFSS </t>
  </si>
  <si>
    <t xml:space="preserve">            3.9.9.4.3.00.00 - Amortização de Ágio em Investimentos - Inter OFSS 
            - União </t>
  </si>
  <si>
    <t xml:space="preserve">            3.9.9.4.4.00.00 - Amortização de Ágio em Investimentos - Inter OFSS 
            - Estado </t>
  </si>
  <si>
    <t xml:space="preserve">            3.9.9.4.5.00.00 - Amortização de Ágio em Investimentos - Inter OFSS 
            - Município </t>
  </si>
  <si>
    <t xml:space="preserve">          3.9.9.5.0.00.00 - Multas Administrativas </t>
  </si>
  <si>
    <t xml:space="preserve">            3.9.9.5.1.00.00 - Multas Administrativas - Consolidação </t>
  </si>
  <si>
    <t xml:space="preserve">          3.9.9.6.0.00.00 - Indenizações e Restituições </t>
  </si>
  <si>
    <t xml:space="preserve">            3.9.9.6.1.00.00 - Indenizações e Restituições - Consolidação </t>
  </si>
  <si>
    <t xml:space="preserve">          3.9.9.7.0.00.00 - Compensações ao RGPS </t>
  </si>
  <si>
    <t xml:space="preserve">            3.9.9.7.1.00.00 - Compensações ao RGPS - Consolidação </t>
  </si>
  <si>
    <t xml:space="preserve">            3.9.9.7.3.00.00 - Compensações ao RGPS - Inter OFSS - União </t>
  </si>
  <si>
    <t xml:space="preserve">          3.9.9.9.0.00.00 - Variações Patrimoniais Diminutivas Decorrentes de 
          Fatos Geradores Diversos </t>
  </si>
  <si>
    <t xml:space="preserve">            3.9.9.9.1.00.00 - Variações Patrimoniais Diminutivas Decorrentes de 
            Fatos Geradores Diversos - Consolidação </t>
  </si>
  <si>
    <t xml:space="preserve">    4.0.0.0.0.00.00 - Variação Patrimonial Aumentativa </t>
  </si>
  <si>
    <t xml:space="preserve">      4.1.0.0.0.00.00 - Impostos, Taxas e Contribuições de Melhoria </t>
  </si>
  <si>
    <t xml:space="preserve">        4.1.1.0.0.00.00 - Impostos </t>
  </si>
  <si>
    <t xml:space="preserve">          4.1.1.1.0.00.00 - Impostos sobre Comercio Exterior </t>
  </si>
  <si>
    <t xml:space="preserve">            4.1.1.1.1.00.00 - Impostos sobre Comercio Exterior - Consolidação </t>
  </si>
  <si>
    <t xml:space="preserve">          4.1.1.2.0.00.00 - Impostos sobre Patrimônio e a Renda </t>
  </si>
  <si>
    <t xml:space="preserve">            4.1.1.2.1.00.00 - Impostos sobre Patrimônio e a Renda - Consolidação </t>
  </si>
  <si>
    <t xml:space="preserve">          4.1.1.3.0.00.00 - Impostos sobre a Produção e a Circulação </t>
  </si>
  <si>
    <t xml:space="preserve">            4.1.1.3.1.00.00 - Impostos sobre a Produção e a Circulação - 
            Consolidação </t>
  </si>
  <si>
    <t xml:space="preserve">          4.1.1.4.0.00.00 - Impostos Extraordinários </t>
  </si>
  <si>
    <t xml:space="preserve">            4.1.1.4.1.00.00 - Impostos Extraordinários - Consolidação </t>
  </si>
  <si>
    <t xml:space="preserve">          4.1.1.9.0.00.00 - Outros Impostos </t>
  </si>
  <si>
    <t xml:space="preserve">            4.1.1.9.1.00.00 - Outros Impostos - Consolidação </t>
  </si>
  <si>
    <t xml:space="preserve">        4.1.2.0.0.00.00 - Taxas </t>
  </si>
  <si>
    <t xml:space="preserve">          4.1.2.1.0.00.00 - Taxas pelo Exercício do Poder de Policia </t>
  </si>
  <si>
    <t xml:space="preserve">            4.1.2.1.1.00.00 - Taxas pelo Exercício do Poder de Polícia - 
            Consolidação </t>
  </si>
  <si>
    <t xml:space="preserve">          4.1.2.2.0.00.00 - Taxas Pela Prestação de Serviços </t>
  </si>
  <si>
    <t xml:space="preserve">            4.1.2.2.1.00.00 - Taxas Pela Prestação de Serviços - Consolidação </t>
  </si>
  <si>
    <t xml:space="preserve">        4.1.3.0.0.00.00 - Contribuições de Melhoria </t>
  </si>
  <si>
    <t xml:space="preserve">          4.1.3.1.0.00.00 - Contribuição de Melhoria Pela Expansão da Rede de 
          Água Potável e Esgoto Sanitário </t>
  </si>
  <si>
    <t xml:space="preserve">            4.1.3.1.1.00.00 - Contribuição de Melhoria Pela Expansão da Rede de 
            Água Potável e Esgoto Sanitário - Consolidação </t>
  </si>
  <si>
    <t xml:space="preserve">          4.1.3.2.0.00.00 - Contribuição de Melhoria Pela Expansão da Rede de 
          Iluminação Pública na Cidade </t>
  </si>
  <si>
    <t xml:space="preserve">            4.1.3.2.1.00.00 - Contribuição de Melhoria Pela Expansão da Rede de 
            Iluminação Pública na Cidade - Consolidação </t>
  </si>
  <si>
    <t xml:space="preserve">          4.1.3.3.0.00.00 - Contribuição de Melhoria Pela Expansão de Rede de 
          Iluminação Pública Rural </t>
  </si>
  <si>
    <t xml:space="preserve">            4.1.3.3.1.00.00 - Contribuição de Melhoria Pela Expansão de Rede de 
            Iluminação Pública Rural - Consolidação </t>
  </si>
  <si>
    <t xml:space="preserve">          4.1.3.4.0.00.00 - Contribuição de Melhoria Pela Pavimentação e Obras 
          Complementares </t>
  </si>
  <si>
    <t xml:space="preserve">            4.1.3.4.1.00.00 - Contribuição de Melhoria Pela Pavimentação e Obras 
            Complementares - Consolidação </t>
  </si>
  <si>
    <t xml:space="preserve">          4.1.3.9.0.00.00 - Outras Contribuições de Melhoria </t>
  </si>
  <si>
    <t xml:space="preserve">            4.1.3.9.1.00.00 - Outras Contribuições de Melhoria - Consolidação </t>
  </si>
  <si>
    <t xml:space="preserve">      4.2.0.0.0.00.00 - Contribuições </t>
  </si>
  <si>
    <t xml:space="preserve">        4.2.1.0.0.00.00 - Contribuições Sociais </t>
  </si>
  <si>
    <t xml:space="preserve">          4.2.1.1.0.00.00 - Contribuições Sociais - RPPS </t>
  </si>
  <si>
    <t xml:space="preserve">            4.2.1.1.1.00.00 - Contribuições Sociais - RPPS - Consolidação </t>
  </si>
  <si>
    <t xml:space="preserve">              4.2.1.1.1.01.00 - Contribuições Patronais ao RPPS </t>
  </si>
  <si>
    <t xml:space="preserve">              4.2.1.1.1.02.00 - Contribuição do Segurado ao RPPS </t>
  </si>
  <si>
    <t xml:space="preserve">              4.2.1.1.1.03.00 - Contribuição Previdenciária para Amortização do 
              Déficit Atuarial </t>
  </si>
  <si>
    <t xml:space="preserve">              4.2.1.1.1.04.00 - Contribuições para Custeio das Pensões Militares </t>
  </si>
  <si>
    <t xml:space="preserve">              4.2.1.1.1.97.00 - (-) Deduções </t>
  </si>
  <si>
    <t xml:space="preserve">              4.2.1.1.1.99.00 - Outras Contribuições Sociais - RPPS </t>
  </si>
  <si>
    <t xml:space="preserve">            4.2.1.1.2.00.00 - Contribuições Sociais - RPPS - Intra OFSS </t>
  </si>
  <si>
    <t xml:space="preserve">            4.2.1.1.3.00.00 - Contribuições Sociais - RPPS - Inter OFSS – União </t>
  </si>
  <si>
    <t xml:space="preserve">            4.2.1.1.4.00.00 - Contribuições Sociais - RPPS - Inter OFSS - Estado </t>
  </si>
  <si>
    <t xml:space="preserve">            4.2.1.1.5.00.00 - Contribuições Sociais - RPPS - Inter OFSS - 
            Município </t>
  </si>
  <si>
    <t xml:space="preserve">          4.2.1.2.0.00.00 - Contribuições Sociais - RGPS </t>
  </si>
  <si>
    <t xml:space="preserve">            4.2.1.2.1.00.00 - Contribuições Sociais - RGPS - Consolidação </t>
  </si>
  <si>
    <t xml:space="preserve">            4.2.1.2.2.00.00 - Contribuições Sociais - RGPS - Intra OFSS </t>
  </si>
  <si>
    <t xml:space="preserve">            4.2.1.2.3.00.00 - Contribuições Sociais - RGPS - Inter OFSS - União </t>
  </si>
  <si>
    <t xml:space="preserve">            4.2.1.2.4.00.00 - Contribuições Sociais - RGPS - Inter OFSS - Estado </t>
  </si>
  <si>
    <t xml:space="preserve">            4.2.1.2.5.00.00 - Contribuições Sociais - RGPS - Inter OFSS - 
            Município </t>
  </si>
  <si>
    <t xml:space="preserve">          4.2.1.3.0.00.00 - Contribuição sobre a Receita ou o Faturamento </t>
  </si>
  <si>
    <t xml:space="preserve">            4.2.1.3.1.00.00 - Contribuição sobre a Receita ou o Faturamento - 
            Consolidação </t>
  </si>
  <si>
    <t xml:space="preserve">          4.2.1.4.0.00.00 - Contribuição sobre o Lucro </t>
  </si>
  <si>
    <t xml:space="preserve">            4.2.1.4.1.00.00 - Contribuição sobre o Lucro - Consolidação </t>
  </si>
  <si>
    <t xml:space="preserve">          4.2.1.5.0.00.00 - Contribuição sobre Receita de Concurso de 
          Prognostico </t>
  </si>
  <si>
    <t xml:space="preserve">            4.2.1.5.1.00.00 - Contribuição sobre Receita de Concurso de 
            Prognostico - Consolidação </t>
  </si>
  <si>
    <t xml:space="preserve">          4.2.1.6.0.00.00 - Contribuição do Importador de Bens ou Serviços do 
          Exterior </t>
  </si>
  <si>
    <t xml:space="preserve">            4.2.1.6.1.00.00 - Contribuição do Importador de Bens ou Serviços do 
            Exterior - Consolidação </t>
  </si>
  <si>
    <t xml:space="preserve">          4.2.1.7.0.00.00 - Contribuição Social para o Sistema de Pagamento de 
          Pensões Militares </t>
  </si>
  <si>
    <t xml:space="preserve">            4.2.1.7.2.00.00 - Contribuição Social para o Sistema de Pagamento de 
            Pensões Militares - Intra OFSS </t>
  </si>
  <si>
    <t xml:space="preserve">          4.2.1.9.0.00.00 - Outras Contribuições Sociais </t>
  </si>
  <si>
    <t xml:space="preserve">            4.2.1.9.1.00.00 - Outras Contribuições Sociais - Consolidação </t>
  </si>
  <si>
    <t xml:space="preserve">        4.2.2.0.0.00.00 - Contribuições de Intervenção no Domínio Econômico </t>
  </si>
  <si>
    <t xml:space="preserve">          4.2.2.0.1.00.00 - Contribuições de Intervenção no Domínio Econômico - 
          Consolidação </t>
  </si>
  <si>
    <t xml:space="preserve">        4.2.3.0.0.00.00 - Contribuição de Iluminação Pública </t>
  </si>
  <si>
    <t xml:space="preserve">          4.2.3.0.1.00.00 - Contribuição de Iluminação Pública - Consolidação </t>
  </si>
  <si>
    <t xml:space="preserve">        4.2.4.0.0.00.00 - Contribuições de Interesse das Categorias 
        Profissionais </t>
  </si>
  <si>
    <t xml:space="preserve">          4.2.4.0.1.00.00 - Contribuições de Interesse das Categorias 
          Profissionais - Consolidação </t>
  </si>
  <si>
    <t xml:space="preserve">      4.3.0.0.0.00.00 - Exploração e Venda de Bens, Serviços e Direitos </t>
  </si>
  <si>
    <t xml:space="preserve">        4.3.1.0.0.00.00 - Venda de Mercadorias </t>
  </si>
  <si>
    <t xml:space="preserve">          4.3.1.1.0.00.00 - Venda Bruta de Mercadorias </t>
  </si>
  <si>
    <t xml:space="preserve">            4.3.1.1.1.00.00 - Venda Bruta de Mercadorias - Consolidação </t>
  </si>
  <si>
    <t xml:space="preserve">          4.3.1.9.0.00.00 - (-) Deduções da Venda Bruta de Mercadorias </t>
  </si>
  <si>
    <t xml:space="preserve">            4.3.1.9.1.00.00 - (-) Deduções da Venda Bruta de Mercadorias - 
            Consolidação </t>
  </si>
  <si>
    <t xml:space="preserve">        4.3.2.0.0.00.00 - Venda de Produtos </t>
  </si>
  <si>
    <t xml:space="preserve">          4.3.2.1.0.00.00 - Venda Bruta de Produtos </t>
  </si>
  <si>
    <t xml:space="preserve">            4.3.2.1.1.00.00 - Venda Bruta de Produtos - Consolidação </t>
  </si>
  <si>
    <t xml:space="preserve">          4.3.2.9.0.00.00 - (-) Deduções de Venda Bruta de Produtos </t>
  </si>
  <si>
    <t xml:space="preserve">            4.3.2.9.1.00.00 - (-) Deduções da Venda Bruta de Produtos - 
            Consolidação </t>
  </si>
  <si>
    <t xml:space="preserve">        4.3.3.0.0.00.00 - Exploração de Bens e Direitos e Prestação de 
        Serviços </t>
  </si>
  <si>
    <t xml:space="preserve">          4.3.3.1.0.00.00 - Valor Bruto de Exploração de Bens e Direitos e 
          Prestação de Serviços </t>
  </si>
  <si>
    <t xml:space="preserve">            4.3.3.1.1.00.00 - Valor Bruto de Exploração de Bens, Direitos e 
            Prestação de Serviços - Consolidação </t>
  </si>
  <si>
    <t xml:space="preserve">          4.3.3.9.0.00.00 - (-) Deduções do Valor Bruto de Exploração de Bens, 
          Direitos e Prestação de Serviços </t>
  </si>
  <si>
    <t xml:space="preserve">            4.3.3.9.1.00.00 - (-) Deduções do Valor Bruto de Exploração de Bens, 
            Direitos e Prestação de Serviços - Consolidação </t>
  </si>
  <si>
    <t xml:space="preserve">      4.4.0.0.0.00.00 - Variações Patrimoniais Aumentativas Financeiras </t>
  </si>
  <si>
    <t xml:space="preserve">        4.4.1.0.0.00.00 - Juros e Encargos de Empréstimos e Financiamentos 
        Concedidos </t>
  </si>
  <si>
    <t xml:space="preserve">          4.4.1.1.0.00.00 - Juros e Encargos de Empréstimos Internos Concedidos </t>
  </si>
  <si>
    <t xml:space="preserve">            4.4.1.1.1.00.00 - Juros e Encargos de Empréstimos Internos 
            Concedidos - Consolidação </t>
  </si>
  <si>
    <t xml:space="preserve">            4.4.1.1.3.00.00 - Juros e Encargos de Empréstimos Internos 
            Concedidos - Inter OFSS - União </t>
  </si>
  <si>
    <t xml:space="preserve">            4.4.1.1.4.00.00 - Juros e Encargos de Empréstimos Internos 
            Concedidos- Inter OFSS - Estado </t>
  </si>
  <si>
    <t xml:space="preserve">            4.4.1.1.5.00.00 - Juros e Encargos de Empréstimos Internos 
            Concedidos - Inter OFSS - Município </t>
  </si>
  <si>
    <t xml:space="preserve">          4.4.1.2.0.00.00 - Juros e Encargos de Empréstimos Externos Concedidos </t>
  </si>
  <si>
    <t xml:space="preserve">            4.4.1.2.1.00.00 - Juros e Encargos de Empréstimos Externos 
            Concedidos - Consolidação </t>
  </si>
  <si>
    <t xml:space="preserve">          4.4.1.3.0.00.00 - Juros e Encargos de Financiamentos Internos 
          Concedidos </t>
  </si>
  <si>
    <t xml:space="preserve">            4.4.1.3.1.00.00 - Juros e Encargos de Financiamentos Internos 
            Concedidos - Consolidação </t>
  </si>
  <si>
    <t xml:space="preserve">            4.4.1.3.3.00.00 - Juros e Encargos de Financiamentos Internos 
            Concedidos - Inter OFSS - União </t>
  </si>
  <si>
    <t xml:space="preserve">            4.4.1.3.4.00.00 - Juros e Encargos de Financiamentos Internos 
            Concedidos - Inter OFSS - Estado </t>
  </si>
  <si>
    <t xml:space="preserve">            4.4.1.3.5.00.00 - Juros e Encargos de Financiamentos Internos 
            Concedidos - Inter OFSS - Município </t>
  </si>
  <si>
    <t xml:space="preserve">          4.4.1.4.0.00.00 - Juros e Encargos de Financiamentos Externos 
          Concedidos </t>
  </si>
  <si>
    <t xml:space="preserve">            4.4.1.4.1.00.00 - Juros e Encargos de Financiamentos Externos 
            Concedidos - Consolidação </t>
  </si>
  <si>
    <t xml:space="preserve">        4.4.2.0.0.00.00 - Juros e Encargos de Mora </t>
  </si>
  <si>
    <t xml:space="preserve">          4.4.2.1.0.00.00 - Juros e Encargos de Mora sobre Empréstimos e 
          Financiamentos Internos Concedidos </t>
  </si>
  <si>
    <t xml:space="preserve">            4.4.2.1.1.00.00 - Juros e Encargos de Mora sobre Empréstimos e 
            Financiamentos Internos Concedidos - Consolidação </t>
  </si>
  <si>
    <t xml:space="preserve">            4.4.2.1.3.00.00 - Juros e Encargos de Mora sobre Empréstimos e 
            Financiamentos Internos Concedidos - Inter OFSS - União </t>
  </si>
  <si>
    <t xml:space="preserve">            4.4.2.1.4.00.00 - Juros e Encargos de Mora sobre Empréstimos e 
            Financiamentos Internos Concedidos - Inter OFSS - Estado </t>
  </si>
  <si>
    <t xml:space="preserve">            4.4.2.1.5.00.00 - Juros e Encargos de Mora sobre Empréstimos e 
            Financiamentos Internos Concedidos - Inter OFSS - Município </t>
  </si>
  <si>
    <t xml:space="preserve">          4.4.2.2.0.00.00 - Juros e Encargos de Mora sobre Empréstimos e 
          Financiamentos Externos Concedidos </t>
  </si>
  <si>
    <t xml:space="preserve">            4.4.2.2.1.00.00 - Juros e Encargos de Mora sobre Empréstimos e 
            Financiamentos Externos Concedidos - Consolidação </t>
  </si>
  <si>
    <t xml:space="preserve">          4.4.2.3.0.00.00 - Juros e Encargos de Mora sobre Fornecimentos de 
          Bens e Serviços </t>
  </si>
  <si>
    <t xml:space="preserve">            4.4.2.3.1.00.00 - Juros e Encargos de Mora sobre Fornecimentos de 
            Bens e Serviços - Consolidação </t>
  </si>
  <si>
    <t xml:space="preserve">          4.4.2.4.0.00.00 - Juros e Encargos de Mora sobre Créditos Tributários </t>
  </si>
  <si>
    <t xml:space="preserve">            4.4.2.4.1.00.00 - Juros e Encargos de Mora sobre Créditos 
            Tributários - Consolidação </t>
  </si>
  <si>
    <t xml:space="preserve">          4.4.2.9.0.00.00 - Outros Juros e Encargos de Mora </t>
  </si>
  <si>
    <t xml:space="preserve">            4.4.2.9.1.00.00 - Outros Juros e Encargos de Mora - Consolidação </t>
  </si>
  <si>
    <t xml:space="preserve">        4.4.3.0.0.00.00 - Variações Monetárias e Cambiais </t>
  </si>
  <si>
    <t xml:space="preserve">          4.4.3.1.0.00.00 - Variações Monetárias e Cambiais de Empréstimos 
          Internos Concedidos </t>
  </si>
  <si>
    <t xml:space="preserve">            4.4.3.1.1.00.00 - Variações Monetárias e Cambiais de Empréstimos 
            Internos Concedidos - Consolidação </t>
  </si>
  <si>
    <t xml:space="preserve">            4.4.3.1.3.00.00 - Variações Monetárias e Cambiais de Empréstimos 
            Internos Concedidos - Inter OFSS - União </t>
  </si>
  <si>
    <t xml:space="preserve">            4.4.3.1.4.00.00 - Variações Monetárias e Cambiais de Empréstimos 
            Internos Concedidos - Inter OFSS - Estado </t>
  </si>
  <si>
    <t xml:space="preserve">            4.4.3.1.5.00.00 - Variações Monetárias e Cambiais de Empréstimos 
            Internos Concedidos - Inter OFSS - Município </t>
  </si>
  <si>
    <t xml:space="preserve">          4.4.3.2.0.00.00 - Variações Monetárias e Cambiais de Empréstimos 
          Externos Concedidos </t>
  </si>
  <si>
    <t xml:space="preserve">            4.4.3.2.1.00.00 - Variações Monetárias e Cambiais de Empréstimos 
            Externos Concedidos - Consolidação </t>
  </si>
  <si>
    <t xml:space="preserve">          4.4.3.3.0.00.00 - Variações Monetárias e Cambiais de Financiamentos 
          Internos Concedidos </t>
  </si>
  <si>
    <t xml:space="preserve">            4.4.3.3.1.00.00 - Variações Monetárias e Cambiais de Financiamentos 
            Internos Concedidos - Consolidação </t>
  </si>
  <si>
    <t xml:space="preserve">            4.4.3.3.3.00.00 - Variações Monetárias e Cambiais de Financiamentos 
            Internos Concedidos - Inter OFSS - União </t>
  </si>
  <si>
    <t xml:space="preserve">            4.4.3.3.4.00.00 - Variações Monetárias e Cambiais de Financiamentos 
            Internos Concedidos - Inter OFSS - Estado </t>
  </si>
  <si>
    <t xml:space="preserve">            4.4.3.3.5.00.00 - Variações Monetárias e Cambiais de Financiamentos 
            Internos Concedidos - Inter OFSS - Município </t>
  </si>
  <si>
    <t xml:space="preserve">          4.4.3.4.0.00.00 - Variações Monetárias e Cambiais de Financiamentos 
          Externos Concedidos </t>
  </si>
  <si>
    <t xml:space="preserve">            4.4.3.4.1.00.00 - Variações Monetárias e Cambiais de Financiamentos 
            Externos Concedidos - Consolidação </t>
  </si>
  <si>
    <t xml:space="preserve">          4.4.3.9.0.00.00 - Outras Variações Monetárias e Cambiais </t>
  </si>
  <si>
    <t xml:space="preserve">            4.4.3.9.1.00.00 - Outras Variações Monetárias e Cambiais - 
            Consolidação </t>
  </si>
  <si>
    <t xml:space="preserve">            4.4.3.9.3.00.00 - Outras Variações Monetárias e Cambiais - Inter 
            OFSS - União </t>
  </si>
  <si>
    <t xml:space="preserve">            4.4.3.9.4.00.00 - Outras Variações Monetárias e Cambiais - Inter 
            OFSS - Estado </t>
  </si>
  <si>
    <t xml:space="preserve">            4.4.3.9.5.00.00 - Outras Variações Monetárias e Cambiais - Inter 
            OFSS - Município </t>
  </si>
  <si>
    <t xml:space="preserve">        4.4.4.0.0.00.00 - Descontos Financeiros Obtidos </t>
  </si>
  <si>
    <t xml:space="preserve">          4.4.4.0.1.00.00 - Descontos Financeiros Obtidos - Consolidação </t>
  </si>
  <si>
    <t xml:space="preserve">        4.4.5.0.0.00.00 - Remuneração de Depósitos Bancários e Aplicações 
        Financeiras </t>
  </si>
  <si>
    <t xml:space="preserve">          4.4.5.1.0.00.00 - Remuneração de Depósitos Bancários </t>
  </si>
  <si>
    <t xml:space="preserve">            4.4.5.1.1.00.00 - Remuneração de Depósitos Bancários - Consolidação </t>
  </si>
  <si>
    <t xml:space="preserve">          4.4.5.2.0.00.00 - Remuneração de Aplicações Financeiras </t>
  </si>
  <si>
    <t xml:space="preserve">            4.4.5.2.1.00.00 - Remuneração de Aplicações Financeiras - 
            Consolidação </t>
  </si>
  <si>
    <t xml:space="preserve">        4.4.8.0.0.00.00 - Aportes do Banco Central </t>
  </si>
  <si>
    <t xml:space="preserve">          4.4.8.1.0.00.00 - Resultado Positivo do Banco Central </t>
  </si>
  <si>
    <t xml:space="preserve">            4.4.8.1.1.00.00 - Resultado Positivo do Banco Central - Consolidação </t>
  </si>
  <si>
    <t xml:space="preserve">        4.4.9.0.0.00.00 - Outras Variações Patrimoniais Aumentativas – 
        Financeiras </t>
  </si>
  <si>
    <t xml:space="preserve">          4.4.9.0.1.00.00 - Outras Variações Patrimoniais Aumentativas – 
          Financeiras - Consolidação </t>
  </si>
  <si>
    <t xml:space="preserve">      4.5.0.0.0.00.00 - Transferências e Delegações Recebidas </t>
  </si>
  <si>
    <t xml:space="preserve">        4.5.1.0.0.00.00 - Transferências Intragovernamentais </t>
  </si>
  <si>
    <t xml:space="preserve">          4.5.1.1.0.00.00 - Transferências Recebidas para a Execução 
          Orçamentária </t>
  </si>
  <si>
    <t xml:space="preserve">            4.5.1.1.2.00.00 - Transferências Recebidas para a Execução 
            Orçamentária - Intra OFSS </t>
  </si>
  <si>
    <t xml:space="preserve">          4.5.1.2.0.00.00 - Transferências Recebidas Independentes de Execução 
          Orçamentária </t>
  </si>
  <si>
    <t xml:space="preserve">            4.5.1.2.2.00.00 - Transferências Recebidas Independentes de Execução 
            Orçamentária - Intra OFSS </t>
  </si>
  <si>
    <t xml:space="preserve">          4.5.1.3.0.00.00 - Transferencias Recebidas para Aportes de Recursos 
          para o RPPS </t>
  </si>
  <si>
    <t xml:space="preserve">            4.5.1.3.2.00.00 - Transferencias Recebidas para Aportes de Recursos 
            para o RPPS – Intra OFSS </t>
  </si>
  <si>
    <t xml:space="preserve">          4.5.1.4.0.00.00 - Transferências Recebidas para Aportes de Recursos 
          para o RGPS </t>
  </si>
  <si>
    <t xml:space="preserve">            4.5.1.4.2.00.00 - Transferências Recebidas para Aportes de Recursos 
            para o RGPS – Intra OFSS </t>
  </si>
  <si>
    <t xml:space="preserve">          4.5.1.5.0.00.00 - Transferências Recebidas para Aportes de Recursos 
          para o Sistema de Pagamento de Pensões Militares </t>
  </si>
  <si>
    <t xml:space="preserve">            4.5.1.5.2.00.00 - Transferências Recebidas para Aportes de Recursos 
            para o Sistema de Pagamento de Pensões Militares - Intra OFSS </t>
  </si>
  <si>
    <t xml:space="preserve">        4.5.2.0.0.00.00 - Transferências Inter Governamentais </t>
  </si>
  <si>
    <t xml:space="preserve">          4.5.2.1.0.00.00 - Transferências Constitucionais e Legais de Receitas </t>
  </si>
  <si>
    <t xml:space="preserve">            4.5.2.1.1.00.00 - Transferências Constitucionais e Legais de 
            Receitas- Consolidação </t>
  </si>
  <si>
    <t xml:space="preserve">            4.5.2.1.3.00.00 - Transferências Constitucionais e Legais de 
            Receitas - Inter OFSS – União </t>
  </si>
  <si>
    <t xml:space="preserve">            4.5.2.1.4.00.00 - Transferências Constitucionais e Legais de 
            Receitas - Inter OFSS - Estado </t>
  </si>
  <si>
    <t xml:space="preserve">          4.5.2.2.0.00.00 - Transferências do FUNDEB </t>
  </si>
  <si>
    <t xml:space="preserve">            4.5.2.2.3.00.00 - Transferências do FUNDEB - Inter OFSS - União </t>
  </si>
  <si>
    <t xml:space="preserve">            4.5.2.2.4.00.00 - Transferências do FUNDEB - Inter OFSS - Estado </t>
  </si>
  <si>
    <t xml:space="preserve">          4.5.2.3.0.00.00 - Transferências Voluntárias </t>
  </si>
  <si>
    <t xml:space="preserve">            4.5.2.3.1.00.00 - Transferências Voluntárias - Consolidação </t>
  </si>
  <si>
    <t xml:space="preserve">            4.5.2.3.3.00.00 - Transferências Voluntárias – Inter OFSS - União </t>
  </si>
  <si>
    <t xml:space="preserve">            4.5.2.3.4.00.00 - Transferências Voluntárias – Inter OFSS - Estado </t>
  </si>
  <si>
    <t xml:space="preserve">            4.5.2.3.5.00.00 - Transferências Voluntárias - Inter OFSS - 
            Município </t>
  </si>
  <si>
    <t xml:space="preserve">          4.5.2.4.0.00.00 - Outras Transferências </t>
  </si>
  <si>
    <t xml:space="preserve">            4.5.2.4.1.00.00 - Outras Transferências - Consolidação </t>
  </si>
  <si>
    <t xml:space="preserve">            4.5.2.4.3.00.00 - Outras Transferências – Inter OFSS - União </t>
  </si>
  <si>
    <t xml:space="preserve">            4.5.2.4.4.00.00 - Outras Transferências – Inter OFSS - Estado </t>
  </si>
  <si>
    <t xml:space="preserve">            4.5.2.4.5.00.00 - Outras Transferências – Inter OFSS - Município </t>
  </si>
  <si>
    <t xml:space="preserve">        4.5.3.0.0.00.00 - Transferências das Instituições Privadas </t>
  </si>
  <si>
    <t xml:space="preserve">          4.5.3.1.0.00.00 - Transferências das Instituições Privadas sem Fins 
          Lucrativos </t>
  </si>
  <si>
    <t xml:space="preserve">            4.5.3.1.1.00.00 - Transferências das Instituições Privadas sem Fins 
            Lucrativos - Consolidação </t>
  </si>
  <si>
    <t xml:space="preserve">          4.5.3.2.0.00.00 - Transferências das Instituições Privadas com Fins 
          Lucrativos </t>
  </si>
  <si>
    <t xml:space="preserve">            4.5.3.2.1.00.00 - Transferências das Instituições Privadas com Fins 
            Lucrativos - Consolidação </t>
  </si>
  <si>
    <t xml:space="preserve">        4.5.4.0.0.00.00 - Transferências das Instituições Multigovernamentais </t>
  </si>
  <si>
    <t xml:space="preserve">          4.5.4.0.1.00.00 - Transferências das Instituições Multigovernamentais 
          - Consolidação </t>
  </si>
  <si>
    <t xml:space="preserve">        4.5.5.0.0.00.00 - Transferências de Consórcios Públicos </t>
  </si>
  <si>
    <t xml:space="preserve">          4.5.5.0.1.00.00 - Transferências de Consórcios Públicos - 
          Consolidação </t>
  </si>
  <si>
    <t xml:space="preserve">        4.5.6.0.0.00.00 - Transferências do Exterior </t>
  </si>
  <si>
    <t xml:space="preserve">          4.5.6.0.1.00.00 - Transferências do Exterior - Consolidação </t>
  </si>
  <si>
    <t xml:space="preserve">        4.5.7.0.0.00.00 - Execução Orçamentária Delegada </t>
  </si>
  <si>
    <t xml:space="preserve">          4.5.7.1.0.00.00 - Execução Orçamentária Delegada de Entes </t>
  </si>
  <si>
    <t xml:space="preserve">            4.5.7.1.3.00.00 - Execução Orçamentária Delegada de Entes – Inter 
            OFSS - União </t>
  </si>
  <si>
    <t xml:space="preserve">            4.5.7.1.4.00.00 - Execução Orçamentária Delegada de Entes – Inter 
            OFSS - Estado </t>
  </si>
  <si>
    <t xml:space="preserve">            4.5.7.1.5.00.00 - Execução Orçamentária Delegada de Entes – Inter 
            OFSS - Município </t>
  </si>
  <si>
    <t xml:space="preserve">          4.5.7.2.0.00.00 - Execução Orçamentária Delegada de Consórcios </t>
  </si>
  <si>
    <t xml:space="preserve">            4.5.7.2.1.00.00 - Execução Orçamentária Delegada de Consórcios - 
            Consolidação </t>
  </si>
  <si>
    <t xml:space="preserve">        4.5.8.0.0.00.00 - Transferências de Pessoas Físicas </t>
  </si>
  <si>
    <t xml:space="preserve">          4.5.8.0.1.00.00 - Transferências de Pessoas Físicas - Consolidação </t>
  </si>
  <si>
    <t xml:space="preserve">        4.5.9.0.0.00.00 - Outras Transferências e Delegações Recebidas </t>
  </si>
  <si>
    <t xml:space="preserve">          4.5.9.0.1.00.00 - Outras Transferências e Delegações Recebidas - 
          Consolidação </t>
  </si>
  <si>
    <t xml:space="preserve">      4.6.0.0.0.00.00 - Valorização e Ganhos com Ativos e Desincorporação de 
      Passivos </t>
  </si>
  <si>
    <t xml:space="preserve">        4.6.1.0.0.00.00 - Reavaliação de Ativos </t>
  </si>
  <si>
    <t xml:space="preserve">          4.6.1.1.0.00.00 - Reavaliação de Imobilizado </t>
  </si>
  <si>
    <t xml:space="preserve">            4.6.1.1.1.00.00 - Reavaliação de Imobilizado - Consolidação </t>
  </si>
  <si>
    <t xml:space="preserve">          4.6.1.2.0.00.00 - Reavaliação de Intangíveis </t>
  </si>
  <si>
    <t xml:space="preserve">            4.6.1.2.1.00.00 - Reavaliação de Intangíveis - Consolidação </t>
  </si>
  <si>
    <t xml:space="preserve">          4.6.1.9.0.00.00 - Reavaliação de Outros Ativos </t>
  </si>
  <si>
    <t xml:space="preserve">            4.6.1.9.1.00.00 - Reavaliação de Outros Ativos - Consolidação </t>
  </si>
  <si>
    <t xml:space="preserve">        4.6.2.0.0.00.00 - Ganhos com Alienação </t>
  </si>
  <si>
    <t xml:space="preserve">          4.6.2.1.0.00.00 - Ganhos com Alienação de Investimentos </t>
  </si>
  <si>
    <t xml:space="preserve">            4.6.2.1.1.00.00 - Ganhos com Alienação de Investimentos - 
            Consolidação </t>
  </si>
  <si>
    <t xml:space="preserve">          4.6.2.2.0.00.00 - Ganhos com Alienação de Imobilizado </t>
  </si>
  <si>
    <t xml:space="preserve">            4.6.2.2.1.00.00 - Ganhos com Alienação de Imobilizado - Consolidação </t>
  </si>
  <si>
    <t xml:space="preserve">          4.6.2.3.0.00.00 - Ganhos com Alienação de Intangíveis </t>
  </si>
  <si>
    <t xml:space="preserve">            4.6.2.3.1.00.00 - Ganhos com Alienação de Intangíveis - Consolidação </t>
  </si>
  <si>
    <t xml:space="preserve">          4.6.2.9.0.00.00 - Ganhos com Alienação de Demais Ativos </t>
  </si>
  <si>
    <t xml:space="preserve">            4.6.2.9.1.00.00 - Ganhos com Alienação de Demais Ativos - 
            Consolidação </t>
  </si>
  <si>
    <t xml:space="preserve">        4.6.3.0.0.00.00 - Ganhos com Incorporação de Ativos </t>
  </si>
  <si>
    <t xml:space="preserve">          4.6.3.1.0.00.00 - Ganhos com Incorporação de Ativos por Descobertas </t>
  </si>
  <si>
    <t xml:space="preserve">            4.6.3.1.1.00.00 - Ganhos com Incorporação de Ativos por Descobertas 
            - Consolidação </t>
  </si>
  <si>
    <t xml:space="preserve">          4.6.3.2.0.00.00 - Ganhos com Incorporação de Ativos por Nascimentos </t>
  </si>
  <si>
    <t xml:space="preserve">            4.6.3.2.1.00.00 - Ganhos com Incorporação de Ativos por Nascimentos 
            - Consolidação </t>
  </si>
  <si>
    <t xml:space="preserve">          4.6.3.3.0.00.00 - Ganhos com Incorporação de Valores Apreendidos </t>
  </si>
  <si>
    <t xml:space="preserve">            4.6.3.3.1.00.00 - Ganhos com Incorporação de Ativos Apreendidos - 
            Consolidação </t>
  </si>
  <si>
    <t xml:space="preserve">          4.6.3.4.0.00.00 - Ganhos com Incorporação de Ativos Por Produção </t>
  </si>
  <si>
    <t xml:space="preserve">            4.6.3.4.1.00.00 - Ganhos com Incorporação de Ativos Por Produção - 
            Consolidação </t>
  </si>
  <si>
    <t xml:space="preserve">          4.6.3.9.0.00.00 - Outros Ganhos com Incorporação de Ativos </t>
  </si>
  <si>
    <t xml:space="preserve">            4.6.3.9.1.00.00 - Outros Ganhos com Incorporação de Ativos - 
            Consolidação </t>
  </si>
  <si>
    <t xml:space="preserve">        4.6.4.0.0.00.00 - Ganhos com Desincorporação de Passivos </t>
  </si>
  <si>
    <t xml:space="preserve">          4.6.4.0.1.00.00 - Ganhos com Desincorporação de Passivos - 
          Consolidação </t>
  </si>
  <si>
    <t xml:space="preserve">        4.6.5.0.0.00.00 - Reversão de Redução a Valor Recuperável </t>
  </si>
  <si>
    <t xml:space="preserve">          4.6.5.1.0.00.00 - Reversão de Redução a Valor Recuperável de 
          Investimentos </t>
  </si>
  <si>
    <t xml:space="preserve">            4.6.5.1.1.00.00 - Reversão de Redução a Valor Recuperável de 
            Investimentos - Consolidação </t>
  </si>
  <si>
    <t xml:space="preserve">            4.6.5.1.2.00.00 - Reversão de Redução a Valor Recuperável de 
            Investimentos - Intra OFSS </t>
  </si>
  <si>
    <t xml:space="preserve">            4.6.5.1.3.00.00 - Reversão de Redução a Valor Recuperável de 
            Investimentos - Inter OFSS - União </t>
  </si>
  <si>
    <t xml:space="preserve">            4.6.5.1.4.00.00 - Reversão de Redução a Valor Recuperável de 
            Investimentos - Inter OFSS - Estado </t>
  </si>
  <si>
    <t xml:space="preserve">            4.6.5.1.5.00.00 - Reversão de Redução a Valor Recuperável de 
            Investimentos - Inter OFSS - Município </t>
  </si>
  <si>
    <t xml:space="preserve">          4.6.5.2.0.00.00 - Reversão de Redução a Valor Recuperável de 
          Imobilizado </t>
  </si>
  <si>
    <t xml:space="preserve">            4.6.5.2.1.00.00 - Reversão de Redução a Valor Recuperável de 
            Imobilizado - Consolidação </t>
  </si>
  <si>
    <t xml:space="preserve">          4.6.5.3.0.00.00 - Reversão de Redução a Valor Recuperável de 
          Intangíveis </t>
  </si>
  <si>
    <t xml:space="preserve">            4.6.5.3.1.00.00 - Reversão de Redução a Valor Recuperável de 
            Intangíveis - Consolidação </t>
  </si>
  <si>
    <t xml:space="preserve">      4.9.0.0.0.00.00 - Outras Variações Patrimoniais Aumentativas </t>
  </si>
  <si>
    <t xml:space="preserve">        4.9.1.0.0.00.00 - Variação Patrimonial Aumentativa a Classificar </t>
  </si>
  <si>
    <t xml:space="preserve">          4.9.1.0.1.00.00 - Variação Patrimonial Aumentativa a Classificar - 
          Consolidação </t>
  </si>
  <si>
    <t xml:space="preserve">        4.9.2.0.0.00.00 - Resultado Positivo de Participações </t>
  </si>
  <si>
    <t xml:space="preserve">          4.9.2.1.0.00.00 - Resultado Positivo de Equivalência Patrimonial </t>
  </si>
  <si>
    <t xml:space="preserve">            4.9.2.1.1.00.00 - Resultado Positivo de Equivalência Patrimonial - 
            Consolidação </t>
  </si>
  <si>
    <t xml:space="preserve">            4.9.2.1.2.00.00 - Resultado Positivo de Equivalência Patrimonial - 
            Intra OFSS </t>
  </si>
  <si>
    <t xml:space="preserve">            4.9.2.1.3.00.00 - Resultado Positivo de Equivalência Patrimonial - 
            Inter OFSS - União </t>
  </si>
  <si>
    <t xml:space="preserve">            4.9.2.1.4.00.00 - Resultado Positivo de Equivalência Patrimonial - 
            Inter OFSS - Estado </t>
  </si>
  <si>
    <t xml:space="preserve">            4.9.2.1.5.00.00 - Resultado Positivo de Equivalência Patrimonial - 
            Inter OFSS - Município </t>
  </si>
  <si>
    <t xml:space="preserve">          4.9.2.2.0.00.00 - Dividendos e Rendimentos de Outros Investimentos </t>
  </si>
  <si>
    <t xml:space="preserve">            4.9.2.2.1.00.00 - Dividendos e Rendimentos de Outros Investimentos - 
            Consolidação </t>
  </si>
  <si>
    <t xml:space="preserve">        4.9.3.0.0.00.00 - Operações da Autoridade Monetária </t>
  </si>
  <si>
    <t xml:space="preserve">          4.9.3.1.0.00.00 - Juros </t>
  </si>
  <si>
    <t xml:space="preserve">            4.9.3.1.1.00.00 - Juros - Consolidação </t>
  </si>
  <si>
    <t xml:space="preserve">          4.9.3.2.0.00.00 - Posição de Negociação </t>
  </si>
  <si>
    <t xml:space="preserve">            4.9.3.2.1.00.00 - Posição de Negociação - Consolidação </t>
  </si>
  <si>
    <t xml:space="preserve">          4.9.3.3.0.00.00 - Posição de Investimentos </t>
  </si>
  <si>
    <t xml:space="preserve">            4.9.3.3.1.00.00 - Posição de Investimentos - Consolidação </t>
  </si>
  <si>
    <t xml:space="preserve">          4.9.3.4.0.00.00 - Correção Cambial </t>
  </si>
  <si>
    <t xml:space="preserve">            4.9.3.4.1.00.00 - Correção Cambial - Consolidação </t>
  </si>
  <si>
    <t xml:space="preserve">          4.9.3.9.0.00.00 - Outras VPD de Operações da Autoridade Monetária </t>
  </si>
  <si>
    <t xml:space="preserve">            4.9.3.9.1.00.00 - Outras VPD de Operações da Autoridade Monetária - 
            Consolidação </t>
  </si>
  <si>
    <t xml:space="preserve">        4.9.7.0.0.00.00 - Reversão de Provisões e Ajustes de Perdas </t>
  </si>
  <si>
    <t xml:space="preserve">          4.9.7.1.0.00.00 - Reversão de Provisões </t>
  </si>
  <si>
    <t xml:space="preserve">            4.9.7.1.1.00.00 - Reversão de Provisões – Consolidação </t>
  </si>
  <si>
    <t xml:space="preserve">            4.9.7.1.3.00.00 - Reversão de Provisões – Inter OFSS - União </t>
  </si>
  <si>
    <t xml:space="preserve">            4.9.7.1.4.00.00 - Reversão de Provisões – Inter OFSS - Estados </t>
  </si>
  <si>
    <t xml:space="preserve">            4.9.7.1.5.00.00 - Reversão de Provisões – Inter OFSS - Municípios </t>
  </si>
  <si>
    <t xml:space="preserve">          4.9.7.2.0.00.00 - Reversão de Ajustes de Perdas </t>
  </si>
  <si>
    <t xml:space="preserve">            4.9.7.2.1.00.00 - Reversão de Ajustes de Perdas – Consolidação </t>
  </si>
  <si>
    <t xml:space="preserve">            4.9.7.2.2.00.00 - Reversão de Ajustes de Perdas - Intra OFSS </t>
  </si>
  <si>
    <t xml:space="preserve">            4.9.7.2.3.00.00 - Reversão de Ajustes de Perdas –Inter OFSS – União </t>
  </si>
  <si>
    <t xml:space="preserve">            4.9.7.2.4.00.00 - Reversão de Ajustes de Perdas –Inter OFSS – Estado </t>
  </si>
  <si>
    <t xml:space="preserve">            4.9.7.2.5.00.00 - Reversão de Ajustes de Perdas –Inter OFSS - 
            Município </t>
  </si>
  <si>
    <t xml:space="preserve">        4.9.9.0.0.00.00 - Diversas Variações Patrimoniais Aumentativas </t>
  </si>
  <si>
    <t xml:space="preserve">          4.9.9.1.0.00.00 - Compensação Financeira entre RGPS/RPPS </t>
  </si>
  <si>
    <t xml:space="preserve">            4.9.9.1.2.00.00 - Compensação Financeira entre RGPS/RPPS - Intra 
            OFSS </t>
  </si>
  <si>
    <t xml:space="preserve">            4.9.9.1.3.00.00 - Compensação Financeira entre RGPS/RPPS - Inter 
            OFSS - União </t>
  </si>
  <si>
    <t xml:space="preserve">            4.9.9.1.4.00.00 - Compensação Financeira entre RGPS/RPPS - Inter 
            OFSS - Estado </t>
  </si>
  <si>
    <t xml:space="preserve">            4.9.9.1.5.00.00 - Compensação Financeira entre RGPS/RPPS - Inter 
            OFSS - Município </t>
  </si>
  <si>
    <t xml:space="preserve">          4.9.9.2.0.00.00 - Compensação Financeira entre Regimes Próprios </t>
  </si>
  <si>
    <t xml:space="preserve">            4.9.9.2.3.00.00 - Compensação Financeira entre Regimes Próprios - 
            Inter OFSS - União </t>
  </si>
  <si>
    <t xml:space="preserve">            4.9.9.2.4.00.00 - Compensação Financeira entre Regimes Próprios - 
            Inter OFSS - Estado </t>
  </si>
  <si>
    <t xml:space="preserve">            4.9.9.2.5.00.00 - Compensação Financeira entre Regimes Próprios - 
            Inter OFSS - Município </t>
  </si>
  <si>
    <t xml:space="preserve">          4.9.9.3.0.00.00 - Variação Patrimonial Aumentativa com Bonificações </t>
  </si>
  <si>
    <t xml:space="preserve">            4.9.9.3.1.00.00 - Variação Patrimonial Aumentativa com Bonificações 
            - Consolidação </t>
  </si>
  <si>
    <t xml:space="preserve">          4.9.9.4.0.00.00 - Amortização de Deságio em Investimentos </t>
  </si>
  <si>
    <t xml:space="preserve">            4.9.9.4.1.00.00 - Amortização de Deságio em Investimentos - 
            Consolidação </t>
  </si>
  <si>
    <t xml:space="preserve">            4.9.9.4.2.00.00 - Amortização de Deságio em Investimentos - Intra 
            OFSS </t>
  </si>
  <si>
    <t xml:space="preserve">            4.9.9.4.3.00.00 - Amortização de Deságio em Investimentos - Inter 
            OFSS - União </t>
  </si>
  <si>
    <t xml:space="preserve">            4.9.9.4.4.00.00 - Amortização de Deságio em Investimentos - Inter 
            OFSS - Estado </t>
  </si>
  <si>
    <t xml:space="preserve">            4.9.9.4.5.00.00 - Amortização de Deságio em Investimentos - Inter 
            OFSS - Município </t>
  </si>
  <si>
    <t xml:space="preserve">          4.9.9.5.0.00.00 - Multas Administrativas </t>
  </si>
  <si>
    <t xml:space="preserve">            4.9.9.5.1.00.00 - Multas Administrativas - Consolidação </t>
  </si>
  <si>
    <t xml:space="preserve">          4.9.9.6.0.00.00 - Indenizações </t>
  </si>
  <si>
    <t xml:space="preserve">            4.9.9.6.1.00.00 - Indenizações - Consolidação </t>
  </si>
  <si>
    <t xml:space="preserve">          4.9.9.9.0.00.00 - Variações Patrimoniais Aumentativas Decorrentes de 
          Fatos Geradores Diversos </t>
  </si>
  <si>
    <t xml:space="preserve">            4.9.9.9.1.00.00 - Variações Patrimoniais Aumentativas Decorrentes de 
            Fatos Geradores Diversos - Consolidação </t>
  </si>
  <si>
    <t xml:space="preserve">Resultado Patrimonial do Período </t>
  </si>
  <si>
    <t>BASE DE DADOS - RECEITA ORÇAMENTÁRIA</t>
  </si>
  <si>
    <t>Receitas Orçamentárias - União</t>
  </si>
  <si>
    <t xml:space="preserve">Receitas Brutas Realizadas </t>
  </si>
  <si>
    <t xml:space="preserve">Deduções - Transferências Constitucionais </t>
  </si>
  <si>
    <t xml:space="preserve">Deduções - FUNDEB </t>
  </si>
  <si>
    <t xml:space="preserve">Outras Deduções da Receita </t>
  </si>
  <si>
    <t xml:space="preserve">Receita Líquida </t>
  </si>
  <si>
    <t>Receitas Orçamentárias - Estados e Municípios</t>
  </si>
  <si>
    <t xml:space="preserve">  Total Receitas </t>
  </si>
  <si>
    <t xml:space="preserve">    1.0.0.0.00.0.0 - Receitas Correntes </t>
  </si>
  <si>
    <t xml:space="preserve">      1.1.0.0.00.0.0 - Impostos, Taxas e Contribuições de Melhoria </t>
  </si>
  <si>
    <t xml:space="preserve">        1.1.1.0.00.0.0 - Impostos </t>
  </si>
  <si>
    <t xml:space="preserve">          1.1.1.1.00.0.0 - Impostos sobre o Comércio Exterior </t>
  </si>
  <si>
    <t xml:space="preserve">            1.1.1.1.01.0.0 - Imposto sobre a Importação </t>
  </si>
  <si>
    <t xml:space="preserve">            1.1.1.1.02.0.0 - Imposto sobre a Exportação </t>
  </si>
  <si>
    <t xml:space="preserve">          1.1.1.2.00.0.0 - Impostos sobre o Patrimônio </t>
  </si>
  <si>
    <t xml:space="preserve">            1.1.1.2.01.0.0 - Imposto sobre a Propriedade Territorial Rural </t>
  </si>
  <si>
    <t xml:space="preserve">          1.1.1.3.00.0.0 - Impostos sobre a Renda e Proventos de Qualquer 
          Natureza </t>
  </si>
  <si>
    <t xml:space="preserve">            1.1.1.3.01.0.0 - Imposto sobre a Renda de Pessoa Física - IRPF </t>
  </si>
  <si>
    <t xml:space="preserve">            1.1.1.3.02.0.0 - Imposto sobre a Renda de Pessoa Jurídica - IRPJ - 
            Líquida de Incentivos </t>
  </si>
  <si>
    <t xml:space="preserve">            1.1.1.3.03.0.0 - Imposto sobre a Renda - Retido na Fonte </t>
  </si>
  <si>
    <t xml:space="preserve">              1.1.1.3.03.1.0 - Imposto sobre a Renda - Retido na Fonte - Trabalho </t>
  </si>
  <si>
    <t xml:space="preserve">              1.1.1.3.03.2.0 - Imposto sobre a Renda - Retido na Fonte - Capital </t>
  </si>
  <si>
    <t xml:space="preserve">              1.1.1.3.03.3.0 - Imposto sobre a Renda - Retido na Fonte - Remessa 
              ao Exterior </t>
  </si>
  <si>
    <t xml:space="preserve">              1.1.1.3.03.4.0 - Imposto sobre a Renda - Retido na Fonte - Outros 
              Rendimentos </t>
  </si>
  <si>
    <t xml:space="preserve">          1.1.1.4.00.0.0 - Impostos sobre a Produção, Circulação e Serviços </t>
  </si>
  <si>
    <t xml:space="preserve">            1.1.1.4.01.0.0 - Imposto sobre Produtos Industrializados - IPI </t>
  </si>
  <si>
    <t xml:space="preserve">              1.1.1.4.01.1.0 - Imposto sobre Produtos Industrializados - IPI - 
              Fumo </t>
  </si>
  <si>
    <t xml:space="preserve">              1.1.1.4.01.2.0 - Imposto sobre Produtos Industrializados - IPI- 
              Bebidas </t>
  </si>
  <si>
    <t xml:space="preserve">              1.1.1.4.01.3.0 - Imposto sobre Produtos Industrializados - IPI - 
              Automóveis </t>
  </si>
  <si>
    <t xml:space="preserve">              1.1.1.4.01.4.0 - Imposto sobre Produtos Industrializados - IPI - 
              Vinculados à Importação </t>
  </si>
  <si>
    <t xml:space="preserve">              1.1.1.4.01.5.0 - Imposto sobre Produtos Industrializados - IPI - 
              Outros Produtos </t>
  </si>
  <si>
    <t xml:space="preserve">          1.1.1.5.00.0.0 - Impostos sobre Operações de Crédito, Câmbio e 
          Seguro, ou Relativas a Títulos ou Valores Mobiliários </t>
  </si>
  <si>
    <t xml:space="preserve">            1.1.1.5.01.0.0 - Imposto sobre Operações Financeiras - IOF </t>
  </si>
  <si>
    <t xml:space="preserve">              1.1.1.5.01.1.0 - Imposto sobre Operações Financeiras - IOF - Ouro </t>
  </si>
  <si>
    <t xml:space="preserve">              1.1.1.5.01.2.0 - Imposto sobre Operações Financeiras - IOF - Demais 
              Operações </t>
  </si>
  <si>
    <t xml:space="preserve">          1.1.1.9.00.0.0 - Outros Impostos </t>
  </si>
  <si>
    <t xml:space="preserve">          1.1.1.8.00.0.0 Impostos Específicos de Estados, DF e Municípios </t>
  </si>
  <si>
    <t xml:space="preserve">        1.1.2.0.00.0.0 - Taxas </t>
  </si>
  <si>
    <t xml:space="preserve">            1.1.1.8.01.0.0 Impostos sobre o Patrimônio para 
            Estados/DF/Municípios </t>
  </si>
  <si>
    <t xml:space="preserve">          1.1.2.1.00.0.0 - Taxas pelo Exercício do Poder de Polícia </t>
  </si>
  <si>
    <t xml:space="preserve">              1.1.1.8.01.1.0 Imposto sobre a Propriedade Predial e Territorial 
              Urbana </t>
  </si>
  <si>
    <t xml:space="preserve">            1.1.2.1.01.0.0 - Taxas de Inspeção, Controle e Fiscalização </t>
  </si>
  <si>
    <t xml:space="preserve">              1.1.1.8.01.2.0 Imposto sobre a Propriedade de Veículos Automotores </t>
  </si>
  <si>
    <t xml:space="preserve">            1.1.2.1.02.0.0 - Taxas de Fiscalização das Telecomunicações </t>
  </si>
  <si>
    <t xml:space="preserve">              1.1.1.8.01.3.0 Imposto sobre Transmissão “Causa Mortis” e Doação de 
              Bens e Direitos </t>
  </si>
  <si>
    <t xml:space="preserve">            1.1.2.1.03.0.0 - Taxa de Controle e Fiscalização de Produtos 
            Químicos </t>
  </si>
  <si>
    <t xml:space="preserve">              1.1.1.8.01.4.0 Imposto sobre Transmissão “Inter Vivos” de Bens 
              Imóveis e de Direitos Reais sobre Imóveis </t>
  </si>
  <si>
    <t xml:space="preserve">            1.1.2.1.04.0.0 - Taxa de Controle e Fiscalização Ambiental </t>
  </si>
  <si>
    <t xml:space="preserve">            1.1.1.8.02.0.0 Impostos sobre a Produção, Circulação de Mercadorias 
            e Serviços </t>
  </si>
  <si>
    <t xml:space="preserve">            1.1.2.1.05.0.0 - Taxa de Controle e Fiscalização da Pesca e 
            Aquicultura </t>
  </si>
  <si>
    <t xml:space="preserve">              1.1.1.8.02.1.0 Imposto sobre Operações Relativas à Circulação de 
              Mercadorias e sobre Prestações de Serviços de Transporte 
              Interestadual e Intermunicipal e de Comunicação </t>
  </si>
  <si>
    <t xml:space="preserve">          1.1.2.2.00.0.0 - Taxas pela Prestação de Serviços </t>
  </si>
  <si>
    <t xml:space="preserve">              1.1.1.8.02.2.0 Adicional ICMS - Fundo Estadual de Combate à Pobreza </t>
  </si>
  <si>
    <t xml:space="preserve">            1.1.2.2.01.0.0 - Taxas pela Prestação de Serviços </t>
  </si>
  <si>
    <t xml:space="preserve">              1.1.1.8.02.3.0 Imposto sobre Serviços de Qualquer Natureza </t>
  </si>
  <si>
    <t xml:space="preserve">            1.1.2.2.02.0.0 - Emolumentos e Custas Judiciais </t>
  </si>
  <si>
    <t xml:space="preserve">              1.1.1.8.02.4.0 Adicional ISS - Fundo Municipal de Combate à Pobreza </t>
  </si>
  <si>
    <t xml:space="preserve">        1.1.3.0.00.0.0 - Contribuição de Melhoria </t>
  </si>
  <si>
    <t xml:space="preserve">              1.1.1.8.02.5.0 Imposto sobre Vendas a Varejo de Combustíveis 
              Líquidos e Gasosos (IVVC) </t>
  </si>
  <si>
    <t xml:space="preserve">      1.2.0.0.00.0.0 - Contribuições </t>
  </si>
  <si>
    <t xml:space="preserve">        1.2.1.0.00.0.0 - Contribuições Sociais </t>
  </si>
  <si>
    <t xml:space="preserve">          1.2.1.1.00.0.0 Contribuição para Financiamento da Seguridade Social - 
          COFINS </t>
  </si>
  <si>
    <t xml:space="preserve">          1.2.1.2.00.0.0 Contribuição para o Programa de Integração Social e 
          para Programa de Formação de Patrimônio do Servidor Público PIS/PASEP </t>
  </si>
  <si>
    <t xml:space="preserve">          1.2.1.3.00.0.0 Contribuição Social sobre o Lucro Líquido - CSLL </t>
  </si>
  <si>
    <t xml:space="preserve">          1.2.1.4.00.0.0 Contribuições para o Regime Geral de Previdência 
          Social - RGPS </t>
  </si>
  <si>
    <t xml:space="preserve">            1.2.1.4.01.0.0 Contribuição Previdenciária da Empresa </t>
  </si>
  <si>
    <t xml:space="preserve">            1.2.1.4.02.0.0 Contribuição Previdenciária do Empregador Doméstico </t>
  </si>
  <si>
    <t xml:space="preserve">            1.2.1.4.03.0.0 Contribuição Previdenciária do Segurado Obrigatório </t>
  </si>
  <si>
    <t xml:space="preserve">            1.2.1.4.04.0.0 Contribuição Previdenciária do Segurado Facultativo </t>
  </si>
  <si>
    <t xml:space="preserve">            1.2.1.4.49.0.0 Contribuições para o Regime Geral de Previdência 
            Social - RGPS - Parcelamentos </t>
  </si>
  <si>
    <t xml:space="preserve">          1.2.1.5.00.0.0 Contribuição para o Plano de Seguridade Social do 
          Servidor Público - CPSSS </t>
  </si>
  <si>
    <t xml:space="preserve">            1.2.1.5.01.0.0 CPSSS - Servidor Civil </t>
  </si>
  <si>
    <t xml:space="preserve">          1.1.3.8.00.0.0 - Contribuição de Melhoria - Específica de Estados, DF 
          e Municípios </t>
  </si>
  <si>
    <t xml:space="preserve">            1.2.1.5.02.0.0 CPSSS Patronal </t>
  </si>
  <si>
    <t xml:space="preserve">            1.2.1.5.03.0.0 CPSSS - Parcelamentos </t>
  </si>
  <si>
    <t xml:space="preserve">          1.2.1.6.00.0.0 Contribuição para Fundos de Assistência Médica </t>
  </si>
  <si>
    <t xml:space="preserve">          1.2.1.0.01.0.0 - Contribuição para o Financiamento da Seguridade 
          Social - COFINS </t>
  </si>
  <si>
    <t xml:space="preserve">            1.2.1.6.01.0.0 Contribuição para Fundos de Assistência Médica - 
            Policiais Militares </t>
  </si>
  <si>
    <t xml:space="preserve">          1.2.1.0.02.0.0 - Contribuição Social sobre o Lucro Líquido - CSLL </t>
  </si>
  <si>
    <t xml:space="preserve">            1.2.1.6.02.0.0 Contribuição para Fundos de Assistência Médica - 
            Bombeiros Militares </t>
  </si>
  <si>
    <t xml:space="preserve">          1.2.1.0.03.0.0 - Contribuições para o Regime Geral de Previdência 
          Social - RGPS </t>
  </si>
  <si>
    <t xml:space="preserve">            1.2.1.6.03.0.0 Contribuição para Fundos de Assistência Médica - 
            Servidores Civis </t>
  </si>
  <si>
    <t xml:space="preserve">          1.2.1.0.04.0.0 - Contribuição para o Regime Próprio de Previdência 
          Social - RPPS </t>
  </si>
  <si>
    <t xml:space="preserve">            1.2.1.6.04.0.0 Contribuição para Fundos de Assistência Médica - 
            Outros Beneficiários </t>
  </si>
  <si>
    <t xml:space="preserve">            1.2.1.0.04.1.0 - Contribuição Patronal de Servidor Ativo Civil para 
            o RPPS </t>
  </si>
  <si>
    <t xml:space="preserve">          1.2.1.7.00.0.0 Contribuições sobre Concursos de Prognósticos e 
          Sorteios </t>
  </si>
  <si>
    <t xml:space="preserve">            1.2.1.0.04.2.0 - Contribuição do Servidor Ativo Civil para o RPPS </t>
  </si>
  <si>
    <t xml:space="preserve">          1.2.1.9.00.0.0 Outras Contribuições Sociais </t>
  </si>
  <si>
    <t xml:space="preserve">            1.2.1.0.04.3.0 - Contribuição do Servidor Inativo para o RPPS </t>
  </si>
  <si>
    <t xml:space="preserve">            1.2.1.9.01.0.0 Contribuição sobre Sorteios Realizados por Entidades 
            Filantrópicas </t>
  </si>
  <si>
    <t xml:space="preserve">            1.2.1.0.04.4.0 - Contribuição do Pensionista para o RPPS </t>
  </si>
  <si>
    <t xml:space="preserve">            1.2.1.9.02.0.0 Cota-Parte da Contribuição Sindical </t>
  </si>
  <si>
    <t xml:space="preserve">            1.2.1.0.04.5.0 - Contribuição Patronal para o RPPS Oriunda de 
            Sentenças Judiciais </t>
  </si>
  <si>
    <t xml:space="preserve">            1.2.1.9.03.0.0 Contribuições Referentes ao Fundo de Garantia do 
            Tempo de Serviço - FGTS </t>
  </si>
  <si>
    <t xml:space="preserve">            1.2.1.0.04.6.0 - Contribuição do Servidor Ativo ao RPPS Oriunda de 
            Sentenças Judiciais </t>
  </si>
  <si>
    <t xml:space="preserve">            1.2.1.9.04.0.0 Contribuição Social do Salário-Educação </t>
  </si>
  <si>
    <t xml:space="preserve">            1.2.1.0.04.7.0 - Contribuição do Servidor Inativo ao RPPS Oriunda de 
            Sentenças Judiciais </t>
  </si>
  <si>
    <t xml:space="preserve">            1.2.1.9.05.0.0 Contribuição para o Ensino Aeroviário </t>
  </si>
  <si>
    <t xml:space="preserve">            1.2.1.0.04.8.0 - Contribuição do Pensionista ao RPPS Oriunda de 
            Sentenças Judiciais </t>
  </si>
  <si>
    <t xml:space="preserve">            1.2.1.9.06.0.0 Contribuição para o Desenvolvimento do Ensino 
            Profissional Marítimo </t>
  </si>
  <si>
    <t xml:space="preserve">          1.2.1.0.05.0.0 - Contribuição para o Custeio das Pensões Militares </t>
  </si>
  <si>
    <t xml:space="preserve">            1.2.1.9.07.0.0 Contribuição sobre a Arrecadação dos Fundos de 
            Investimentos Regionais </t>
  </si>
  <si>
    <t xml:space="preserve">          1.2.1.0.06.0.0 - Contribuição para os Fundos de Assistência Médica </t>
  </si>
  <si>
    <t xml:space="preserve">            1.2.1.9.08.0.0 Contribuição Industrial Rural </t>
  </si>
  <si>
    <t xml:space="preserve">            1.2.1.0.06.1.0 - Contribuição para os Fundos de Assistência Médica - 
            Policiais Militares </t>
  </si>
  <si>
    <t xml:space="preserve">            1.2.1.9.09.0.0 Adicional à Contribuição Previdenciária Rural </t>
  </si>
  <si>
    <t xml:space="preserve">            1.2.1.0.06.2.0 - Contribuição para os Fundos de Assistência Médica 
            dos Bombeiros Militares </t>
  </si>
  <si>
    <t xml:space="preserve">            1.2.1.9.10.0.0 Contribuição sobre Movimentação ou Transmissão de 
            Valores e de Créditos e Direitos de Natureza Financeira </t>
  </si>
  <si>
    <t xml:space="preserve">            1.2.1.0.06.3.0 - Contribuição para os Fundos de Assistência Médica 
            dos Servidores Civis </t>
  </si>
  <si>
    <t xml:space="preserve">            1.2.1.9.11.0.0 Contribuição para Custeio das Pensões Militares das 
            Forças Armadas </t>
  </si>
  <si>
    <t xml:space="preserve">            1.2.1.0.06.9.0 - Contribuição para os Fundos de Assistência Médica 
            de Outros Beneficiários </t>
  </si>
  <si>
    <t xml:space="preserve">            1.2.1.9.99.0.0 Demais Contribuições Sociais </t>
  </si>
  <si>
    <t xml:space="preserve">          1.2.1.0.07.0.0 - Contribuições sobre Concursos de Prognósticos e 
          Sorteios </t>
  </si>
  <si>
    <t xml:space="preserve">        1.2.2.0.00.0.0 - Contribuições Econômicas </t>
  </si>
  <si>
    <t xml:space="preserve">          1.2.1.0.08.0.0 - Contribuição sobre Sorteios Realizados por Entidades 
          Filantrópicas </t>
  </si>
  <si>
    <t xml:space="preserve">        1.2.3.0.00.0.0 - Contribuições para Entidades Privadas de Serviço 
        Social e de Formação Profissional </t>
  </si>
  <si>
    <t xml:space="preserve">          1.2.1.0.09.0.0 - Contribuição para os Programas de Integração Social 
          e de Formação do Patrimônio do Servidor Público - PIS e PASEP </t>
  </si>
  <si>
    <t xml:space="preserve">          1.2.3.0.01.0.0 - Contribuições para Entidades Privadas de Serviço 
          Social e de Formação Profissional </t>
  </si>
  <si>
    <t xml:space="preserve">          1.2.1.0.10.0.0 - Cota-Parte da Contribuição Sindical </t>
  </si>
  <si>
    <t xml:space="preserve">      1.3.0.0.00.0.0 - Receita Patrimonial </t>
  </si>
  <si>
    <t xml:space="preserve">          1.2.1.0.11.0.0 - Contribuições Referentes ao Fundo de Garantia do 
          Tempo de Serviço - FGTS </t>
  </si>
  <si>
    <t xml:space="preserve">        1.3.1.0.00.0.0 - Exploração do Patrimônio Imobiliário do Estado </t>
  </si>
  <si>
    <t xml:space="preserve">            1.2.1.0.11.1.0 - Contribuição Relativa à Despedida de Empregado sem 
            Justa Causa </t>
  </si>
  <si>
    <t xml:space="preserve">          1.3.1.0.01.0.0 - Aluguéis, Arrendamentos, Foros, Laudêmios, Tarifas 
          de Ocupação </t>
  </si>
  <si>
    <t xml:space="preserve">            1.2.1.0.11.2.0 - Contribuição sobre a Remuneração Devida ao 
            Trabalhador </t>
  </si>
  <si>
    <t xml:space="preserve">            1.3.1.0.01.1.0 - Aluguéis e Arrendamentos </t>
  </si>
  <si>
    <t xml:space="preserve">          1.2.1.0.12.0.0 - Contribuição Social do Salário-Educação </t>
  </si>
  <si>
    <t xml:space="preserve">            1.3.1.0.01.2.0 - Foros, Laudêmios e Tarifas de Ocupação </t>
  </si>
  <si>
    <t xml:space="preserve">          1.2.1.0.13.0.0 - Contribuição para o Ensino Aeroviário </t>
  </si>
  <si>
    <t xml:space="preserve">          1.3.1.0.02.0.0 - Concessão, Permissão, Autorização ou Cessão do 
          Direito de Uso de Bens Imóveis Públicos </t>
  </si>
  <si>
    <t xml:space="preserve">          1.2.1.0.14.0.0 - Contribuição para o Desenvolvimento do Ensino 
          Profissional Marítimo </t>
  </si>
  <si>
    <t xml:space="preserve">          1.3.1.0.99.0.0 - Outras Receitas Imobiliárias </t>
  </si>
  <si>
    <t xml:space="preserve">          1.2.1.0.15.0.0 - Contribuição sobre a Arrecadação dos Fundos de 
          Investimentos Regionais </t>
  </si>
  <si>
    <t xml:space="preserve">        1.3.2.0.00.0.0 - Valores Mobiliários </t>
  </si>
  <si>
    <t xml:space="preserve">          1.2.1.0.16.0.0 - Contribuição Industrial Rural </t>
  </si>
  <si>
    <t xml:space="preserve">          1.3.2.1.00.0.0 - Juros e Correções Monetárias </t>
  </si>
  <si>
    <t xml:space="preserve">          1.2.1.0.17.0.0 - Adicional à Contribuição Previdenciária Rural </t>
  </si>
  <si>
    <t xml:space="preserve">            1.3.2.1.00.1.0 - Remuneração de Depósitos Bancários </t>
  </si>
  <si>
    <t xml:space="preserve">          1.2.1.0.18.0.0 - Contribuição sobre Movimentação ou Transmissão de 
          Valores e de Créditos e Direitos de Natureza Financeira </t>
  </si>
  <si>
    <t xml:space="preserve">            1.3.2.1.00.2.0 - Remuneração de Depósitos Especiais </t>
  </si>
  <si>
    <t xml:space="preserve">          1.2.1.0.99.0.0 - Outras Contribuições Sociais </t>
  </si>
  <si>
    <t xml:space="preserve">            1.3.2.1.00.3.0 - Remuneração de Saldos de Recursos Não-Desembolsados </t>
  </si>
  <si>
    <t xml:space="preserve">          1.2.1.8.00.0.0 Contribuições Sociais Específicas de Estados, DF e 
          Municípios </t>
  </si>
  <si>
    <t xml:space="preserve">            1.3.2.1.00.4.0 - Remuneração dos Recursos do Regime Próprio de 
            Previdência Social - RPPS </t>
  </si>
  <si>
    <t xml:space="preserve">            1.2.1.8.01.0.0 Contribuições para o Regime Próprio de Previdência 
            Social - RPPS de Estados/DF/Municípios </t>
  </si>
  <si>
    <t xml:space="preserve">            1.3.2.1.00.5.0 - Juros de Títulos de Renda </t>
  </si>
  <si>
    <t xml:space="preserve">              1.2.1.8.01.1.0 Contribuição Previdenciária para Amortização do 
              Déficit Atuarial </t>
  </si>
  <si>
    <t xml:space="preserve">            1.3.2.1.00.6.0 - Juros sobre o Capital Próprio </t>
  </si>
  <si>
    <t xml:space="preserve">              1.2.1.8.01.2.0 Contribuição Patronal dos Servidores Civis Inativos </t>
  </si>
  <si>
    <t xml:space="preserve">          1.3.2.2.00.0.0 - Dividendos </t>
  </si>
  <si>
    <t xml:space="preserve">              1.2.1.8.01.3.0 Contribuição Patronal dos Pensionistas Civis </t>
  </si>
  <si>
    <t xml:space="preserve">          1.3.2.3.00.0.0 - Participações </t>
  </si>
  <si>
    <t xml:space="preserve">            1.2.1.8.02.0.0 Contribuição para Previdência Militar de Estados, DF 
            e Municípios </t>
  </si>
  <si>
    <t xml:space="preserve">          1.3.2.9.00.0.0 - Outros Valores Mobiliários </t>
  </si>
  <si>
    <t xml:space="preserve">              1.2.1.8.02.1.0 Contribuição Patronal do Militar Ativo </t>
  </si>
  <si>
    <t xml:space="preserve">        1.3.3.0.00.0.0 - Delegação de Serviços Públicos Mediante Concessão, 
        Permissão, Autorização ou Licença </t>
  </si>
  <si>
    <t xml:space="preserve">              1.2.1.8.02.2.0 Contribuição do Militar Ativo </t>
  </si>
  <si>
    <t xml:space="preserve">        1.3.4.0.00.0.0 - Exploração de Recursos Naturais </t>
  </si>
  <si>
    <t xml:space="preserve">              1.2.1.8.02.3.0 Contribuição do Militar Inativo </t>
  </si>
  <si>
    <t xml:space="preserve">        1.3.5.0.00.0.0 - Exploração do Patrimônio Intangível </t>
  </si>
  <si>
    <t xml:space="preserve">              1.2.1.8.02.4.0 Contribuição dos Pensionistas Militares </t>
  </si>
  <si>
    <t xml:space="preserve">        1.3.6.0.00.0.0 - Cessão de Direitos </t>
  </si>
  <si>
    <t xml:space="preserve">              1.2.1.8.02.5.0 Contribuição Patronal do Militar Inativo </t>
  </si>
  <si>
    <t xml:space="preserve">        1.3.9.0.00.0.0 - Demais Receitas Patrimoniais </t>
  </si>
  <si>
    <t xml:space="preserve">              1.2.1.8.02.6.0 Contribuição Patronal dos Pensionistas Militares </t>
  </si>
  <si>
    <t xml:space="preserve">      1.4.0.0.00.0.0 - Receita Agropecuária </t>
  </si>
  <si>
    <t xml:space="preserve">      1.5.0.0.00.0.0 - Receita Industrial </t>
  </si>
  <si>
    <t xml:space="preserve">          1.2.2.8.00.0.0 - Contribuições Econômicas Específicas de EST/DF/MUN </t>
  </si>
  <si>
    <t xml:space="preserve">      1.6.0.0.00.0.0 - Receita de Serviços </t>
  </si>
  <si>
    <t xml:space="preserve">        1.6.1.0.00.0.0 - Serviços Administrativos e Comerciais Gerais </t>
  </si>
  <si>
    <t xml:space="preserve">        1.2.4.0.00.0.0 - Contribuição para o Custeio do Serviço de Iluminação 
        Pública </t>
  </si>
  <si>
    <t xml:space="preserve">          1.6.1.0.01.0.0 - Serviços Administrativos e Comerciais Gerais </t>
  </si>
  <si>
    <t xml:space="preserve">          1.6.1.0.02.0.0 - Inscrição em Concursos e Processos Seletivos </t>
  </si>
  <si>
    <t xml:space="preserve">          1.6.1.0.03.0.0 - Serviços de Registro, Certificação e Fiscalização </t>
  </si>
  <si>
    <t xml:space="preserve">          1.6.1.0.04.0.0 - Serviços de Informação e Tecnologia </t>
  </si>
  <si>
    <t xml:space="preserve">        1.6.2.0.00.0.0 - Serviços e Atividades Referentes à Navegação e ao 
        Transporte </t>
  </si>
  <si>
    <t xml:space="preserve">          1.6.2.0.01.0.0 - Serviços de Navegação </t>
  </si>
  <si>
    <t xml:space="preserve">          1.6.2.0.02.0.0 - Serviços de Transporte </t>
  </si>
  <si>
    <t xml:space="preserve">          1.6.2.0.03.0.0 - Serviços Portuários </t>
  </si>
  <si>
    <t xml:space="preserve">          1.6.2.0.04.0.0 - Serviços Aeroportuários </t>
  </si>
  <si>
    <t xml:space="preserve">        1.6.3.0.00.0.0 - Serviços e Atividades Referentes à Saúde </t>
  </si>
  <si>
    <t xml:space="preserve">          1.6.3.0.01.0.0 - Serviços de Atendimento à Saúde </t>
  </si>
  <si>
    <t xml:space="preserve">          1.6.3.0.02.0.0 - Serviços de Assistência à Saúde de Servidores Civis 
          e Militares </t>
  </si>
  <si>
    <t xml:space="preserve">        1.6.4.0.00.0.0 - Serviços e Atividades Financeiras </t>
  </si>
  <si>
    <t xml:space="preserve">          1.6.4.0.01.0.0 - Retorno de Operações, Juros e Encargos Financeiros </t>
  </si>
  <si>
    <t xml:space="preserve">          1.6.4.0.02.0.0 - Concessão de Avais, Garantias e Seguros </t>
  </si>
  <si>
    <t xml:space="preserve">          1.6.4.0.03.0.0 - Remuneração sobre Repasse para Programas de 
          Desenvolvimento Econômico </t>
  </si>
  <si>
    <t xml:space="preserve">        1.6.9.0.00.0.0 - Outros Serviços </t>
  </si>
  <si>
    <t xml:space="preserve">          1.6.9.0.99.0.0 - Outros Serviços </t>
  </si>
  <si>
    <t xml:space="preserve">      1.7.0.0.00.0.0 - Transferências Correntes </t>
  </si>
  <si>
    <t xml:space="preserve">        1.7.1.0.00.0.0 - Transferências da União e de suas Entidades </t>
  </si>
  <si>
    <t xml:space="preserve">          1.3.3.1.00.0.0 - Delegação para Prestação dos Serviços de Transporte </t>
  </si>
  <si>
    <t xml:space="preserve">        1.7.2.0.00.0.0 - Transferências dos Estados e do Distrito Federal e de 
        suas Entidades </t>
  </si>
  <si>
    <t xml:space="preserve">          1.3.3.2.00.0.0 - Delegação dos Serviços de Infraestrutura </t>
  </si>
  <si>
    <t xml:space="preserve">        1.7.3.0.00.0.0 - Transferências dos Municípios e de suas Entidades </t>
  </si>
  <si>
    <t xml:space="preserve">          1.3.3.3.00.0.0 - Delegação dos Serviços de Telecomunicação </t>
  </si>
  <si>
    <t xml:space="preserve">        1.7.4.0.00.0.0 - Transferências de Instituições Privadas </t>
  </si>
  <si>
    <t xml:space="preserve">          1.3.3.9.00.0.0 - Demais Delegações de Serviços Públicos </t>
  </si>
  <si>
    <t xml:space="preserve">        1.7.5.0.00.0.0 - Transferências de Outras Instituições Públicas </t>
  </si>
  <si>
    <t xml:space="preserve">        1.7.6.0.00.0.0 - Transferências do Exterior </t>
  </si>
  <si>
    <t xml:space="preserve">          1.3.4.1.00.0.0 - Petróleo - Regime de Concessão </t>
  </si>
  <si>
    <t xml:space="preserve">        1.7.7.0.00.0.0 - Transferências de Pessoas Físicas </t>
  </si>
  <si>
    <t xml:space="preserve">          1.3.4.2.00.0.0 - Petróleo - Regime de Cessão Onerosa </t>
  </si>
  <si>
    <t xml:space="preserve">        1.7.8.0.00.0.0 - Transferências Provenientes de Depósitos Não 
        Identificados </t>
  </si>
  <si>
    <t xml:space="preserve">          1.3.4.3.00.0.0 - Petróleo - Regime de Partilha de Produção </t>
  </si>
  <si>
    <t xml:space="preserve">      1.9.0.0.00.0.0 - Outras Receitas Correntes </t>
  </si>
  <si>
    <t xml:space="preserve">          1.3.4.4.00.0.0 - Exploração de Recursos Minerais </t>
  </si>
  <si>
    <t xml:space="preserve">        1.9.1.0.00.0.0 - Multas Administrativas, Contratuais e Judiciais </t>
  </si>
  <si>
    <t xml:space="preserve">          1.3.4.5.00.0.0 - Exploração de Recursos Hídricos </t>
  </si>
  <si>
    <t xml:space="preserve">        1.9.2.0.00.0.0 - Indenizações, Restituições e Ressarcimentos </t>
  </si>
  <si>
    <t xml:space="preserve">          1.3.4.6.00.0.0 - Exploração de Recursos Florestais </t>
  </si>
  <si>
    <t xml:space="preserve">          1.9.2.1.00.0.0 - Indenizações </t>
  </si>
  <si>
    <t xml:space="preserve">          1.3.4.9.00.0.0 - Exploração de Outros Recursos Naturais </t>
  </si>
  <si>
    <t xml:space="preserve">          1.9.2.2.00.0.0 - Restituições </t>
  </si>
  <si>
    <t xml:space="preserve">            1.9.2.2.01.0.0 - Restituição de Convênios </t>
  </si>
  <si>
    <t xml:space="preserve">              1.9.2.2.01.1.0 - Restituição de Convênios - Primárias </t>
  </si>
  <si>
    <t xml:space="preserve">              1.9.2.2.01.2.0 - Restituição de Convênios - Financeiras </t>
  </si>
  <si>
    <t xml:space="preserve">            1.9.2.2.02.0.0 - Restituição de Benefícios Não Desembolsados </t>
  </si>
  <si>
    <t xml:space="preserve">            1.9.2.2.03.0.0 - Restituição de Benefícios Previdenciários </t>
  </si>
  <si>
    <t xml:space="preserve">            1.9.2.2.04.0.0 - Restituição de Benefícios Assistenciais </t>
  </si>
  <si>
    <t xml:space="preserve">            1.9.2.2.05.0.0 - Restituição de Contribuições Previdenciárias 
            Complementares </t>
  </si>
  <si>
    <t xml:space="preserve">            1.9.2.2.06.0.0 - Restituição de Despesas de Exercícios Anteriores </t>
  </si>
  <si>
    <t xml:space="preserve">            1.9.2.2.07.0.0 - Restituição de Parcelas do Seguro Desemprego 
            Recebidas Indevidamente </t>
  </si>
  <si>
    <t xml:space="preserve">            1.9.2.2.08.0.0 - Restituição de Garantias Prestadas </t>
  </si>
  <si>
    <t xml:space="preserve">            1.9.2.2.09.0.0 - Restituição de Recursos de Fomento </t>
  </si>
  <si>
    <t xml:space="preserve">            1.9.2.2.10.0.0 - Restituição Decorrente da Não Aplicação de 
            Incentivos Fiscais </t>
  </si>
  <si>
    <t xml:space="preserve">            1.9.2.2.11.0.0 - Restituição Decorrente da Aplicação Irregular de 
            Recursos Eleitorais </t>
  </si>
  <si>
    <t xml:space="preserve">            1.9.2.2.12.0.0 - Restituição de Depósitos e de Sentenças Judiciais 
            Não Sacados </t>
  </si>
  <si>
    <t xml:space="preserve">            1.9.2.2.99.0.0 - Outras Restituições </t>
  </si>
  <si>
    <t xml:space="preserve">          1.9.2.3.00.0.0 - Ressarcimentos </t>
  </si>
  <si>
    <t xml:space="preserve">            1.9.2.3.01.0.0 - Ressarcimento por Operadoras de Seguros Privados de 
            Assistência a Saúde </t>
  </si>
  <si>
    <t xml:space="preserve">            1.9.2.3.02.0.0 - Ressarcimento de Custos </t>
  </si>
  <si>
    <t xml:space="preserve">            1.9.2.3.03.0.0 - Reversão de Garantias </t>
  </si>
  <si>
    <t xml:space="preserve">            1.9.2.3.04.0.0 - Ressarcimento ao Regime Geral de Previdência Social 
            - RGPS </t>
  </si>
  <si>
    <t xml:space="preserve">            1.9.2.3.99.0.0 - Outros Ressarcimentos </t>
  </si>
  <si>
    <t xml:space="preserve">        1.9.3.0.00.0.0 - Bens, Direitos e Valores Incorporados ao Patrimônio 
        Público </t>
  </si>
  <si>
    <t xml:space="preserve">        1.9.9.0.00.0.0 - Demais Receitas Correntes </t>
  </si>
  <si>
    <t xml:space="preserve">          1.9.9.0.01.0.0 - Aportes Periódicos para Amortização de Déficit 
          Atuarial do RPPS </t>
  </si>
  <si>
    <t xml:space="preserve">          1.9.9.0.02.0.0 - Aportes Periódicos para Compensações ao RGPS </t>
  </si>
  <si>
    <t xml:space="preserve">          1.9.9.0.03.0.0 - Compensações Financeiras entre o Regime Geral e os 
          Regimes Próprios de Previdência dos Servidores </t>
  </si>
  <si>
    <t xml:space="preserve">          1.9.9.0.04.0.0 - Contribuição ao Montepio Civil </t>
  </si>
  <si>
    <t xml:space="preserve">          1.7.1.8.00.0.0 Transferências da União - Específicas de Estados, DF e 
          Municípios </t>
  </si>
  <si>
    <t xml:space="preserve">          1.9.9.0.05.0.0 - Barreiras Técnicas ao Comércio Exterior </t>
  </si>
  <si>
    <t xml:space="preserve">            1.7.1.8.01.0.0 Participação na Receita da União </t>
  </si>
  <si>
    <t xml:space="preserve">          1.9.9.0.06.0.0 - Contrapartida de Subvenções ou Subsídios </t>
  </si>
  <si>
    <t xml:space="preserve">              1.7.1.8.01.1.0 Cota-Parte do Fundo de Participação dos Estados e do 
              Distrito Federal </t>
  </si>
  <si>
    <t xml:space="preserve">          1.9.9.0.07.0.0 - Disponibilidades de Recursos do Fundo Social </t>
  </si>
  <si>
    <t xml:space="preserve">              1.7.1.8.01.2.0 Cota-Parte do Fundo de Participação dos Municípios - 
              Cota Mensal </t>
  </si>
  <si>
    <t xml:space="preserve">          1.9.9.0.08.0.0 - Prêmio do Seguro Obrigatório de Danos Pessoais 
          causados por Veículos Automotores de Via Terrestre - DPVAT </t>
  </si>
  <si>
    <t xml:space="preserve">              1.7.1.8.01.3.0 Cota-Parte do Fundo de Participação do Municípios – 
              1% Cota entregue no mês de dezembro </t>
  </si>
  <si>
    <t xml:space="preserve">          1.9.9.0.09.0.0 - Prestação de Contas Eleitorais </t>
  </si>
  <si>
    <t xml:space="preserve">              1.7.1.8.01.4.0 Cota-Parte do Fundo de Participação dos Municípios - 
              1% Cota entregue no mês de julho </t>
  </si>
  <si>
    <t xml:space="preserve">          1.9.9.0.10.0.0 - Reserva Global de Reversão </t>
  </si>
  <si>
    <t xml:space="preserve">              1.7.1.8.01.5.0 Cota-Parte do Imposto Sobre a Propriedade 
              Territorial Rural </t>
  </si>
  <si>
    <t xml:space="preserve">          1.9.9.0.11.0.0 - Variação Cambial </t>
  </si>
  <si>
    <t xml:space="preserve">              1.7.1.8.01.6.0 Cota-Parte do Imposto Sobre Produtos 
              Industrializados – Estados Exportadores de Produtos 
              Industrializados </t>
  </si>
  <si>
    <t xml:space="preserve">          1.9.9.0.12.0.0 - Encargos Legais pela Inscrição em Dívida Ativa e 
          Receitas de Ônus de Sucumbência </t>
  </si>
  <si>
    <t xml:space="preserve">              1.7.1.8.01.7.0 Cota-Parte da Contribuição de Intervenção no Domínio 
              Econômico </t>
  </si>
  <si>
    <t xml:space="preserve">          1.9.9.0.13.0.0 - Recursos Recebidos de Órgãos, Entidades ou Fundos, 
          por Força de Determinação Constitucional ou Legal </t>
  </si>
  <si>
    <t xml:space="preserve">              1.7.1.8.01.8.0 Cota-Parte do Imposto Sobre Operações de Crédito, 
              Câmbio e Seguro, ou Relativas a Títulos ou Valores Mobiliários – 
              Comercialização do Ouro </t>
  </si>
  <si>
    <t xml:space="preserve">          1.9.9.0.14.0.0 - Outras Receitas Administradas pela RFB </t>
  </si>
  <si>
    <t xml:space="preserve">            1.7.1.8.02.0.0 Transferência da Compensação Financeira pela 
            Exploração de Recursos Naturais </t>
  </si>
  <si>
    <t xml:space="preserve">          1.9.9.0.99.0.0 - Outras Receitas </t>
  </si>
  <si>
    <t xml:space="preserve">              1.7.1.8.02.1.0 Cota-parte da Compensação Financeira de Recursos 
              Hídricos </t>
  </si>
  <si>
    <t xml:space="preserve">            1.9.9.0.99.1.0 - Outras Receitas - Primárias </t>
  </si>
  <si>
    <t xml:space="preserve">              1.7.1.8.02.2.0 Cota-parte da Compensação Financeira de Recursos 
              Minerais - CFEM </t>
  </si>
  <si>
    <t xml:space="preserve">            1.9.9.0.99.2.0 - Outras Receitas - Financeiras </t>
  </si>
  <si>
    <t xml:space="preserve">              1.7.1.8.02.3.0 Cota-parte Royalties – Compensação Financeira pela 
              Produção de Petróleo – Lei nº 7.990/89 </t>
  </si>
  <si>
    <t xml:space="preserve">    2.0.0.0.00.0.0 - Receitas de Capital </t>
  </si>
  <si>
    <t xml:space="preserve">              1.7.1.8.02.4.0 Cota-parte Royalties pelo Excedente da Produção do 
              Petróleo – Lei nº 9.478/97, artigo 49, I e II </t>
  </si>
  <si>
    <t xml:space="preserve">      2.1.0.0.00.0.0 - Operações de Crédito </t>
  </si>
  <si>
    <t xml:space="preserve">              1.7.1.8.02.5.0 Cota-parte Royalties pela Participação Especial – 
              Lei nº 9.478/97, artigo 50 </t>
  </si>
  <si>
    <t xml:space="preserve">        2.1.1.0.00.0.0 - Operações de Crédito - Mercado Interno </t>
  </si>
  <si>
    <t xml:space="preserve">              1.7.1.8.02.6.0 Cota-Parte do Fundo Especial do Petróleo – FEP </t>
  </si>
  <si>
    <t xml:space="preserve">        2.1.2.0.00.0.0 - Operações de Crédito - Mercado Externo </t>
  </si>
  <si>
    <t xml:space="preserve">              1.7.1.8.02.9.0 Outras Transferências decorrentes de Compensação 
              Financeira pela Exploração de Recursos Naturais </t>
  </si>
  <si>
    <t xml:space="preserve">      2.2.0.0.00.0.0 - Alienação de Bens </t>
  </si>
  <si>
    <t xml:space="preserve">            1.7.1.8.03.0.0 Transferência de Recursos do Sistema Único de Saúde – 
            SUS – Repasses Fundo a Fundo </t>
  </si>
  <si>
    <t xml:space="preserve">        2.2.1.0.00.0.0 - Alienação de Bens Móveis </t>
  </si>
  <si>
    <t xml:space="preserve">            1.7.1.8.04.0.0 Transferências de Recursos do Fundo Nacional de 
            Assistência Social – FNAS </t>
  </si>
  <si>
    <t xml:space="preserve">        2.2.2.0.00.0.0 - Alienação de Bens Imóveis </t>
  </si>
  <si>
    <t xml:space="preserve">            1.7.1.8.05.0.0 Transferências de Recursos do Fundo Nacional do 
            Desenvolvimento da Educação – FNDE </t>
  </si>
  <si>
    <t xml:space="preserve">        2.2.3.0.00.0.0 - Alienação de Bens Intangíveis </t>
  </si>
  <si>
    <t xml:space="preserve">              1.7.1.8.05.1.0 Transferências do Salário-Educação </t>
  </si>
  <si>
    <t xml:space="preserve">      2.3.0.0.00.0.0 - Amortização de Empréstimos </t>
  </si>
  <si>
    <t xml:space="preserve">              1.7.1.8.05.2.0 Transferências Diretas do FNDE referentes ao 
              Programa Dinheiro Direto na Escola – PDDE </t>
  </si>
  <si>
    <t xml:space="preserve">      2.4.0.0.00.0.0 - Transferências de Capital </t>
  </si>
  <si>
    <t xml:space="preserve">              1.7.1.8.05.3.0 Transferências Diretas do FNDE referentes ao 
              Programa Nacional de Alimentação Escolar – PNAE </t>
  </si>
  <si>
    <t xml:space="preserve">        2.4.1.0.00.0.0 - Transferências da União e de suas Entidades </t>
  </si>
  <si>
    <t xml:space="preserve">              1.7.1.8.05.4.0 Transferências Diretas do FNDE referentes ao 
              Programa Nacional de Apoio ao Transporte do Escolar – PNATE </t>
  </si>
  <si>
    <t xml:space="preserve">        2.4.2.0.00.0.0 - Transferências dos Estados e do Distrito Federal e de 
        suas Entidades </t>
  </si>
  <si>
    <t xml:space="preserve">              1.7.1.8.05.9.0 Outras Transferências Diretas do Fundo Nacional do 
              Desenvolvimento da Educação – FNDE </t>
  </si>
  <si>
    <t xml:space="preserve">        2.4.3.0.00.0.0 - Transferências dos Municípios e de suas Entidades </t>
  </si>
  <si>
    <t xml:space="preserve">            1.7.1.8.06.0.0 Transferência Financeira do ICMS – Desoneração – L.C. 
            Nº 87/96 </t>
  </si>
  <si>
    <t xml:space="preserve">        2.4.4.0.00.0.0 - Transferências de Instituições Privadas </t>
  </si>
  <si>
    <t xml:space="preserve">              1.7.1.8.06.1.0 Transferência Financeira do ICMS – Desoneração – 
              L.C. Nº 87/96 </t>
  </si>
  <si>
    <t xml:space="preserve">        2.4.5.0.00.0.0 - Transferências de Outras Instituições Públicas </t>
  </si>
  <si>
    <t xml:space="preserve">            1.7.1.8.07.0.0 Transferências da União a Consórcios Públicos </t>
  </si>
  <si>
    <t xml:space="preserve">        2.4.6.0.00.0.0 - Transferências do Exterior </t>
  </si>
  <si>
    <t xml:space="preserve">            1.7.1.8.08.0.0 Transferências Advindas de Emendas Parlamentares 
            Individuais </t>
  </si>
  <si>
    <t xml:space="preserve">        2.4.7.0.00.0.0 - Transferências de Pessoas Físicas </t>
  </si>
  <si>
    <t xml:space="preserve">            1.7.1.8.10.0.0 Transferências de Convênios da União e de Suas 
            Entidades </t>
  </si>
  <si>
    <t xml:space="preserve">        2.4.8.0.00.0.0 - Transferências Provenientes de Depósito Não 
        Identificados </t>
  </si>
  <si>
    <t xml:space="preserve">              1.7.1.8.10.1.0 Transferências de Convênios da União para o Sistema 
              Único de Saúde – SUS </t>
  </si>
  <si>
    <t xml:space="preserve">      2.9.0.0.00.0.0 - Outras Receitas de Capital </t>
  </si>
  <si>
    <t xml:space="preserve">              1.7.1.8.10.2.0 Transferências de Convênios da União Destinadas a 
              Programas de Educação </t>
  </si>
  <si>
    <t xml:space="preserve">        2.9.1.0.00.0.0 - Integralização de Capital Social </t>
  </si>
  <si>
    <t xml:space="preserve">              1.7.1.8.10.3.0 Transferências de Convênios da União Destinadas a 
              Programas de Assistência Social </t>
  </si>
  <si>
    <t xml:space="preserve">        2.9.2.0.00.0.0 - Resultado do Banco Central </t>
  </si>
  <si>
    <t xml:space="preserve">              1.7.1.8.10.4.0 Transferências de Convênios da União Destinadas a 
              Programas de Combate à Fome </t>
  </si>
  <si>
    <t xml:space="preserve">        2.9.3.0.00.0.0 - Remuneração das Disponibilidades do Tesouro </t>
  </si>
  <si>
    <t xml:space="preserve">              1.7.1.8.10.5.0 Transferências de Convênios da União Destinadas a 
              Programas de Saneamento Básico </t>
  </si>
  <si>
    <t xml:space="preserve">        2.9.4.0.00.0.0 - Resgate de Títulos do Tesouro </t>
  </si>
  <si>
    <t xml:space="preserve">              1.7.1.8.10.9.0 Outras Transferências de Convênios da União </t>
  </si>
  <si>
    <t xml:space="preserve">        2.9.9.0.00.0.0 - Demais Receitas de Capital </t>
  </si>
  <si>
    <t xml:space="preserve">            1.7.1.8.11.0.0 Outras Transferências de Recursos Fundo a Fundo </t>
  </si>
  <si>
    <t xml:space="preserve">    7.0.0.0.00.0.0 - Receitas Correntes - Intraorçamentárias </t>
  </si>
  <si>
    <t xml:space="preserve">            1.7.1.8.99.0.0 Outras Transferências da União </t>
  </si>
  <si>
    <t xml:space="preserve">      7.1.0.0.00.0.0 - Impostos, Taxas e Contribuições de Melhoria - 
      Intraorçamentárias </t>
  </si>
  <si>
    <t xml:space="preserve">      7.2.0.0.00.0.0 - Contribuições - Intraorçamentárias </t>
  </si>
  <si>
    <t xml:space="preserve">          1.7.2.8.00.0.0 Transferências dos Estados - Específicas de Estados, 
          DF e Municípios </t>
  </si>
  <si>
    <t xml:space="preserve">        7.2.1.0.00.0.0 - Contribuições Sociais - Intraorçamentárias </t>
  </si>
  <si>
    <t xml:space="preserve">            1.7.2.8.01.0.0 Participação na Receita dos Estados </t>
  </si>
  <si>
    <t xml:space="preserve">          7.2.1.5.00.0.0 - Contribuição para o Plano de Seguridade Social do 
          Servidor Público - CPSSS - Intraorçamentárias </t>
  </si>
  <si>
    <t xml:space="preserve">              1.7.2.8.01.1.0 Cota-Parte do ICMS </t>
  </si>
  <si>
    <t xml:space="preserve">            7.2.1.5.01.0.0 - CPSSS - Servidor Civil - Intraorçamentárias </t>
  </si>
  <si>
    <t xml:space="preserve">              1.7.2.8.01.2.0 Cota-Parte do IPVA </t>
  </si>
  <si>
    <t xml:space="preserve">            7.2.1.5.02.0.0 CPSSS Patronal - Intraorçamentárias </t>
  </si>
  <si>
    <t xml:space="preserve">              1.7.2.8.01.3.0 Cota-Parte do IPI - Municípios </t>
  </si>
  <si>
    <t xml:space="preserve">            7.2.1.5.03.0.0 CPSSS - Parcelamentos - Intraorçamentárias </t>
  </si>
  <si>
    <t xml:space="preserve">              1.7.2.8.01.4.0 Cota-Parte da Contribuição de Intervenção no Domínio 
              Econômico </t>
  </si>
  <si>
    <t xml:space="preserve">          7.2.1.9.00.0.0 Outras Contribuições Sociais - Intraorçamentárias </t>
  </si>
  <si>
    <t xml:space="preserve">              1.7.2.8.01.5.0 Outras Participações na Receita dos Estados </t>
  </si>
  <si>
    <t xml:space="preserve">            7.2.1.9.11.0.0 Contribuição para Custeio das Pensões Militares das 
            Forças Armadas - Intraorçamentárias </t>
  </si>
  <si>
    <t xml:space="preserve">              1.7.2.8.01.9.0 Outras Transferências dos Estados </t>
  </si>
  <si>
    <t xml:space="preserve">        7.2.2.0.00.0.0 - Contribuições Econômicas - Intraorçamentárias </t>
  </si>
  <si>
    <t xml:space="preserve">            1.7.2.8.02.0.0 Transferência da Cota-parte da Compensação Financeira 
            (25%) </t>
  </si>
  <si>
    <t xml:space="preserve">        7.2.4.0.00.0.0 - Contribuição para o Custeio do Serviço de Iluminação 
        Pública - Intraorçamentárias </t>
  </si>
  <si>
    <t xml:space="preserve">              1.7.2.8.02.1.0 Cota-parte da Compensação Financeira de Recursos 
              Hídricos </t>
  </si>
  <si>
    <t xml:space="preserve">      7.3.0.0.00.0.0 - Receita Patrimonial - Intraorçamentárias </t>
  </si>
  <si>
    <t xml:space="preserve">              1.7.2.8.02.2.0 Cota-parte da Compensação Financeira de Recursos 
              Minerais - CFEM </t>
  </si>
  <si>
    <t xml:space="preserve">      7.4.0.0.00.0.0 - Receita Agropecuária - Intraorçamentárias </t>
  </si>
  <si>
    <t xml:space="preserve">              1.7.2.8.02.3.0 Cota-parte Royalties – Compensação Financeira pela 
              Produção do Petróleo – Lei nº 7.990/89, artigo 9º </t>
  </si>
  <si>
    <t xml:space="preserve">      7.5.0.0.00.0.0 - Receita Industrial - Intraorçamentárias </t>
  </si>
  <si>
    <t xml:space="preserve">              1.7.2.8.02.9.0 Outras Transferências Decorrentes de Compensações 
              Financeiras </t>
  </si>
  <si>
    <t xml:space="preserve">      7.6.0.0.00.0.0 - Receita de Serviços - Intraorçamentárias </t>
  </si>
  <si>
    <t xml:space="preserve">            1.7.2.8.03.0.0 Transferência de Recursos do Estado para Programas de 
            Saúde – Repasse Fundo a Fundo </t>
  </si>
  <si>
    <t xml:space="preserve">      7.7.0.0.00.0.0 - Transferências Correntes - Intraorçamentárias </t>
  </si>
  <si>
    <t xml:space="preserve">            1.7.2.8.04.0.0 Transferências de Estados a Consórcios Públicos </t>
  </si>
  <si>
    <t xml:space="preserve">      7.9.0.0.00.0.0 - Outras Receitas Correntes - Intraorçamentárias </t>
  </si>
  <si>
    <t xml:space="preserve">            1.7.2.8.07.0.0 Transferências de Estados destinadas à Assistência 
            Social </t>
  </si>
  <si>
    <t xml:space="preserve">    8.0.0.0.00.0.0 - Receitas de Capital - Intraorçamentárias </t>
  </si>
  <si>
    <t xml:space="preserve">            1.7.2.8.10.0.0 Transferência de Convênios dos Estados e do Distrito 
            Federal e de Suas Entidades </t>
  </si>
  <si>
    <t xml:space="preserve">              1.7.2.8.10.1.0 Transferências de Convênio dos Estados para o 
              Sistema Único de Saúde – SUS </t>
  </si>
  <si>
    <t xml:space="preserve">              1.7.2.8.10.2.0 Transferências de Convênio dos Estados Destinadas a 
              Programas de Educação </t>
  </si>
  <si>
    <t xml:space="preserve">              1.7.2.8.10.9.0 Outras Transferências de Convênio dos Estados </t>
  </si>
  <si>
    <t xml:space="preserve">            1.7.2.8.99.0.0 Outras Transferências dos Estados </t>
  </si>
  <si>
    <t xml:space="preserve">          1.7.3.8.00.0.0 Transferências dos Municípios -Específicas de Estados, 
          DF e Municípios </t>
  </si>
  <si>
    <t xml:space="preserve">            1.7.3.8.01.0.0 Transferências de Recursos do Sistema Único de Saúde 
            – SUS </t>
  </si>
  <si>
    <t xml:space="preserve">            1.7.3.8.02.0.0 Transferências de Municípios a Consórcios Públicos </t>
  </si>
  <si>
    <t xml:space="preserve">            1.7.3.8.10.0.0 Transferência de Convênios dos Municípios e de Suas 
            Entidades </t>
  </si>
  <si>
    <t xml:space="preserve">              1.7.3.8.10.1.0 Transferências de Convênio dos Municípios para o 
              Sistema Único de Saúde – SUS </t>
  </si>
  <si>
    <t xml:space="preserve">              1.7.3.8.10.2.0 Transferências de Convênio dos Municípios destinadas 
              a Programas de Educação </t>
  </si>
  <si>
    <t xml:space="preserve">              1.7.3.8.10.9.0 Outras Transferências de Convênios dos Municípios </t>
  </si>
  <si>
    <t xml:space="preserve">            1.7.3.8.99.0.0 Outras Transferências dos Municípios </t>
  </si>
  <si>
    <t xml:space="preserve">          1.7.4.8.00.0.0 Transferências de Instituições Privadas - Específicas 
          de Estados, DF e Municípios </t>
  </si>
  <si>
    <t xml:space="preserve">          1.7.5.8.00.0.0 Transferências de Outras Instituições Públicas - 
          Específicas de Estados, DF e Municípios </t>
  </si>
  <si>
    <t xml:space="preserve">            1.7.5.8.01.0.0 Transferências de Recursos do Fundo de Manutenção e 
            Desenvolvimento da Educação Básica e de Valorização dos 
            Profissionais da Educação – FUNDEB </t>
  </si>
  <si>
    <t xml:space="preserve">            1.7.5.8.99.0.0 Outras Transferências Multigovernamentais </t>
  </si>
  <si>
    <t xml:space="preserve">          1.7.6.8.00.0.0 Transferências do Exterior - Específicas de Estados, 
          DF e Municípios </t>
  </si>
  <si>
    <t xml:space="preserve">          2.1.1.1.00.0.0 Títulos de Responsabilidade do Tesouro Nacional - 
          Mercado Interno </t>
  </si>
  <si>
    <t xml:space="preserve">          2.1.1.2.00.0.0 Operações de Crédito Contratuais - Mercado Interno </t>
  </si>
  <si>
    <t xml:space="preserve">          2.1.1.3.00.0.0 Empréstimos Compulsórios </t>
  </si>
  <si>
    <t xml:space="preserve">          2.1.1.8.00.0.0 Operações de Crédito - Mercado Interno - 
          Estados/DF/Municípios </t>
  </si>
  <si>
    <t xml:space="preserve">          2.1.1.9.00.0.0 Outras Operações de Crédito - Mercado Interno </t>
  </si>
  <si>
    <t xml:space="preserve">          2.1.2.1.00.0.0 Títulos de Responsabilidade do Tesouro Nacional - 
          Mercado Externo </t>
  </si>
  <si>
    <t xml:space="preserve">          2.1.2.2.00.0.0 Operações de Crédito Contratuais - Mercado Externo </t>
  </si>
  <si>
    <t xml:space="preserve">          2.1.2.8.00.0.0 Operação de Crédito Externas - Estados/DF/Municípios </t>
  </si>
  <si>
    <t xml:space="preserve">          2.1.2.9.00.0.0 Outras Operações de Crédito - Mercado Externo </t>
  </si>
  <si>
    <t xml:space="preserve">          2.2.1.1.00.0.0 Alienação de Títulos Mobiliários </t>
  </si>
  <si>
    <t xml:space="preserve">          2.2.1.2.00.0.0 Alienação de Estoques </t>
  </si>
  <si>
    <t xml:space="preserve">          2.2.1.3.00.0.0 Alienação de Bens Móveis e Semoventes </t>
  </si>
  <si>
    <t xml:space="preserve">          2.2.1.8.00.0.0 Alienação de Bens Móveis Específica para Estados, 
          Distrito Federal e Municípios </t>
  </si>
  <si>
    <t xml:space="preserve">          2.4.1.0.00.1.0 Transferências da União e de suas Entidades </t>
  </si>
  <si>
    <t xml:space="preserve">          2.4.1.8.00.0.0 Transferências da União - Específicas de Estados, DF e 
          Municípios </t>
  </si>
  <si>
    <t xml:space="preserve">            2.4.1.8.01.0.0 Transferências da União a Consórcios Públicos </t>
  </si>
  <si>
    <t xml:space="preserve">            2.4.1.8.03.0.0 Transferências de Recursos do Sistema Único de Saúde 
            – SUS </t>
  </si>
  <si>
    <t xml:space="preserve">            2.4.1.8.05.0.0 Transferências de Recursos Destinados a Programas de 
            Educação </t>
  </si>
  <si>
    <t xml:space="preserve">            2.4.1.8.08.0.0 Transferências Advindas de Emendas Parlamentares 
            Individuais </t>
  </si>
  <si>
    <t xml:space="preserve">            2.4.1.8.10.0.0 Transferência de Convênios da União e de suas 
            Entidades </t>
  </si>
  <si>
    <t xml:space="preserve">            2.4.1.8.99.0.0 Outras Transferências da União </t>
  </si>
  <si>
    <t xml:space="preserve">          2.4.2.0.00.1.0 Transferências dos Estados e do Distrito Federal e de 
          suas Entidades </t>
  </si>
  <si>
    <t xml:space="preserve">          2.4.2.8.00.0.0 Transferências dos Estados, Distrito Federal, e de 
          suas Entidades </t>
  </si>
  <si>
    <t xml:space="preserve">            2.4.2.8.01.0.0 Transferências dos Estados e Distrito Federal a 
            Consórcios Públicos </t>
  </si>
  <si>
    <t xml:space="preserve">            2.4.2.8.03.0.0 Transferências de Recursos do Sistema Único de Saúde 
            – SUS </t>
  </si>
  <si>
    <t xml:space="preserve">            2.4.2.8.05.0.0 Transferências de Recursos Destinados a Programas de 
            Educação </t>
  </si>
  <si>
    <t xml:space="preserve">            2.4.2.8.10.0.0 Transferências de Convênios dos Estados e do Distrito 
            Federal e de suas Entidades </t>
  </si>
  <si>
    <t xml:space="preserve">            2.4.2.8.99.0.0 Outras Transferências dos Estados </t>
  </si>
  <si>
    <t xml:space="preserve">          2.4.3.0.00.1.0 Transferências dos Municípios e de suas Entidades </t>
  </si>
  <si>
    <t xml:space="preserve">          2.4.3.8.00.0.0 Transferências dos Municípios e de suas Entidades </t>
  </si>
  <si>
    <t xml:space="preserve">            2.4.3.8.01.0.0 Transferências de Municípios a Consórcios Públicos </t>
  </si>
  <si>
    <t xml:space="preserve">            2.4.3.8.10.0.0 Transferências de Convênios dos Municípios e de suas 
            Entidades </t>
  </si>
  <si>
    <t xml:space="preserve">            2.4.3.8.99.0.0 Outras Transferências dos Municípios </t>
  </si>
  <si>
    <t xml:space="preserve">          2.4.4.0.00.1.0 Transferências de Instituições Privadas </t>
  </si>
  <si>
    <t xml:space="preserve">          2.4.4.8.00.0.0 Transferências de Instituições Privadas - Específicas 
          de Estados, DF e Municípios </t>
  </si>
  <si>
    <t xml:space="preserve">          2.4.5.0.00.1.0 Transferências de Outras Instituições Públicas </t>
  </si>
  <si>
    <t xml:space="preserve">          2.4.5.8.00.0.0 Transferências de Outras Instituições Públicas - 
          Específicas de Estados, DF e Municípios </t>
  </si>
  <si>
    <t xml:space="preserve">          2.4.6.0.00.1.0 Transferências do Exterior </t>
  </si>
  <si>
    <t xml:space="preserve">          2.4.6.8.00.0.0 Transferências do Exterior - Específicas de Estados, 
          DF e Municípios </t>
  </si>
  <si>
    <t xml:space="preserve">          2.4.7.0.00.1.0 Transferências de Pessoas Físicas </t>
  </si>
  <si>
    <t xml:space="preserve">          2.4.7.8.00.0.0 Transferências de Pessoas Físicas - Específicas de 
          Estados, DF e Municípios </t>
  </si>
  <si>
    <t xml:space="preserve">          2.4.8.0.00.1.0 Transferências Provenientes de Depósito Não 
          Identificados </t>
  </si>
  <si>
    <t xml:space="preserve">          2.4.8.8.00.0.0 Transferências Provenientes de Depósito Não 
          Identificados - Específica E/DF/M </t>
  </si>
  <si>
    <t xml:space="preserve">          2.9.9.0.00.1.0 Demais Receitas de Capital </t>
  </si>
  <si>
    <t xml:space="preserve">          2.9.9.8.00.0.0 Demais Receitas de Capital Específicas de Estados, DF 
          e Municípios </t>
  </si>
  <si>
    <t xml:space="preserve">          7.2.1.0.04.0.0 - Contribuição para o Regime Próprio de Previdência 
          Social - RPPS - Intraorçamentárias </t>
  </si>
  <si>
    <t xml:space="preserve">            7.2.1.0.04.1.0 - Contribuição Patronal de Servidor Ativo Civil para 
            o RPPS - Intraorçamentárias </t>
  </si>
  <si>
    <t xml:space="preserve">            7.2.1.0.04.2.0 - Contribuição do Servidor Ativo Civil para o RPPS - 
            Intraorçamentárias </t>
  </si>
  <si>
    <t xml:space="preserve">            7.2.1.0.04.3.0 - Contribuição do Servidor Inativo para o RPPS - 
            Intraorçamentárias </t>
  </si>
  <si>
    <t xml:space="preserve">            7.2.1.0.04.4.0 - Contribuição do Pensionista para o RPPS - 
            Intraorçamentárias </t>
  </si>
  <si>
    <t xml:space="preserve">            7.2.1.0.04.5.0 - Contribuição Patronal para o RPPS Oriunda de 
            Sentenças Judiciais </t>
  </si>
  <si>
    <t xml:space="preserve">            7.2.1.0.04.6.0 - Contribuição do Servidor Ativo ao RPPS Oriunda de 
            Sentenças Judiciais </t>
  </si>
  <si>
    <t xml:space="preserve">            7.2.1.0.04.7.0 Contribuição do Servidor Inativo ao RPPS Oriunda de 
            Sentenças Judiciais </t>
  </si>
  <si>
    <t xml:space="preserve">            7.2.1.0.04.8.0 Contribuição do Pensionista ao RPPS Oriunda de 
            Sentenças Judiciais </t>
  </si>
  <si>
    <t xml:space="preserve">          7.2.1.0.05.0.0 - Contribuição para o Custeio das Pensões Militares - 
          Intraorçamentárias </t>
  </si>
  <si>
    <t xml:space="preserve">          7.2.1.0.06.0.0 - Contribuição para os Fundos de Assistência Médico </t>
  </si>
  <si>
    <t xml:space="preserve">          7.2.1.0.99.0.0 - Outras Contribuições Sociais - Intraorçamentárias </t>
  </si>
  <si>
    <t xml:space="preserve">          7.2.1.8.00.0.0 Contribuições Sociais Específicas de Estados, DF e 
          Municípios </t>
  </si>
  <si>
    <t xml:space="preserve">            7.2.1.8.01.0.0 Contribuições para o Regime Próprio de Previdência 
            Social - RPPS de Estados/DF/Municípios </t>
  </si>
  <si>
    <t xml:space="preserve">              7.2.1.8.01.1.0 Contribuição Previdenciária para Amortização do 
              Déficit Atuarial </t>
  </si>
  <si>
    <t xml:space="preserve">              7.2.1.8.01.2.0 Contribuição Patronal dos Servidores Civis Inativos </t>
  </si>
  <si>
    <t xml:space="preserve">              7.2.1.8.01.3.0 Contribuição Patronal dos Pensionistas Civis </t>
  </si>
  <si>
    <t xml:space="preserve">            7.2.1.8.02.0.0 Contribuição para Previdência Militar de Estados, DF 
            e Municípios </t>
  </si>
  <si>
    <t xml:space="preserve">              7.2.1.8.02.1.0 Contribuição Patronal do Militar Ativo </t>
  </si>
  <si>
    <t xml:space="preserve">              7.2.1.8.02.2.0 Contribuição do Militar Ativo </t>
  </si>
  <si>
    <t xml:space="preserve">              7.2.1.8.02.3.0 Contribuição do Militar Inativo </t>
  </si>
  <si>
    <t xml:space="preserve">              7.2.1.8.02.4.0 Contribuição dos Pensionistas Militares </t>
  </si>
  <si>
    <t xml:space="preserve">              7.2.1.8.02.5.0 Contribuição Patronal do Militar Inativo </t>
  </si>
  <si>
    <t xml:space="preserve">              7.2.1.8.02.6.0 Contribuição Patronal dos Pensionistas Militares </t>
  </si>
  <si>
    <t>BASE DE DADOS - DESPESAS ORÇAMENTÁRIAS</t>
  </si>
  <si>
    <t xml:space="preserve">Despesas Empenhadas </t>
  </si>
  <si>
    <t xml:space="preserve">Despesas Orçamentárias </t>
  </si>
  <si>
    <t xml:space="preserve">Despesas por Função </t>
  </si>
  <si>
    <t xml:space="preserve">  Total Geral da Despesa </t>
  </si>
  <si>
    <t xml:space="preserve">Despesas Exceto Intraorçamentárias </t>
  </si>
  <si>
    <t xml:space="preserve">    3.0.00.00.00 - Despesas Correntes </t>
  </si>
  <si>
    <t xml:space="preserve">  01 - Legislativa </t>
  </si>
  <si>
    <t xml:space="preserve">      3.1.00.00.00 - Pessoal e Encargos Sociais </t>
  </si>
  <si>
    <t xml:space="preserve">    01.031 - Ação Legislativa </t>
  </si>
  <si>
    <t xml:space="preserve">        3.1.20.00.00 - Transferências à União </t>
  </si>
  <si>
    <t xml:space="preserve">    01.032 - Controle Externo </t>
  </si>
  <si>
    <t xml:space="preserve">        3.1.30.00.00 - Transferências a Estados e ao Distrito Federal </t>
  </si>
  <si>
    <t xml:space="preserve">    01.122 - Administração Geral </t>
  </si>
  <si>
    <t xml:space="preserve">        3.1.40.00.00 - Transferências a Municípios </t>
  </si>
  <si>
    <t xml:space="preserve">    FU01 - Demais Subfunções </t>
  </si>
  <si>
    <t xml:space="preserve">        3.1.50.00.00 - Transferências a Instituições Sem Fins Lucrativos </t>
  </si>
  <si>
    <t xml:space="preserve">  02 - Judiciária </t>
  </si>
  <si>
    <t xml:space="preserve">        3.1.71.00.00 - Transferências a Consórcios Públicos mediante contrato 
        de rateio </t>
  </si>
  <si>
    <t xml:space="preserve">    02.061 - Ação Judiciária </t>
  </si>
  <si>
    <t xml:space="preserve">        3.1.73.00.00 - Transferências a Consórcios Públicos mediante contrato 
        de rateio à conta de recursos de que tratam os §§ 1º e 2º do art. 24 
        da Lei Complementar no 141, de 2012 </t>
  </si>
  <si>
    <t xml:space="preserve">    02.062 - Defesa do Interesse Público no Processo Judiciário </t>
  </si>
  <si>
    <t xml:space="preserve">        3.1.74.00.00 - Transferências a Consórcios Públicos mediante contrato 
        de rateio à conta de recursos de que trata o art. 25 da Lei 
        Complementar no 141, de 2012 </t>
  </si>
  <si>
    <t xml:space="preserve">    02.122 - Administração Geral </t>
  </si>
  <si>
    <t xml:space="preserve">        3.1.80.00.00 - Transferências ao Exterior </t>
  </si>
  <si>
    <t xml:space="preserve">    FU02 - Demais Subfunções </t>
  </si>
  <si>
    <t xml:space="preserve">        3.1.90.00.00 - Aplicações Diretas </t>
  </si>
  <si>
    <t xml:space="preserve">  03 - Essencial à Justiça </t>
  </si>
  <si>
    <t xml:space="preserve">          3.1.90.01.00 - Aposentadorias do RPPS, Reserva Remunerada e Reformas 
          dos Militares </t>
  </si>
  <si>
    <t xml:space="preserve">    03.091 - Defesa da Ordem Jurídica </t>
  </si>
  <si>
    <t xml:space="preserve">          3.1.90.03.00 - Pensões do RPPS e do Militar </t>
  </si>
  <si>
    <t xml:space="preserve">    03.092 - Representação Judicial e Extrajudicial </t>
  </si>
  <si>
    <t xml:space="preserve">          3.1.90.04.00 - Contratação por Tempo Determinado </t>
  </si>
  <si>
    <t xml:space="preserve">    03.122 - Administração Geral </t>
  </si>
  <si>
    <t xml:space="preserve">          3.1.90.05.00 - Outros Benefícios Previdenciários do Servidor ou do 
          Militar </t>
  </si>
  <si>
    <t xml:space="preserve">    FU03 - Demais Subfunções </t>
  </si>
  <si>
    <t xml:space="preserve">          3.1.90.07.00 - Contribuição a Entidades Fechadas de Previdência </t>
  </si>
  <si>
    <t xml:space="preserve">  04 - Administração </t>
  </si>
  <si>
    <t xml:space="preserve">          3.1.90.08.00 - Outros Benefícios Assistenciais do Servidor ou do 
          Militar </t>
  </si>
  <si>
    <t xml:space="preserve">    04.121 - Planejamento e Orçamento </t>
  </si>
  <si>
    <t xml:space="preserve">          3.1.90.11.00 - Vencimentos e Vantagens Fixas - Pessoal Civil </t>
  </si>
  <si>
    <t xml:space="preserve">    04.122 - Administração Geral </t>
  </si>
  <si>
    <t xml:space="preserve">          3.1.90.12.00 - Vencimentos e Vantagens Fixas - Pessoal Militar </t>
  </si>
  <si>
    <t xml:space="preserve">    04.123 - Administração Financeira </t>
  </si>
  <si>
    <t xml:space="preserve">          3.1.90.13.00 - Obrigações Patronais </t>
  </si>
  <si>
    <t xml:space="preserve">    04.124 - Controle Interno </t>
  </si>
  <si>
    <t xml:space="preserve">            3.1.90.13.01 - FGTS </t>
  </si>
  <si>
    <t xml:space="preserve">    04.125 - Normatização e Fiscalização </t>
  </si>
  <si>
    <t xml:space="preserve">            3.1.90.13.02 - Contribuições Previdenciárias - INSS </t>
  </si>
  <si>
    <t xml:space="preserve">    04.126 - Tecnologia da Informação </t>
  </si>
  <si>
    <t xml:space="preserve">            3.1.90.13.08 - Plano de Seg. Soc. do Servidor - Pessoal Ativo </t>
  </si>
  <si>
    <t xml:space="preserve">    04.127 - Ordenamento Territorial </t>
  </si>
  <si>
    <t xml:space="preserve">            3.1.90.13.99 - Outras Obrigações Patronais </t>
  </si>
  <si>
    <t xml:space="preserve">    04.128 - Formação de Recursos Humanos </t>
  </si>
  <si>
    <t xml:space="preserve">          3.1.90.16.00 - Outras Despesas Variáveis - Pessoal Civil </t>
  </si>
  <si>
    <t xml:space="preserve">    04.129 - Administração de Receitas </t>
  </si>
  <si>
    <t xml:space="preserve">          3.1.90.17.00 - Outras Despesas Variáveis - Pessoal Militar </t>
  </si>
  <si>
    <t xml:space="preserve">    04.130 - Administração de Concessões </t>
  </si>
  <si>
    <t xml:space="preserve">          3.1.90.67.00 - Depósitos Compulsórios </t>
  </si>
  <si>
    <t xml:space="preserve">    04.131 - Comunicação Social </t>
  </si>
  <si>
    <t xml:space="preserve">          3.1.90.91.00 - Sentenças Judiciais </t>
  </si>
  <si>
    <t xml:space="preserve">    FU04 - Demais Subfunções </t>
  </si>
  <si>
    <t xml:space="preserve">          3.1.90.92.00 - Despesas de Exercícios Anteriores </t>
  </si>
  <si>
    <t xml:space="preserve">  05 - Defesa Nacional </t>
  </si>
  <si>
    <t xml:space="preserve">          3.1.90.94.00 - Indenizações e Restituições Trabalhistas </t>
  </si>
  <si>
    <t xml:space="preserve">    05.151 - Defesa Área </t>
  </si>
  <si>
    <t xml:space="preserve">          3.1.90.96.00 - Ressarcimento de Despesas de Pessoal Requisitado </t>
  </si>
  <si>
    <t xml:space="preserve">    05.152 - Defesa Naval </t>
  </si>
  <si>
    <t xml:space="preserve">          3.1.90.99.00 - A Classificar </t>
  </si>
  <si>
    <t xml:space="preserve">    05.153 - Defesa Terrestre </t>
  </si>
  <si>
    <t xml:space="preserve">        3.1.91.00.00 - Aplicação Direta Decorrente de Operação entre Órgãos, 
        Fundos e Entidades Integrantes dos Orçamentos Fiscal e da Seguridade 
        Social </t>
  </si>
  <si>
    <t xml:space="preserve">    05.122 - Administração Geral </t>
  </si>
  <si>
    <t xml:space="preserve">          3.1.91.04.00 - Contratação por Tempo Determinado </t>
  </si>
  <si>
    <t xml:space="preserve">    FU05 - Demais Subfunções </t>
  </si>
  <si>
    <t xml:space="preserve">          3.1.91.13.00 - Contribuições Patronais </t>
  </si>
  <si>
    <t xml:space="preserve">  06 - Segurança Pública </t>
  </si>
  <si>
    <t xml:space="preserve">            3.1.91.13.03 - Contribuição Patronal para o RPPS - Intraorçamentária </t>
  </si>
  <si>
    <t xml:space="preserve">    06.181 - Policiamento </t>
  </si>
  <si>
    <t xml:space="preserve">            3.1.91.13.99 - Outras Obrigações Patronais - Intraorçamentária </t>
  </si>
  <si>
    <t xml:space="preserve">    06.182 - Defesa Civil </t>
  </si>
  <si>
    <t xml:space="preserve">          3.1.91.91.00 - Sentenças Judiciais </t>
  </si>
  <si>
    <t xml:space="preserve">    06.183 - Informação e Inteligência </t>
  </si>
  <si>
    <t xml:space="preserve">          3.1.91.92.00 - Despesas de Exercícios Anteriores </t>
  </si>
  <si>
    <t xml:space="preserve">    06.122 - Administração Geral </t>
  </si>
  <si>
    <t xml:space="preserve">          3.1.91.94.00 - Indenizações e Restituições Trabalhistas </t>
  </si>
  <si>
    <t xml:space="preserve">    FU06 - Demais Subfunções </t>
  </si>
  <si>
    <t xml:space="preserve">          3.1.91.96.00 - Ressarcimento de Despesas de Pessoal Requisitado </t>
  </si>
  <si>
    <t xml:space="preserve">  07 - Relações Exteriores </t>
  </si>
  <si>
    <t xml:space="preserve">          3.1.91.99.00 - A Classificar </t>
  </si>
  <si>
    <t xml:space="preserve">    07.211 - Relações Diplomáticas </t>
  </si>
  <si>
    <t xml:space="preserve">        3.1.95.00.00 - Aplicação Direta à conta de recursos de que tratam os 
        §§ 1º e 2º do art. 24 da Lei Complementar no 141, de 2012 </t>
  </si>
  <si>
    <t xml:space="preserve">    07.212 - Cooperação Internacional </t>
  </si>
  <si>
    <t xml:space="preserve">        3.1.96.00.00 - Aplicação Direta à conta de recursos de que trata o 
        art. 25 da Lei Complementar no 141, de 2012 </t>
  </si>
  <si>
    <t xml:space="preserve">    07.122 - Administração Geral </t>
  </si>
  <si>
    <t xml:space="preserve">        3.1.99.00.00 - A Definir </t>
  </si>
  <si>
    <t xml:space="preserve">    FU07 - Demais Subfunções </t>
  </si>
  <si>
    <t xml:space="preserve">          3.1.99.99.00 - A Classificar </t>
  </si>
  <si>
    <t xml:space="preserve">  08 - Assistência Social </t>
  </si>
  <si>
    <t xml:space="preserve">      3.2.00.00.00 - Juros e Encargos da Dívida </t>
  </si>
  <si>
    <t xml:space="preserve">    08.241 - Assistência ao Idoso </t>
  </si>
  <si>
    <t xml:space="preserve">        3.2.71.00.00 - Transferências a Consórcios Públicos mediante contrato 
        de rateio </t>
  </si>
  <si>
    <t xml:space="preserve">    08.242 - Assistência ao Portador de Deficiência </t>
  </si>
  <si>
    <t xml:space="preserve">        3.2.73.00.00 - Transferências a Consórcios Públicos mediante contrato 
        de rateio à conta de recursos de que tratam os §§ 1º e 2º do art. 24 
        da Lei Complementar nº 141, de 2012 </t>
  </si>
  <si>
    <t xml:space="preserve">    08.243 - Assistência à Criança e ao Adolescente </t>
  </si>
  <si>
    <t xml:space="preserve">        3.2.74.00.00 - Transferências a Consórcios Públicos mediante contrato 
        de rateio à conta de recursos de que trata o art. 25 da Lei 
        Complementar nº 141, de 2012 </t>
  </si>
  <si>
    <t xml:space="preserve">    08.244 - Assistência Comunitária </t>
  </si>
  <si>
    <t xml:space="preserve">        3.2.90.00.00 - Aplicações Diretas </t>
  </si>
  <si>
    <t xml:space="preserve">    08.122 - Administração Geral </t>
  </si>
  <si>
    <t xml:space="preserve">          3.2.90.21.00 - Juros sobre a Dívida por Contrato </t>
  </si>
  <si>
    <t xml:space="preserve">    FU08 - Demais Subfunções </t>
  </si>
  <si>
    <t xml:space="preserve">          3.2.90.22.00 - Outros Encargos sobre a Dívida por Contrato </t>
  </si>
  <si>
    <t xml:space="preserve">  09 - Previdência Social </t>
  </si>
  <si>
    <t xml:space="preserve">          3.2.90.23.00 - Juros, Deságios e Descontos da Dívida Mobiliária </t>
  </si>
  <si>
    <t xml:space="preserve">    09.271 - Previdência Básica </t>
  </si>
  <si>
    <t xml:space="preserve">          3.2.90.24.00 - Outros Encargos sobre a Dívida Mobiliária </t>
  </si>
  <si>
    <t xml:space="preserve">    09.272 - Previdência do Regime Estatutário </t>
  </si>
  <si>
    <t xml:space="preserve">          3.2.90.25.00 - Encargos sobre Operações de Crédito por Antecipação da 
          Receita </t>
  </si>
  <si>
    <t xml:space="preserve">    09.273 - Previdência Complementar </t>
  </si>
  <si>
    <t xml:space="preserve">          3.2.90.91.00 - Sentenças Judiciais </t>
  </si>
  <si>
    <t xml:space="preserve">    09.274 - Previdência Especial </t>
  </si>
  <si>
    <t xml:space="preserve">          3.2.90.92.00 - Despesas de Exercícios Anteriores </t>
  </si>
  <si>
    <t xml:space="preserve">    09.122 - Administração Geral </t>
  </si>
  <si>
    <t xml:space="preserve">          3.2.90.93.00 - Indenizações e Restituições </t>
  </si>
  <si>
    <t xml:space="preserve">    FU09 - Demais Subfunções </t>
  </si>
  <si>
    <t xml:space="preserve">          3.2.90.99.00 - A Classificar </t>
  </si>
  <si>
    <t xml:space="preserve">  10 - Saúde </t>
  </si>
  <si>
    <t xml:space="preserve">        3.2.95.00.00 - Aplicação Direta à conta de recursos de que tratam os 
        §§ 1º e 2º do art. 24 da Lei Complementar no 141, de 2012 </t>
  </si>
  <si>
    <t xml:space="preserve">    10.301 - Atenção Básica </t>
  </si>
  <si>
    <t xml:space="preserve">        3.2.96.00.00 - Aplicação Direta à conta de recursos de que trata o 
        art. 25 da Lei Complementar no 141, de 2012 </t>
  </si>
  <si>
    <t xml:space="preserve">    10.302 - Assistência Hospitalar e Ambulatorial </t>
  </si>
  <si>
    <t xml:space="preserve">        3.2.99.00.00 - A Definir </t>
  </si>
  <si>
    <t xml:space="preserve">    10.303 - Suporte Profilático e Terapêutico </t>
  </si>
  <si>
    <t xml:space="preserve">      3.3.00.00.00 - Outras Despesas Correntes </t>
  </si>
  <si>
    <t xml:space="preserve">    10.304 - Vigilância Sanitária </t>
  </si>
  <si>
    <t xml:space="preserve">        3.3.20.00.00 - Transferências à União </t>
  </si>
  <si>
    <t xml:space="preserve">    10.305 - Vigilância Epidemiológica </t>
  </si>
  <si>
    <t xml:space="preserve">        3.3.22.00.00 - Execução Orçamentária Delegada à União </t>
  </si>
  <si>
    <t xml:space="preserve">    10.306 - Alimentação e Nutrição </t>
  </si>
  <si>
    <t xml:space="preserve">        3.3.30.00.00 - Transferências a Estados e ao Distrito Federal </t>
  </si>
  <si>
    <t xml:space="preserve">    10.122 - Administração Geral </t>
  </si>
  <si>
    <t xml:space="preserve">          3.3.30.41.00 - Contribuições </t>
  </si>
  <si>
    <t xml:space="preserve">    FU10 - Demais Subfunções </t>
  </si>
  <si>
    <t xml:space="preserve">          3.3.30.81.00 - Distribuição Constitucional ou Legal de Receitas </t>
  </si>
  <si>
    <t xml:space="preserve">  11 - Trabalho </t>
  </si>
  <si>
    <t xml:space="preserve">          3.3.30.99.00 - A Classificar </t>
  </si>
  <si>
    <t xml:space="preserve">    11.331 - Proteção e Benefícios ao Trabalhador </t>
  </si>
  <si>
    <t xml:space="preserve">        3.3.31.00.00 - Transferências a Estados e ao Distrito Federal - Fundo 
        a Fundo </t>
  </si>
  <si>
    <t xml:space="preserve">    11.332 - Relações de Trabalho </t>
  </si>
  <si>
    <t xml:space="preserve">        3.3.32.00.00 - Execução Orçamentária Delegada a Estados e ao Distrito 
        Federal </t>
  </si>
  <si>
    <t xml:space="preserve">    11.333 - Empregabilidade </t>
  </si>
  <si>
    <t xml:space="preserve">        3.3.35.00.00 - Transferências Fundo a Fundo aos Estados e ao Distrito 
        Federal à conta de recursos de que tratam os §§ 1º e 2º do art. 24 da 
        Lei Complementar no 141, de 2012 </t>
  </si>
  <si>
    <t xml:space="preserve">    11.334 - Fomento ao Trabalho </t>
  </si>
  <si>
    <t xml:space="preserve">        3.3.36.00.00 - Transferências Fundo a Fundo aos Estados e ao Distrito 
        Federal à conta de recursos de que trata o art. 25 da Lei Complementar 
        no 141, de 2012 </t>
  </si>
  <si>
    <t xml:space="preserve">    11.122 - Administração Geral </t>
  </si>
  <si>
    <t xml:space="preserve">        3.3.40.00.00 - Transferências a Municípios </t>
  </si>
  <si>
    <t xml:space="preserve">    FU11 - Demais Subfunções </t>
  </si>
  <si>
    <t xml:space="preserve">          3.3.40.41.00 - Contribuições </t>
  </si>
  <si>
    <t xml:space="preserve">  12 - Educação </t>
  </si>
  <si>
    <t xml:space="preserve">          3.3.40.81.00 - Distribuição Constitucional ou Legal de Receitas </t>
  </si>
  <si>
    <t xml:space="preserve">    12.361 - Ensino Fundamental </t>
  </si>
  <si>
    <t xml:space="preserve">          3.3.40.99.00 - A Classificar </t>
  </si>
  <si>
    <t xml:space="preserve">    12.362 - Ensino Médio </t>
  </si>
  <si>
    <t xml:space="preserve">        3.3.41.00.00 - Transferências a Municípios - Fundo a Fundo </t>
  </si>
  <si>
    <t xml:space="preserve">    12.363 - Ensino Profissional </t>
  </si>
  <si>
    <t xml:space="preserve">        3.3.42.00.00 - Execução Orçamentária Delegada a Municípios </t>
  </si>
  <si>
    <t xml:space="preserve">    12.364 - Ensino Superior </t>
  </si>
  <si>
    <t xml:space="preserve">        3.3.45.00.00 - Transferências Fundo a Fundo aos Municípios à conta de 
        recursos de que tratam os §§ 1º e 2º do art. 24 da Lei Complementar no 
        141, de 2012 </t>
  </si>
  <si>
    <t xml:space="preserve">    12.365 - Educação Infantil </t>
  </si>
  <si>
    <t xml:space="preserve">        3.3.46.00.00 - Transferências Fundo a Fundo aos Municípios à conta de 
        recursos de que trata o art. 25 da Lei Complementar no 141, de 2012 </t>
  </si>
  <si>
    <t xml:space="preserve">    12.366 - Educação de Jovens e Adultos </t>
  </si>
  <si>
    <t xml:space="preserve">        3.3.50.00.00 - Transferências a Instituições Privadas sem Fins 
        Lucrativos </t>
  </si>
  <si>
    <t xml:space="preserve">    12.367 - Educação Especial </t>
  </si>
  <si>
    <t xml:space="preserve">        3.3.60.00.00 - Transferências a Instituições Privadas com Fins 
        Lucrativos </t>
  </si>
  <si>
    <t xml:space="preserve">    12.368 - Educação Básica </t>
  </si>
  <si>
    <t xml:space="preserve">        3.3.67.00.00 - Execução de Contrato de Parceria Público-Privada - PPP </t>
  </si>
  <si>
    <t xml:space="preserve">    12.122 - Administração Geral </t>
  </si>
  <si>
    <t xml:space="preserve">        3.3.70.00.00 - Transferências a Instituições Multigovernamentais </t>
  </si>
  <si>
    <t xml:space="preserve">    FU12 - Demais Subfunções </t>
  </si>
  <si>
    <t xml:space="preserve">        3.3.71.00.00 - Transferências a Consórcios Públicos mediante contrato 
        de rateio </t>
  </si>
  <si>
    <t xml:space="preserve">  13 - Cultura </t>
  </si>
  <si>
    <t xml:space="preserve">        3.3.72.00.00 - Execução Orçamentária Delegada a Consórcios Públicos </t>
  </si>
  <si>
    <t xml:space="preserve">    13.391 - Patrimônio Histórico, Artístico e Arqueológico </t>
  </si>
  <si>
    <t xml:space="preserve">        3.3.73.00.00 - Transferências a Consórcios Públicos mediante contrato 
        de rateio à conta de recursos de que tratam os §§ 1º e 2º do art. 24 
        da Lei Complementar no 141, de 2012 </t>
  </si>
  <si>
    <t xml:space="preserve">    13.392 - Difusão Cultural </t>
  </si>
  <si>
    <t xml:space="preserve">        3.3.74.00.00 - Transferências a Consórcios Públicos mediante contrato 
        de rateio à conta de recursos de que trata o art. 25 da Lei 
        Complementar no 141, de 2012 </t>
  </si>
  <si>
    <t xml:space="preserve">    13.122 - Administração Geral </t>
  </si>
  <si>
    <t xml:space="preserve">        3.3.75.00.00 - Transferências a Instituições Multigovernamentais à 
        conta de recursos de que tratam os §§ 1º e 2º do art. 24 da Lei 
        Complementar no 141, de 2012 </t>
  </si>
  <si>
    <t xml:space="preserve">    FU13 - Demais Subfunções </t>
  </si>
  <si>
    <t xml:space="preserve">        3.3.76.00.00 - Transferências a Instituições Multigovernamentais à 
        conta de recursos de que trata o art. 25 da Lei Complementar no 141, 
        de 2012 </t>
  </si>
  <si>
    <t xml:space="preserve">  14 - Direitos da Cidadania </t>
  </si>
  <si>
    <t xml:space="preserve">        3.3.80.00.00 - Transferências ao Exterior </t>
  </si>
  <si>
    <t xml:space="preserve">    14.421 - Custódia e Reintegração Social </t>
  </si>
  <si>
    <t xml:space="preserve">        3.3.90.00.00 - Aplicações Diretas </t>
  </si>
  <si>
    <t xml:space="preserve">    14.422 - Direitos Individuais, Coletivos e Difusos </t>
  </si>
  <si>
    <t xml:space="preserve">          3.3.90.04.00 - Contratação por Tempo Determinado </t>
  </si>
  <si>
    <t xml:space="preserve">    14.423 - Assistência aos Povos Indígenas </t>
  </si>
  <si>
    <t xml:space="preserve">          3.3.90.06.00 - Benefício Mensal ao Deficiente e ao Idoso </t>
  </si>
  <si>
    <t xml:space="preserve">    14.122 - Administração Geral </t>
  </si>
  <si>
    <t xml:space="preserve">          3.3.90.08.00 - Outros Benefícios Assistenciais do servidor e do 
          militar </t>
  </si>
  <si>
    <t xml:space="preserve">    FU14 - Demais Subfunções </t>
  </si>
  <si>
    <t xml:space="preserve">          3.3.90.10.00 - Seguro Desemprego e Abono Salarial </t>
  </si>
  <si>
    <t xml:space="preserve">  15 - Urbanismo </t>
  </si>
  <si>
    <t xml:space="preserve">          3.3.90.14.00 - Diárias - Civil </t>
  </si>
  <si>
    <t xml:space="preserve">    15.451 - Infraestrutura Urbana </t>
  </si>
  <si>
    <t xml:space="preserve">          3.3.90.15.00 - Diárias - Militar </t>
  </si>
  <si>
    <t xml:space="preserve">    15.452 - Serviços Urbanos </t>
  </si>
  <si>
    <t xml:space="preserve">          3.3.90.18.00 - Auxílio Financeiro a Estudantes </t>
  </si>
  <si>
    <t xml:space="preserve">    15.453 - Transportes Coletivos Urbanos </t>
  </si>
  <si>
    <t xml:space="preserve">          3.3.90.19.00 - Auxílio-Fardamento </t>
  </si>
  <si>
    <t xml:space="preserve">    15.122 - Administração Geral </t>
  </si>
  <si>
    <t xml:space="preserve">          3.3.90.20.00 - Auxílio Financeiro a Pesquisadores </t>
  </si>
  <si>
    <t xml:space="preserve">    FU15 - Demais Subfunções </t>
  </si>
  <si>
    <t xml:space="preserve">          3.3.90.26.00 - Obrigações Decorrentes de Política Monetária </t>
  </si>
  <si>
    <t xml:space="preserve">  16 - Habitação </t>
  </si>
  <si>
    <t xml:space="preserve">          3.3.90.27.00 - Encargos pela Honra de Avais, Garantias, Seguros e 
          Similares </t>
  </si>
  <si>
    <t xml:space="preserve">    16.481 - Habitação Rural </t>
  </si>
  <si>
    <t xml:space="preserve">          3.3.90.28.00 - Remuneração de Cotas de Fundos Autárquicos </t>
  </si>
  <si>
    <t xml:space="preserve">    16.482 - Habitação Urbana </t>
  </si>
  <si>
    <t xml:space="preserve">          3.3.90.29.00 - Distribuição de Resultado de Empresas Estatais 
          Dependentes </t>
  </si>
  <si>
    <t xml:space="preserve">    16.122 - Administração Geral </t>
  </si>
  <si>
    <t xml:space="preserve">          3.3.90.30.00 - Material de Consumo </t>
  </si>
  <si>
    <t xml:space="preserve">    FU16 - Demais Subfunções </t>
  </si>
  <si>
    <t xml:space="preserve">          3.3.90.31.00 - Premiações Culturais, Artísticas, Científicas, 
          Desportivas e Outras </t>
  </si>
  <si>
    <t xml:space="preserve">  17 - Saneamento </t>
  </si>
  <si>
    <t xml:space="preserve">          3.3.90.32.00 - Material, Bem ou Serviço para Distribuição Gratuita </t>
  </si>
  <si>
    <t xml:space="preserve">    17.511 - Saneamento Básico Rural </t>
  </si>
  <si>
    <t xml:space="preserve">          3.3.90.33.00 - Passagens e Despesas com Locomoção </t>
  </si>
  <si>
    <t xml:space="preserve">    17.512 - Saneamento Básico Urbano </t>
  </si>
  <si>
    <t xml:space="preserve">          3.3.90.34.00 - Outras Despesas de Pessoal decorrentes de Contratos de 
          Terceirização </t>
  </si>
  <si>
    <t xml:space="preserve">    17.122 - Administração Geral </t>
  </si>
  <si>
    <t xml:space="preserve">          3.3.90.35.00 - Serviços de Consultoria </t>
  </si>
  <si>
    <t xml:space="preserve">    FU17 - Demais Subfunções </t>
  </si>
  <si>
    <t xml:space="preserve">          3.3.90.36.00 - Outros Serviços de Terceiros - Pessoa Física </t>
  </si>
  <si>
    <t xml:space="preserve">  18 - Gestão Ambiental </t>
  </si>
  <si>
    <t xml:space="preserve">          3.3.90.37.00 - Locação de Mão-de-Obra </t>
  </si>
  <si>
    <t xml:space="preserve">    18.541 - Preservação e Conservação Ambiental </t>
  </si>
  <si>
    <t xml:space="preserve">          3.3.90.38.00 - Arrendamento Mercantil </t>
  </si>
  <si>
    <t xml:space="preserve">    18.542 - Controle Ambiental </t>
  </si>
  <si>
    <t xml:space="preserve">          3.3.90.39.00 - Outros Serviços de Terceiros - Pessoa Jurídica </t>
  </si>
  <si>
    <t xml:space="preserve">    18.543 - Recuperação de Áreas Degradadas </t>
  </si>
  <si>
    <t xml:space="preserve">          3.3.90.40.00 - Serviços de Tecnologia da Informação e Comunicação 
          (TIC) - Pessoa Jurídica </t>
  </si>
  <si>
    <t xml:space="preserve">    18.544 - Recursos Hídricos </t>
  </si>
  <si>
    <t xml:space="preserve">          3.3.90.41.00 - Contribuições </t>
  </si>
  <si>
    <t xml:space="preserve">    18.545 - Meteorologia </t>
  </si>
  <si>
    <t xml:space="preserve">          3.3.90.43.00 - Subvenções Sociais </t>
  </si>
  <si>
    <t xml:space="preserve">    18.122 - Administração Geral </t>
  </si>
  <si>
    <t xml:space="preserve">          3.3.90.45.00 - Subvenções Econômicas </t>
  </si>
  <si>
    <t xml:space="preserve">    FU18 - Demais Subfunções </t>
  </si>
  <si>
    <t xml:space="preserve">          3.3.90.46.00 - Auxílio-Alimentação </t>
  </si>
  <si>
    <t xml:space="preserve">  19 - Ciência e Tecnologia </t>
  </si>
  <si>
    <t xml:space="preserve">          3.3.90.47.00 - Obrigações Tributárias e Contributivas </t>
  </si>
  <si>
    <t xml:space="preserve">    19.571 - Desenvolvimento Científico </t>
  </si>
  <si>
    <t xml:space="preserve">          3.3.90.48.00 - Outros Auxílios Financeiros a Pessoas Físicas </t>
  </si>
  <si>
    <t xml:space="preserve">    19.572 - Desenvolvimento Tecnológico e Engenharia </t>
  </si>
  <si>
    <t xml:space="preserve">          3.3.90.49.00 - Auxílio-Transporte </t>
  </si>
  <si>
    <t xml:space="preserve">    19.573 - Difusão do Conhecimento Científico e Tecnológico </t>
  </si>
  <si>
    <t xml:space="preserve">          3.3.90.53.00 - Aposentadorias do RGPS - Área Rural </t>
  </si>
  <si>
    <t xml:space="preserve">    19.122 - Administração Geral </t>
  </si>
  <si>
    <t xml:space="preserve">          3.3.90.54.00 - Aposentadorias do RGPS - Área Urbana </t>
  </si>
  <si>
    <t xml:space="preserve">    FU19 - Demais Subfunções </t>
  </si>
  <si>
    <t xml:space="preserve">          3.3.90.55.00 - Pensões do RGPS - Área Rural </t>
  </si>
  <si>
    <t xml:space="preserve">  20 - Agricultura </t>
  </si>
  <si>
    <t xml:space="preserve">          3.3.90.56.00 - Pensões do RGPS - Área Urbana </t>
  </si>
  <si>
    <t xml:space="preserve">    20.605 - Abastecimento </t>
  </si>
  <si>
    <t xml:space="preserve">          3.3.90.57.00 - Outros Benefícios do RGPS - Área Rural </t>
  </si>
  <si>
    <t xml:space="preserve">    20.606 - Extensão Rural </t>
  </si>
  <si>
    <t xml:space="preserve">          3.3.90.58.00 - Outros Benefícios do RGPS - Área Urbana </t>
  </si>
  <si>
    <t xml:space="preserve">    20.607 - Irrigação </t>
  </si>
  <si>
    <t xml:space="preserve">          3.3.90.59.00 - Pensões Especiais </t>
  </si>
  <si>
    <t xml:space="preserve">    20.608 - Promoção da Produção Agropecuária </t>
  </si>
  <si>
    <t xml:space="preserve">          3.3.90.67.00 - Depósitos Compulsórios </t>
  </si>
  <si>
    <t xml:space="preserve">    20.609 - Defesa Agropecuária </t>
  </si>
  <si>
    <t xml:space="preserve">          3.3.90.81.00 - Distribuição Constitucional ou Legal de Receitas </t>
  </si>
  <si>
    <t xml:space="preserve">    20.122 - Administração Geral </t>
  </si>
  <si>
    <t xml:space="preserve">          3.3.90.83.00 - Despesas Decorrentes de Contrato de PPP, Exceto 
          Subvenções Econômicas e Aporte </t>
  </si>
  <si>
    <t xml:space="preserve">    FU20 - Demais Subfunções </t>
  </si>
  <si>
    <t xml:space="preserve">          3.3.90.91.00 - Sentenças Judiciais </t>
  </si>
  <si>
    <t xml:space="preserve">  21 - Organização Agrária </t>
  </si>
  <si>
    <t xml:space="preserve">          3.3.90.92.00 - Despesas de Exercícios Anteriores </t>
  </si>
  <si>
    <t xml:space="preserve">    21.631 - Reforma Agrária </t>
  </si>
  <si>
    <t xml:space="preserve">          3.3.90.93.00 - Indenizações e Restituições </t>
  </si>
  <si>
    <t xml:space="preserve">    21.632 - Colonização </t>
  </si>
  <si>
    <t xml:space="preserve">          3.3.90.95.00 - Indenização pela Execução de Trabalhos de Campo </t>
  </si>
  <si>
    <t xml:space="preserve">    21.122 - Administração Geral </t>
  </si>
  <si>
    <t xml:space="preserve">          3.3.90.96.00 - Ressarcimento de Despesas de Pessoal Requisitado </t>
  </si>
  <si>
    <t xml:space="preserve">    FU21 - Demais Subfunções </t>
  </si>
  <si>
    <t xml:space="preserve">          3.3.90.98.00 - Compensações ao RGPS </t>
  </si>
  <si>
    <t xml:space="preserve">  22 - Indústria </t>
  </si>
  <si>
    <t xml:space="preserve">          3.3.90.99.00 - A Classificar </t>
  </si>
  <si>
    <t xml:space="preserve">    22.661 - Promoção Industrial </t>
  </si>
  <si>
    <t xml:space="preserve">        3.3.91.00.00 - Aplicação Direta Decorrente de Operação entre Órgãos, 
        Fundos e Entidades Integrantes dos Orçamentos Fiscal e da Seguridade 
        Social </t>
  </si>
  <si>
    <t xml:space="preserve">    22.662 - Produção Industrial </t>
  </si>
  <si>
    <t xml:space="preserve">        3.3.92.00.00 - Aplicação Direta de Recursos Recebidos de Outros Entes 
        da Federação Decorrentes de Delegação ou Descentralização </t>
  </si>
  <si>
    <t xml:space="preserve">    22.663 - Mineração </t>
  </si>
  <si>
    <t xml:space="preserve">        3.3.93.00.00 - Aplicação Direta Decorrente de Operação de Órgãos, 
        Fundos e Entidades Integrantes dos Orçamentos Fiscal e da Seguridade 
        Social com Consórcio Público do qual o Ente Participe </t>
  </si>
  <si>
    <t xml:space="preserve">    22.664 - Propriedade Industrial </t>
  </si>
  <si>
    <t xml:space="preserve">        3.3.94.00.00 - Aplicação Direta Decorrente de Operação de Órgãos, 
        Fundos e Entidades Integrantes dos Orçamentos Fiscal e da Seguridade 
        Social com Consórcio Público do qual o Ente Não Participe </t>
  </si>
  <si>
    <t xml:space="preserve">    22.665 - Normalização e Qualidade </t>
  </si>
  <si>
    <t xml:space="preserve">        3.3.95.00.00 - Aplicação Direta à conta de recursos de que tratam os 
        §§ 1º e 2º do art. 24 da Lei Complementar no 141, de 2012 </t>
  </si>
  <si>
    <t xml:space="preserve">    22.122 - Administração Geral </t>
  </si>
  <si>
    <t xml:space="preserve">        3.3.96.00.00 - Aplicação Direta à conta de recursos de que trata o 
        art. 25 da Lei Complementar no 141, de 2012 </t>
  </si>
  <si>
    <t xml:space="preserve">    FU22 - Demais Subfunções </t>
  </si>
  <si>
    <t xml:space="preserve">        3.3.99.00.00 - A Definir </t>
  </si>
  <si>
    <t xml:space="preserve">  23 - Comércio e Serviços </t>
  </si>
  <si>
    <t xml:space="preserve">    4.0.00.00.00 - Despesas de Capital </t>
  </si>
  <si>
    <t xml:space="preserve">    23.691 - Promoção Comercial </t>
  </si>
  <si>
    <t xml:space="preserve">      4.4.00.00.00 - Investimentos </t>
  </si>
  <si>
    <t xml:space="preserve">    23.692 - Comercialização </t>
  </si>
  <si>
    <t xml:space="preserve">        4.4.20.00.00 - Transferências à União </t>
  </si>
  <si>
    <t xml:space="preserve">    23.693 - Comércio Exterior </t>
  </si>
  <si>
    <t xml:space="preserve">        4.4.22.00.00 - Execução Orçamentária Delegada à União </t>
  </si>
  <si>
    <t xml:space="preserve">    23.694 - Serviços Financeiros </t>
  </si>
  <si>
    <t xml:space="preserve">        4.4.30.00.00 - Transferências a Estados e ao Distrito Federal </t>
  </si>
  <si>
    <t xml:space="preserve">    23.695 - Turismo </t>
  </si>
  <si>
    <t xml:space="preserve">        4.4.31.00.00 - Transferências a Estados e ao Distrito Federal - Fundo 
        a Fundo </t>
  </si>
  <si>
    <t xml:space="preserve">    23.122 - Administração Geral </t>
  </si>
  <si>
    <t xml:space="preserve">        4.4.32.00.00 - Execução Orçamentária Delegada a Estados e ao Distrito 
        Federal </t>
  </si>
  <si>
    <t xml:space="preserve">    FU23 - Demais Subfunções </t>
  </si>
  <si>
    <t xml:space="preserve">        4.4.35.00.00 - Transferências Fundo a Fundo aos Estados e ao Distrito 
        Federal à conta de recursos de que tratam os §§ 1º e 2º do art. 24 da 
        Lei Complementar no 141, de 2012 </t>
  </si>
  <si>
    <t xml:space="preserve">  24 - Comunicações </t>
  </si>
  <si>
    <t xml:space="preserve">        4.4.36.00.00 - Transferências Fundo a Fundo aos Estados e ao Distrito 
        Federal à conta de recursos de que trata o art. 25 da Lei Complementar 
        no 141, de 2012 </t>
  </si>
  <si>
    <t xml:space="preserve">    24.721 - Comunicações Postais </t>
  </si>
  <si>
    <t xml:space="preserve">        4.4.40.00.00 - Transferências a Municípios </t>
  </si>
  <si>
    <t xml:space="preserve">    24.722 - Telecomunicações </t>
  </si>
  <si>
    <t xml:space="preserve">        4.4.41.00.00 - Transferências a Municípios - Fundo a Fundo </t>
  </si>
  <si>
    <t xml:space="preserve">    24.122 - Administração Geral </t>
  </si>
  <si>
    <t xml:space="preserve">        4.4.42.00.00 - Execução Orçamentária Delegada a Municípios </t>
  </si>
  <si>
    <t xml:space="preserve">    FU24 - Demais Subfunções </t>
  </si>
  <si>
    <t xml:space="preserve">        4.4.45.00.00 - Transferências Fundo a Fundo aos Municípios à conta de 
        recursos de que tratam os §§ 1º e 2º do art. 24 da Lei Complementar no 
        141, de 2012 </t>
  </si>
  <si>
    <t xml:space="preserve">  25 - Energia </t>
  </si>
  <si>
    <t xml:space="preserve">        4.4.46.00.00 - Transferências Fundo a Fundo aos Municípios à conta de 
        recursos de que trata o art. 25 da Lei Complementar no 141, de 2012 </t>
  </si>
  <si>
    <t xml:space="preserve">    25.751 - Conservação de Energia </t>
  </si>
  <si>
    <t xml:space="preserve">        4.4.50.00.00 - Transferências a Instituições Privadas sem Fins 
        Lucrativos </t>
  </si>
  <si>
    <t xml:space="preserve">    25.752 - Energia Elétrica </t>
  </si>
  <si>
    <t xml:space="preserve">        4.4.60.00.00 - Transferências a Instituições Privadas com Fins 
        Lucrativos </t>
  </si>
  <si>
    <t xml:space="preserve">    25.753 - Combustíveis Minerais </t>
  </si>
  <si>
    <t xml:space="preserve">        4.4.70.00.00 - Transferências a Instituições Multigovernamentais </t>
  </si>
  <si>
    <t xml:space="preserve">    25.754 - Biocombustíveis </t>
  </si>
  <si>
    <t xml:space="preserve">        4.4.71.00.00 - Transferências a Consórcios Públicos mediante contrato 
        de rateio </t>
  </si>
  <si>
    <t xml:space="preserve">    25.122 - Administração Geral </t>
  </si>
  <si>
    <t xml:space="preserve">        4.4.72.00.00 - Execução Orçamentária Delegada a Consórcios Públicos </t>
  </si>
  <si>
    <t xml:space="preserve">    FU25 - Demais Subfunções </t>
  </si>
  <si>
    <t xml:space="preserve">        4.4.73.00.00 - Transferências a Consórcios Públicos mediante contrato 
        de rateio à conta de recursos de que tratam os §§ 1º e 2º do art. 24 
        da Lei Complementar no 141, de 2012 </t>
  </si>
  <si>
    <t xml:space="preserve">  26 - Transporte </t>
  </si>
  <si>
    <t xml:space="preserve">        4.4.74.00.00 - Transferências a Consórcios Públicos mediante contrato 
        de rateio à conta de recursos de que trata o art. 25 da Lei 
        Complementar no 141, de 2012 </t>
  </si>
  <si>
    <t xml:space="preserve">    26.781 - Transporte Aéreo </t>
  </si>
  <si>
    <t xml:space="preserve">        4.4.75.00.00 - Transferências a Instituições Multigovernamentais à 
        conta de recursos de que tratam os §§ 1º e 2º do art. 24 da Lei 
        Complementar no 141, de 2012 </t>
  </si>
  <si>
    <t xml:space="preserve">    26.782 - Transporte Rodoviário </t>
  </si>
  <si>
    <t xml:space="preserve">        4.4.76.00.00 - Transferências a Instituições Multigovernamentais à 
        conta de recursos de que trata o art. 25 da Lei Complementar no 141, 
        de 2012 </t>
  </si>
  <si>
    <t xml:space="preserve">    26.783 - Transporte Ferroviário </t>
  </si>
  <si>
    <t xml:space="preserve">        4.4.80.00.00 - Transferências ao Exterior </t>
  </si>
  <si>
    <t xml:space="preserve">    26.784 - Transporte Hidroviário </t>
  </si>
  <si>
    <t xml:space="preserve">        4.4.90.00.00 - Aplicações Diretas </t>
  </si>
  <si>
    <t xml:space="preserve">    26.785 - Transportes Especiais </t>
  </si>
  <si>
    <t xml:space="preserve">          4.4.90.04.00 - Contratação por Tempo Determinado </t>
  </si>
  <si>
    <t xml:space="preserve">    26.122 - Administração Geral </t>
  </si>
  <si>
    <t xml:space="preserve">          4.4.90.14.00 - Diárias - Civil </t>
  </si>
  <si>
    <t xml:space="preserve">    FU26 - Demais Subfunções </t>
  </si>
  <si>
    <t xml:space="preserve">          4.4.90.15.00 - Diárias - Militar </t>
  </si>
  <si>
    <t xml:space="preserve">  27 - Desporto e Lazer </t>
  </si>
  <si>
    <t xml:space="preserve">          4.4.90.17.00 - Outras Despesas Variáveis - Pessoal Militar </t>
  </si>
  <si>
    <t xml:space="preserve">    27.811 - Desporto de Rendimento </t>
  </si>
  <si>
    <t xml:space="preserve">          4.4.90.18.00 - Auxílio Financeiro a Estudantes </t>
  </si>
  <si>
    <t xml:space="preserve">    27.812 - Desporto Comunitário </t>
  </si>
  <si>
    <t xml:space="preserve">          4.4.90.20.00 - Auxílio Financeiro a Pesquisadores </t>
  </si>
  <si>
    <t xml:space="preserve">    27.813 - Lazer </t>
  </si>
  <si>
    <t xml:space="preserve">          4.4.90.30.00 - Material de Consumo </t>
  </si>
  <si>
    <t xml:space="preserve">    27.122 - Administração Geral </t>
  </si>
  <si>
    <t xml:space="preserve">          4.4.90.33.00 - Passagens e Despesas com Locomoção </t>
  </si>
  <si>
    <t xml:space="preserve">    FU27 - Demais Subfunções </t>
  </si>
  <si>
    <t xml:space="preserve">          4.4.90.35.00 - Serviços de Consultoria </t>
  </si>
  <si>
    <t xml:space="preserve">  28 - Encargos Especiais </t>
  </si>
  <si>
    <t xml:space="preserve">          4.4.90.36.00 - Outros Serviços de Terceiros - Pessoa Física </t>
  </si>
  <si>
    <t xml:space="preserve">    28.841 - Refinanciamento da Dívida Interna </t>
  </si>
  <si>
    <t xml:space="preserve">          4.4.90.37.00 - Locação de Mão-de-Obra </t>
  </si>
  <si>
    <t xml:space="preserve">    28.842 - Refinanciamento da Dívida Externa </t>
  </si>
  <si>
    <t xml:space="preserve">          4.4.90.39.00 - Outros Serviços de Terceiros - Pessoa Jurídica </t>
  </si>
  <si>
    <t xml:space="preserve">    28.843 - Serviço da Dívida Interna </t>
  </si>
  <si>
    <t xml:space="preserve">          4.4.90.40.00 - Serviços de Tecnologia da Informação e Comunicação 
          (TIC) - Pessoa Jurídica </t>
  </si>
  <si>
    <t xml:space="preserve">    28.844 - Serviço da Dívida Externa </t>
  </si>
  <si>
    <t xml:space="preserve">          4.4.90.47.00 - Obrigações Tributárias e Contributivas </t>
  </si>
  <si>
    <t xml:space="preserve">    28.845 - Outras Transferências </t>
  </si>
  <si>
    <t xml:space="preserve">          4.4.90.51.00 - Obras e Instalações </t>
  </si>
  <si>
    <t xml:space="preserve">    28.846 - Outros Encargos Especiais </t>
  </si>
  <si>
    <t xml:space="preserve">            4.4.90.51.91 - Obras em Andamento </t>
  </si>
  <si>
    <t xml:space="preserve">    28.847 - Transferências para a Educação Básica </t>
  </si>
  <si>
    <t xml:space="preserve">            4.4.90.51.99 - Demais Obras e Instalações </t>
  </si>
  <si>
    <t xml:space="preserve">    FU28 - Demais Subfunções </t>
  </si>
  <si>
    <t xml:space="preserve">          4.4.90.52.00 - Equipamentos e Material Permanente </t>
  </si>
  <si>
    <t xml:space="preserve">Despesas Intraorçamentárias </t>
  </si>
  <si>
    <t xml:space="preserve">          4.4.90.61.00 - Aquisição de Imóveis </t>
  </si>
  <si>
    <t xml:space="preserve">          4.4.90.91.00 - Sentenças Judiciais </t>
  </si>
  <si>
    <t xml:space="preserve">          4.4.90.92.00 - Despesas de Exercícios Anteriores </t>
  </si>
  <si>
    <t xml:space="preserve">          4.4.90.93.00 - Indenizações e Restituições </t>
  </si>
  <si>
    <t xml:space="preserve">          4.4.90.95.00 - Indenização pela Execução de Trabalhos de Campo </t>
  </si>
  <si>
    <t xml:space="preserve">          4.4.90.99.00 - A Classificar </t>
  </si>
  <si>
    <t xml:space="preserve">        4.4.91.00.00 - Aplicação Direta Decorrente de Operação entre Órgãos, 
        Fundos e Entidades Integrantes dos Orçamentos Fiscal e da Seguridade 
        Social </t>
  </si>
  <si>
    <t xml:space="preserve">        4.4.92.00.00 - Aplicação Direta de Recursos de Outros Entes da 
        Federação Decorrentes de Delegação ou Descentralização </t>
  </si>
  <si>
    <t xml:space="preserve">        4.4.93.00.00 - Aplicação Direta Decorrente de Operação de Órgãos, 
        Fundos e Entidades Integrantes dos Orçamentos Fiscal e da Seguridade 
        Social com Consórcio Público do qual o Ente Participe </t>
  </si>
  <si>
    <t xml:space="preserve">        4.4.94.00.00 - Aplicação Direta Decorrente de Operação de Órgãos, 
        Fundos e Entidades Integrantes dos Orçamentos Fiscal e da Seguridade 
        Social com Consórcio Público do qual o Ente Não Participe </t>
  </si>
  <si>
    <t xml:space="preserve">        4.4.95.00.00 - Aplicação Direta à conta de recursos de que tratam os 
        §§ 1º e 2º do art. 24 da Lei Complementar no 141, de 2012 </t>
  </si>
  <si>
    <t xml:space="preserve">        4.4.96.00.00 - Aplicação Direta à conta de recursos de que trata o 
        art. 25 da Lei Complementar no 141, de 2012 </t>
  </si>
  <si>
    <t xml:space="preserve">        4.4.99.00.00 - A Definir </t>
  </si>
  <si>
    <t xml:space="preserve">      4.5.00.00.00 - Inversões Financeiras </t>
  </si>
  <si>
    <t xml:space="preserve">        4.5.20.00.00 - Transferências à União </t>
  </si>
  <si>
    <t xml:space="preserve">        4.5.30.00.00 - Transferências a Estados e ao Distrito Federal </t>
  </si>
  <si>
    <t xml:space="preserve">        4.5.31.00.00 - Transferências a Estados e DF - Fundo a Fundo </t>
  </si>
  <si>
    <t xml:space="preserve">        4.5.32.00.00 - Execução Orçamentária Delegada a Estados e ao Distrito 
        Federal </t>
  </si>
  <si>
    <t xml:space="preserve">        4.5.40.00.00 - Transferências a Municípios </t>
  </si>
  <si>
    <t xml:space="preserve">        4.5.42.00.00 - Execução Orçamentária Delegada a Municípios </t>
  </si>
  <si>
    <t xml:space="preserve">        4.5.50.00.00 - Transferências a Instituições Privadas sem Fins 
        Lucrativos </t>
  </si>
  <si>
    <t xml:space="preserve">        4.5.60.00.00 - Transferências a Instituições Privadas com Fins 
        Lucrativos </t>
  </si>
  <si>
    <t xml:space="preserve">        4.5.67.00.00 - Execução de Contrato de Parceria Público-Privada - PPP </t>
  </si>
  <si>
    <t xml:space="preserve">        4.5.70.00.00 - Transferências a Instituições Multigovernamentais </t>
  </si>
  <si>
    <t xml:space="preserve">        4.5.71.00.00 - Transferências a Consórcios Públicos mediante contrato 
        de rateio </t>
  </si>
  <si>
    <t xml:space="preserve">        4.5.72.00.00 - Execução Orçamentária Delegada a Consórcios Públicos </t>
  </si>
  <si>
    <t xml:space="preserve">        4.5.73.00.00 - Transferências a Consórcios Públicos mediante contrato 
        de rateio à conta de recursos de que tratam os §§ 1º e 2º do art. 24 
        da Lei Complementar no 141, de 2012 </t>
  </si>
  <si>
    <t xml:space="preserve">        4.5.74.00.00 - Transferências a Consórcios Públicos mediante contrato 
        de rateio à conta de recursos de que trata o art. 25 da Lei 
        Complementar no 141, de 2012 </t>
  </si>
  <si>
    <t xml:space="preserve">        4.5.80.00.00 - Transferências ao Exterior </t>
  </si>
  <si>
    <t xml:space="preserve">        4.5.90.00.00 - Aplicações Diretas </t>
  </si>
  <si>
    <t xml:space="preserve">          4.5.90.27.00 - Encargos pela Honra de Avais, Garantias, Seguros e 
          Similares </t>
  </si>
  <si>
    <t xml:space="preserve">          4.5.90.61.00 - Aquisição de Imóveis </t>
  </si>
  <si>
    <t xml:space="preserve">          4.5.90.62.00 - Aquisição de Produtos para Revenda </t>
  </si>
  <si>
    <t xml:space="preserve">          4.5.90.63.00 - Aquisição de Títulos de Crédito </t>
  </si>
  <si>
    <t xml:space="preserve">          4.5.90.64.00 - Aquisição de Títulos Representativos de Capital já 
          Integralizado </t>
  </si>
  <si>
    <t xml:space="preserve">          4.5.90.65.00 - Constituição ou Aumento de Capital de Empresas </t>
  </si>
  <si>
    <t xml:space="preserve">          4.5.90.66.00 - Concessão de Empréstimos e Financiamentos </t>
  </si>
  <si>
    <t xml:space="preserve">          4.5.90.67.00 - Depósitos Compulsórios </t>
  </si>
  <si>
    <t xml:space="preserve">          4.5.90.82.00 - Aporte de Recursos pelo Parceiro Público em Favor do 
          Parceiro Privado Decorrente de Contrato de PPP </t>
  </si>
  <si>
    <t xml:space="preserve">          4.5.90.83.00 - Despesas Decorrentes de Contrato de PPP, exceto 
          Subvenções Econômicas e Aporte </t>
  </si>
  <si>
    <t xml:space="preserve">          4.5.90.84.00 - Despesas Decorrentes da Participação em Fundos, 
          Organismos ou Entidades Assemelhadas, Nacionais e Internacionais </t>
  </si>
  <si>
    <t xml:space="preserve">          4.5.90.91.00 - Sentenças Judiciais </t>
  </si>
  <si>
    <t xml:space="preserve">          4.5.90.92.00 - Despesas de Exercícios Anteriores </t>
  </si>
  <si>
    <t xml:space="preserve">          4.5.90.93.00 - Indenizações e Restituições </t>
  </si>
  <si>
    <t xml:space="preserve">          4.5.90.99.00 - A Classificar </t>
  </si>
  <si>
    <t xml:space="preserve">        4.5.91.00.00 - Aplicação Direta Decorrente de Operação entre Órgãos, 
        Fundos e Entidades Integrantes dos Orçamentos Fiscal e da Seguridade 
        Social </t>
  </si>
  <si>
    <t xml:space="preserve">        4.5.95.00.00 - Aplicação Direta à conta de recursos de que tratam os 
        §§ 1º e 2º do art. 24 da Lei Complementar no 141, de 2012 </t>
  </si>
  <si>
    <t xml:space="preserve">        4.5.96.00.00 - Aplicação Direta à conta de recursos de que trata o 
        art. 25 da Lei Complementar no 141, de 2012 </t>
  </si>
  <si>
    <t xml:space="preserve">        4.5.99.00.00 - A Definir </t>
  </si>
  <si>
    <t xml:space="preserve">      4.6.00.00.00 - Amortização da Dívida </t>
  </si>
  <si>
    <t xml:space="preserve">        4.6.71.00.00 - Transferências a Consórcios Públicos mediante contrato 
        de rateio </t>
  </si>
  <si>
    <t xml:space="preserve">        4.6.73.00.00 - Transferências a Consórcios Públicos mediante contrato 
        de rateio à conta de recursos de que tratam os §§ 1º e 2º do art. 24 
        da Lei Complementar nº 141, de 2012 </t>
  </si>
  <si>
    <t xml:space="preserve">        4.6.74.00.00 - Transferências a Consórcios Públicos mediante contrato 
        de rateio à conta de recursos de que trata o art. 25 da Lei 
        Complementar nº 141, de 2012 </t>
  </si>
  <si>
    <t xml:space="preserve">        4.6.90.00.00 - Aplicações Diretas </t>
  </si>
  <si>
    <t xml:space="preserve">          4.6.90.26.00 - Obrigações Decorrentes de Política Monetária </t>
  </si>
  <si>
    <t xml:space="preserve">          4.6.90.71.00 - Principal da Dívida Contratual Resgatado </t>
  </si>
  <si>
    <t xml:space="preserve">          4.6.90.72.00 - Principal da Dívida Mobiliária Resgatado </t>
  </si>
  <si>
    <t xml:space="preserve">          4.6.90.73.00 - Correção Monetária ou Cambial da Dívida Contratual 
          Resgatada </t>
  </si>
  <si>
    <t xml:space="preserve">          4.6.90.74.00 - Correção Monetária ou Cambial da Dívida Mobiliária 
          Resgatada </t>
  </si>
  <si>
    <t xml:space="preserve">          4.6.90.75.00 - Correção Monetária da Dívida de Operações de Crédito 
          por Antecipação da Receita </t>
  </si>
  <si>
    <t xml:space="preserve">          4.6.90.76.00 - Principal Corrigido da Dívida Mobiliária Refinanciado </t>
  </si>
  <si>
    <t xml:space="preserve">          4.6.90.77.00 - Principal Corrigido da Dívida Contratual Refinanciado </t>
  </si>
  <si>
    <t xml:space="preserve">          4.6.90.91.00 - Sentenças Judiciais </t>
  </si>
  <si>
    <t xml:space="preserve">          4.6.90.92.00 - Despesas de Exercícios Anteriores </t>
  </si>
  <si>
    <t xml:space="preserve">          4.6.90.93.00 - Indenizações e Restituições </t>
  </si>
  <si>
    <t xml:space="preserve">          4.6.90.99.00 - A Classificar </t>
  </si>
  <si>
    <t xml:space="preserve">        4.6.95.00.00 - Aplicação Direta à conta de recursos de que tratam os 
        §§ 1º e 2º do art. 24 da Lei Complementar no 141, de 2012 </t>
  </si>
  <si>
    <t xml:space="preserve">        4.6.96.00.00 - Aplicação Direta à conta de recursos de que trata o 
        art. 25 da Lei Complementar no 141, de 2012 </t>
  </si>
  <si>
    <t xml:space="preserve">        4.6.99.00.00 - A Definir </t>
  </si>
  <si>
    <t>BALANÇO PATRIMONIAL – CONSOLIDADO NACIONAL (VALORES COM EXCLUSÕES)</t>
  </si>
  <si>
    <t>R$ milhões</t>
  </si>
  <si>
    <t>ATIVO</t>
  </si>
  <si>
    <t>Nota</t>
  </si>
  <si>
    <t>PASSIVO E PATRIMÔNIO LÍQUIDO</t>
  </si>
  <si>
    <t>Ativo Circulante</t>
  </si>
  <si>
    <t>Passivo Circulante</t>
  </si>
  <si>
    <t>Caixa e Equivalentes de Caixa</t>
  </si>
  <si>
    <t>Obrigações Trabalhistas, Previdenciárias e Assistenciais a Pagar a Curto Prazo</t>
  </si>
  <si>
    <t>Créditos a Curto Prazo</t>
  </si>
  <si>
    <t>Empréstimos e Financiamentos a CP</t>
  </si>
  <si>
    <t>Demais Créditos e Valores a Curto Prazo</t>
  </si>
  <si>
    <t>Fornecedores e Contas a Pagar a CP</t>
  </si>
  <si>
    <t>Investimentos e Aplicações Temporárias a CP</t>
  </si>
  <si>
    <t>Obrigações Fiscais a Curto Prazo</t>
  </si>
  <si>
    <t>Estoques</t>
  </si>
  <si>
    <t>Obrigações de Repartição a Outros Entes</t>
  </si>
  <si>
    <t>Ativo Não Circulante Mantido para Venda</t>
  </si>
  <si>
    <t>Provisões a Curto Prazo</t>
  </si>
  <si>
    <t>VPD Pagas Antecipadamente</t>
  </si>
  <si>
    <t>Demais Obrigações a Curto Prazo</t>
  </si>
  <si>
    <t>Total do Ativo Circulante</t>
  </si>
  <si>
    <t>Total do Passivo Circulante</t>
  </si>
  <si>
    <t>Ativo Não Circulante</t>
  </si>
  <si>
    <t>Passivo Não Circulante</t>
  </si>
  <si>
    <t>Realizável a Longo Prazo</t>
  </si>
  <si>
    <t>Obrigações Trabalhistas, Previdenciárias e Assistenciais a Longo Prazo</t>
  </si>
  <si>
    <t>Créditos a Longo Prazo</t>
  </si>
  <si>
    <t>Empréstimos e Financiamentos a LP</t>
  </si>
  <si>
    <t xml:space="preserve">Demais Créditos e Valores a Longo Prazo </t>
  </si>
  <si>
    <t>Fornecedores e Contas a Pagar a LP</t>
  </si>
  <si>
    <t>Investimentos Temporários a Longo Prazo</t>
  </si>
  <si>
    <t>Obrigações Fiscais a Longo Prazo</t>
  </si>
  <si>
    <t>Provisões a Longo Prazo</t>
  </si>
  <si>
    <t>Demais Obrigações a Longo Prazo</t>
  </si>
  <si>
    <t>Investimentos</t>
  </si>
  <si>
    <t>Resultado Diferido</t>
  </si>
  <si>
    <t>Imobilizado</t>
  </si>
  <si>
    <t>Total do Passivo Não Circulante</t>
  </si>
  <si>
    <t>Intangível</t>
  </si>
  <si>
    <t>Diferido</t>
  </si>
  <si>
    <t>Total do Ativo Não Circulante</t>
  </si>
  <si>
    <t>Patrimônio Líquido</t>
  </si>
  <si>
    <t xml:space="preserve">Patrimônio Social e Capital Social </t>
  </si>
  <si>
    <t>Adiant. Futuro Aumento Capital</t>
  </si>
  <si>
    <t xml:space="preserve">Reservas de Capital </t>
  </si>
  <si>
    <t xml:space="preserve">Ajustes de Avaliação Patrimonial </t>
  </si>
  <si>
    <t xml:space="preserve">Reservas de Lucros </t>
  </si>
  <si>
    <t xml:space="preserve">Demais Reservas </t>
  </si>
  <si>
    <t xml:space="preserve">Resultados Acumulados </t>
  </si>
  <si>
    <t xml:space="preserve">(-) Ações / Cotas em Tesouraria </t>
  </si>
  <si>
    <t>Total do Patrimônio Líquido</t>
  </si>
  <si>
    <t>TOTAL DO ATIVO</t>
  </si>
  <si>
    <t>TOTAL DO PASSIVO E DO PATRIMÔNIO LÍQUIDO</t>
  </si>
  <si>
    <t>BALANÇO PATRIMONIAL – CONSOLIDADO NACIONAL E POR ESFERA DE GOVERNO (VALORES COM EXCLUSÕES)</t>
  </si>
  <si>
    <t>UNIÃO</t>
  </si>
  <si>
    <t>ESTADOS</t>
  </si>
  <si>
    <t>MUNICÍPIOS</t>
  </si>
  <si>
    <t>CONSOLIDADO</t>
  </si>
  <si>
    <t>Investimentos e Aplicações Temporárias a Curto Prazo</t>
  </si>
  <si>
    <t>PASSIVO</t>
  </si>
  <si>
    <t>Obrigações Trabalhistas, Previdenciárias e  Assistenciais a Pagar a Curto Prazo</t>
  </si>
  <si>
    <t>Empréstimos e Financiamentos a Curto Prazo</t>
  </si>
  <si>
    <t>Fornecedores e Contas a Pagar a Curto Prazo</t>
  </si>
  <si>
    <t>Obrigações Trabalhistas, Previdenciárias e  Assistenciais a Pagar a Longo Prazo</t>
  </si>
  <si>
    <t>Empréstimos e Financiamentos a Longo Prazo</t>
  </si>
  <si>
    <t>Fornecedores e Contas a Pagar a Longo Prazo</t>
  </si>
  <si>
    <t xml:space="preserve">Adiantamento para Futuro Aumento de Capital </t>
  </si>
  <si>
    <t>QUADRO DOS ATIVOS E PASSIVOS FINANCEIROS E PERMANENTE – LEI Nº 4.320/1964 – CONSOLIDADO NACIONAL E POR ESFERA DE GOVERNO</t>
  </si>
  <si>
    <t>ATIVO (I)</t>
  </si>
  <si>
    <t>Ativo Financeiro</t>
  </si>
  <si>
    <t>Ativo Permanente</t>
  </si>
  <si>
    <t>Total do Ativo</t>
  </si>
  <si>
    <t>PASSIVO (II)</t>
  </si>
  <si>
    <t>Passivo Financeiro</t>
  </si>
  <si>
    <t>Passivo Permanente</t>
  </si>
  <si>
    <t>Total do Passivo</t>
  </si>
  <si>
    <t>Saldo Patrimonial (III) = (I - II)</t>
  </si>
  <si>
    <t>QUADRO DAS CONTAS DE COMPENSAÇÃO – LEI Nº 4.320/1964 – CONSOLIDADO NACIONAL E POR ESFERA DE GOVERNO</t>
  </si>
  <si>
    <t>ATOS POTENCIAIS ATIVOS</t>
  </si>
  <si>
    <t>Saldo dos Atos Potenciais Ativos</t>
  </si>
  <si>
    <t>ATOS POTENCIAIS PASSIVOS</t>
  </si>
  <si>
    <t>Saldo dos Atos Potenciais Passivos</t>
  </si>
  <si>
    <t>DEMONSTRAÇÃO DAS VARIAÇÕES PATRIMONIAIS – CONSOLIDADO NACIONAL</t>
  </si>
  <si>
    <t>VARIAÇÕES PATRIMONIAIS AUMENTATIVAS</t>
  </si>
  <si>
    <t>Impostos, Taxas e Contribuições de Melhoria</t>
  </si>
  <si>
    <t>Contribuições</t>
  </si>
  <si>
    <t>Exploração e Venda de Bens, Serviços e Direitos</t>
  </si>
  <si>
    <t>Variações Patrimoniais Aumentativas Financeiras</t>
  </si>
  <si>
    <t>Transferências e Delegações Recebidas</t>
  </si>
  <si>
    <t>Valorização e Ganhos com Ativos e Desincorporação de Passivos</t>
  </si>
  <si>
    <t>Outras Variações Patrimoniais Aumentativas</t>
  </si>
  <si>
    <t>Total das Variações Patrimoniais Aumentativas (I)</t>
  </si>
  <si>
    <t>VARIAÇÕES PATRIMONIAIS DIMINUTIVAS</t>
  </si>
  <si>
    <t>Pessoal e Encargos</t>
  </si>
  <si>
    <t>Benefícios Previdenciários e Assistenciais</t>
  </si>
  <si>
    <t>Uso de Bens, Serviços e Consumo de Capital Fixo</t>
  </si>
  <si>
    <t>Variações Patrimoniais Diminutivas Financeiras</t>
  </si>
  <si>
    <t>Transferências e Delegações Concedidas</t>
  </si>
  <si>
    <t>Desvalorização e Perdas de Ativos e Incorporação de Passivos</t>
  </si>
  <si>
    <t>Tributárias</t>
  </si>
  <si>
    <t>Custo das Mercadorias Vendidas, dos Produtos Vendidos 
e dos Serviços Prestados</t>
  </si>
  <si>
    <t>Outras Variações Patrimoniais Diminutivas</t>
  </si>
  <si>
    <t>Total das Variações Patrimoniais Diminutivas (II)</t>
  </si>
  <si>
    <t>RESULTADO PATRIMONIAL DO PERÍODO (III) = (I - II)</t>
  </si>
  <si>
    <t>DEMONSTRAÇÃO DAS VARIAÇÕES PATRIMONIAIS – CONSOLIDADO NACIONAL E POR ESFERA DE GOVERNO</t>
  </si>
  <si>
    <t>Custo das Mercadorias Vendidas, dos Produtos Vendidos e dos Serviços Prestados</t>
  </si>
  <si>
    <t>DEMONSTRATIVO DA EXECUÇÃO ORÇAMENTÁRIA – CONSOLIDADO NACIONAL</t>
  </si>
  <si>
    <t>RECEITAS ORÇAMENTÁRIAS (ARRECADADAS)</t>
  </si>
  <si>
    <t>DESPESAS ORÇAMENTÁRIAS (EMPENHADAS)</t>
  </si>
  <si>
    <t>Receitas Correntes (I)</t>
  </si>
  <si>
    <t>Despesas Correntes (VI)</t>
  </si>
  <si>
    <t xml:space="preserve">Impostos, Taxas e Contribuições de Melhoria </t>
  </si>
  <si>
    <t>Pessoal e Encargos Sociais</t>
  </si>
  <si>
    <t>Impostos</t>
  </si>
  <si>
    <t>Juros e Encargos da Dívida</t>
  </si>
  <si>
    <t xml:space="preserve">Taxas </t>
  </si>
  <si>
    <t>Outras Despesas Correntes</t>
  </si>
  <si>
    <t>Contribuições de Melhoria</t>
  </si>
  <si>
    <t>Total das Despesas Correntes</t>
  </si>
  <si>
    <t>Contribuições Sociais</t>
  </si>
  <si>
    <t>Contribuições Econômicas</t>
  </si>
  <si>
    <t>Contribuições para Entidades Privadas de Serviço Social e de Formação Profissional</t>
  </si>
  <si>
    <t>Contribuição para Custeio do Serviço de Iluminação Pública</t>
  </si>
  <si>
    <t>Receita Patrimonial</t>
  </si>
  <si>
    <t>Receita Agropecuária</t>
  </si>
  <si>
    <t>Receita Industrial</t>
  </si>
  <si>
    <t>Receita de Serviços</t>
  </si>
  <si>
    <t>Transferências Correntes</t>
  </si>
  <si>
    <t>Outras Receitas Correntes</t>
  </si>
  <si>
    <t>Total das Receitas Correntes</t>
  </si>
  <si>
    <t>Despesas de Capital (VII)</t>
  </si>
  <si>
    <t>Receitas de Capital (II)</t>
  </si>
  <si>
    <t>Operações de Crédito</t>
  </si>
  <si>
    <t>Inversões Financeiras</t>
  </si>
  <si>
    <t>Operações de Crédito - Mercado Interno</t>
  </si>
  <si>
    <t>Amortização / Refinanciamento da Dívida</t>
  </si>
  <si>
    <t>Operações de Crédito - Mercado Externo</t>
  </si>
  <si>
    <t>Total das Despesas de Capital</t>
  </si>
  <si>
    <t>Alienação de Bens</t>
  </si>
  <si>
    <t>Amortização de Empréstimos</t>
  </si>
  <si>
    <t>Transferências de Capital</t>
  </si>
  <si>
    <t>Outras Receitas de Capital</t>
  </si>
  <si>
    <t>Resultado do Banco Central do Brasil</t>
  </si>
  <si>
    <t>Total das Receitas de Capital</t>
  </si>
  <si>
    <t>Receitas Correntes Intraorçamentárias (III)</t>
  </si>
  <si>
    <t>Receitas de Capital Intraorçamentárias (IV)</t>
  </si>
  <si>
    <t>TOTAL DAS RECEITAS ORÇAMENTÁRIAS (V) = (I + II + III + IV)</t>
  </si>
  <si>
    <t>TOTAL DAS DESPESAS ORÇAMENTÁRIAS (VIII) = (VI + VII)</t>
  </si>
  <si>
    <t>DÉFICIT ORÇAMENTÁRIO (V - VIII)</t>
  </si>
  <si>
    <t>SUPERÁVIT ORÇAMENTÁRIO (V - VIII)</t>
  </si>
  <si>
    <t>-</t>
  </si>
  <si>
    <t>DEMONSTRATIVO DA EXECUÇÃO ORÇAMENTÁRIA – CONSOLIDADO NACIONAL E POR ESFERA DE GOVERNO</t>
  </si>
  <si>
    <t>Receita de Contribuições</t>
  </si>
  <si>
    <t>Contribuições de Intervenção no Domínio Econômico</t>
  </si>
  <si>
    <t>Operações de Crédito Internas</t>
  </si>
  <si>
    <t>Operações de Crédito Externas</t>
  </si>
  <si>
    <t>Resultado do Banco Central</t>
  </si>
  <si>
    <t>DEMONSTRATIVO DAS DESPESAS POR FUNÇÃO – CONSOLIDADO NACIONAL E POR ESFERA DE GOVERNO</t>
  </si>
  <si>
    <t>FUNÇÃO</t>
  </si>
  <si>
    <t xml:space="preserve">Legislativa </t>
  </si>
  <si>
    <t xml:space="preserve">Judiciária </t>
  </si>
  <si>
    <t xml:space="preserve">Essencial à Justiça </t>
  </si>
  <si>
    <t xml:space="preserve">Administração </t>
  </si>
  <si>
    <t xml:space="preserve">Defesa Nacional </t>
  </si>
  <si>
    <t xml:space="preserve">Segurança Pública </t>
  </si>
  <si>
    <t xml:space="preserve">Relações Exteriores </t>
  </si>
  <si>
    <t xml:space="preserve">Assistência Social </t>
  </si>
  <si>
    <t xml:space="preserve">Previdência Social </t>
  </si>
  <si>
    <t xml:space="preserve">Saúde </t>
  </si>
  <si>
    <t xml:space="preserve">Trabalho </t>
  </si>
  <si>
    <t xml:space="preserve">Educação </t>
  </si>
  <si>
    <t xml:space="preserve">Cultura </t>
  </si>
  <si>
    <t xml:space="preserve">Direitos da Cidadania </t>
  </si>
  <si>
    <t xml:space="preserve">Urbanismo </t>
  </si>
  <si>
    <t xml:space="preserve">Habitação </t>
  </si>
  <si>
    <t xml:space="preserve">Saneamento </t>
  </si>
  <si>
    <t xml:space="preserve">Gestão Ambiental </t>
  </si>
  <si>
    <t xml:space="preserve">Ciência e Tecnologia </t>
  </si>
  <si>
    <t xml:space="preserve">Agricultura </t>
  </si>
  <si>
    <t xml:space="preserve">Organização Agrária </t>
  </si>
  <si>
    <t xml:space="preserve">Indústria </t>
  </si>
  <si>
    <t xml:space="preserve">Comércio e Serviços </t>
  </si>
  <si>
    <t xml:space="preserve">Comunicações </t>
  </si>
  <si>
    <t xml:space="preserve">Energia </t>
  </si>
  <si>
    <t xml:space="preserve">Transporte </t>
  </si>
  <si>
    <t xml:space="preserve">Desporto e Lazer </t>
  </si>
  <si>
    <t xml:space="preserve">Encargos Especiais </t>
  </si>
  <si>
    <t>TOTAL DA DESPESA (EXCETO INTRA-ORÇAMENTÁRIA)</t>
  </si>
  <si>
    <t>TOTAL DA DESPESA (INTRA-ORÇAMENTÁRIA)</t>
  </si>
  <si>
    <t>TOTAL GERAL DA DESPESA POR FUNÇÃO</t>
  </si>
  <si>
    <t>CAIXA E EQUIVALENTES DE CAIXA</t>
  </si>
  <si>
    <t xml:space="preserve">Caixa e Equivalentes de Caixa em Moeda Nacional </t>
  </si>
  <si>
    <t xml:space="preserve">Caixa e Equivalentes de Caixa em Moeda Estrangeira </t>
  </si>
  <si>
    <t>Total de Caixa e Equivalentes de Caixa</t>
  </si>
  <si>
    <t>CRÉDITOS A CURTO PRAZO</t>
  </si>
  <si>
    <t xml:space="preserve">Créditos Tributários a Receber  </t>
  </si>
  <si>
    <t xml:space="preserve">Clientes  </t>
  </si>
  <si>
    <t xml:space="preserve">Créditos de Transferências a Receber  </t>
  </si>
  <si>
    <t xml:space="preserve">Empréstimos e Financiamentos Concedidos  </t>
  </si>
  <si>
    <t xml:space="preserve">Dívida Ativa Tributária  </t>
  </si>
  <si>
    <t xml:space="preserve">Dívida Ativa Não Tributária  </t>
  </si>
  <si>
    <t xml:space="preserve">(-) Ajuste de Perdas de Créditos a Curto Prazo </t>
  </si>
  <si>
    <t>Total de Créditos a Curto Prazo</t>
  </si>
  <si>
    <t>DEMAIS CRÉDITOS E VALORES A CURTO PRAZO</t>
  </si>
  <si>
    <t xml:space="preserve">Adiantamentos Concedidos a Pessoal e a Terceiros </t>
  </si>
  <si>
    <t xml:space="preserve">Tributos a Recuperar / Compensar </t>
  </si>
  <si>
    <t>Créditos a Receber por Descentralização da Prestação de Serviços Públicos</t>
  </si>
  <si>
    <t xml:space="preserve">Créditos por Danos ao Patrimônio </t>
  </si>
  <si>
    <t xml:space="preserve">Depósitos Restituíveis e Valores Vinculados </t>
  </si>
  <si>
    <t>Créditos Previdenciários a Receber a Curto Prazo</t>
  </si>
  <si>
    <t xml:space="preserve">Outros Créditos a Receber e Valores a Curto Prazo </t>
  </si>
  <si>
    <t>(-) Ajuste de Perdas de Demais Créditos e Valores a CP</t>
  </si>
  <si>
    <t>Total de Demais Créditos e Valores a Curto Prazo</t>
  </si>
  <si>
    <t>INVESTIMENTOS E APLICAÇÕES TEMPORÁRIAS A CURTO PRAZO</t>
  </si>
  <si>
    <t xml:space="preserve">Títulos e Valores Mobiliários  </t>
  </si>
  <si>
    <t xml:space="preserve">Aplicação Temporária em Metais Preciosos  </t>
  </si>
  <si>
    <t xml:space="preserve">Aplicação Em Segmento de Imóveis </t>
  </si>
  <si>
    <t>(-) Ajuste de Perdas de Investimentos e Aplicações Temporárias</t>
  </si>
  <si>
    <t>Total de Investimentos e Aplicações Temporárias a Curto Prazo</t>
  </si>
  <si>
    <t>ESTOQUES</t>
  </si>
  <si>
    <t xml:space="preserve">Mercadorias para Revenda </t>
  </si>
  <si>
    <t xml:space="preserve">Produtos e Serviços Acabados </t>
  </si>
  <si>
    <t xml:space="preserve">Produtos e Serviços em Elaboração </t>
  </si>
  <si>
    <t xml:space="preserve">Matérias-Primas </t>
  </si>
  <si>
    <t xml:space="preserve">Materiais em Trânsito </t>
  </si>
  <si>
    <t xml:space="preserve">Almoxarifado </t>
  </si>
  <si>
    <t xml:space="preserve">Outros Estoques </t>
  </si>
  <si>
    <t xml:space="preserve">(-) Ajuste de Perdas de Estoques </t>
  </si>
  <si>
    <t>Total de Estoques</t>
  </si>
  <si>
    <t>ATIVO NÃO CIRCULANTE MANTIDO PARA VENDA</t>
  </si>
  <si>
    <t>Investimento Mantido para Venda</t>
  </si>
  <si>
    <t>Imobilizado Mantido para Venda</t>
  </si>
  <si>
    <t>Intangível Mantido para Venda</t>
  </si>
  <si>
    <t xml:space="preserve"> (-) Redução ao Valor Recuperável de Ativos Mantidos para Venda</t>
  </si>
  <si>
    <t>Total de Ativo Não Circulante Mantido para Venda</t>
  </si>
  <si>
    <t>VPD PAGAS ANTECIPADAMENTE</t>
  </si>
  <si>
    <t xml:space="preserve">Prêmios de Seguros a Apropriar </t>
  </si>
  <si>
    <t xml:space="preserve">VPD Financeiras a Apropriar </t>
  </si>
  <si>
    <t xml:space="preserve">Assinaturas e Anuidades a Apropriar  </t>
  </si>
  <si>
    <t xml:space="preserve">Aluguéis Pagos a Apropriar </t>
  </si>
  <si>
    <t xml:space="preserve">Tributos Pagos a Apropriar  </t>
  </si>
  <si>
    <t xml:space="preserve">Contribuições Confederativas a Apropriar </t>
  </si>
  <si>
    <t xml:space="preserve">Benefícios a Pessoal a Apropriar </t>
  </si>
  <si>
    <t xml:space="preserve">Demais VPD a Apropriar </t>
  </si>
  <si>
    <t>Total de VPD Pagas Antecipadamente</t>
  </si>
  <si>
    <t>ATIVO REALIZÁVEL A LONGO PRAZO</t>
  </si>
  <si>
    <t xml:space="preserve">Créditos a Longo Prazo </t>
  </si>
  <si>
    <t xml:space="preserve">Investimentos e Aplicações Temporárias a Longo Prazo </t>
  </si>
  <si>
    <t xml:space="preserve">Estoques </t>
  </si>
  <si>
    <t xml:space="preserve">VPD Pagas Antecipadamente </t>
  </si>
  <si>
    <t>Total do Ativo Realizável a Longo Prazo</t>
  </si>
  <si>
    <t>INVESTIMENTOS</t>
  </si>
  <si>
    <t>Participações Permanentes</t>
  </si>
  <si>
    <t>Propriedades para Investimento</t>
  </si>
  <si>
    <t>Investimentos do RPPS de Longo Prazo</t>
  </si>
  <si>
    <t xml:space="preserve">Demais Investimentos Permanentes </t>
  </si>
  <si>
    <t>(-) Depreciação Acumulada de Investimentos</t>
  </si>
  <si>
    <t xml:space="preserve">(-) Redução ao Valor Recuperável de Investimentos </t>
  </si>
  <si>
    <t>Total de Investimentos</t>
  </si>
  <si>
    <t>IMOBILIZADO</t>
  </si>
  <si>
    <t>Bens Móveis</t>
  </si>
  <si>
    <t>Bens Imóveis</t>
  </si>
  <si>
    <t xml:space="preserve">(-) Depreciação / Amortização / Exaustão Acumulada </t>
  </si>
  <si>
    <t xml:space="preserve">(-) Redução ao Valor Recuperável de Imobilizado </t>
  </si>
  <si>
    <t>Total do Imobilizado</t>
  </si>
  <si>
    <t>INTANGÍVEL</t>
  </si>
  <si>
    <t xml:space="preserve">Softwares </t>
  </si>
  <si>
    <t xml:space="preserve">Marcas, Direitos e Patentes Industriais </t>
  </si>
  <si>
    <t xml:space="preserve">Direito de Uso de Imóveis </t>
  </si>
  <si>
    <t xml:space="preserve">(-) Amortização Acumulada </t>
  </si>
  <si>
    <t xml:space="preserve">(-) Redução ao Valor Recuperável de Intangível </t>
  </si>
  <si>
    <t>Total do Intangível</t>
  </si>
  <si>
    <t>OBRIGAÇÕES TRABALHISTAS, PREVIDENCIÁRIAS E ASSISTENCIAIS A PAGAR A CURTO PRAZO</t>
  </si>
  <si>
    <t xml:space="preserve">Pessoal a Pagar </t>
  </si>
  <si>
    <t>Benefícios Previdenciários a Pagar</t>
  </si>
  <si>
    <t>Benefícios Assistenciais a Pagar</t>
  </si>
  <si>
    <t xml:space="preserve">Encargos Sociais a Pagar </t>
  </si>
  <si>
    <t>Total de Obrigações Trabalhistas, Previdenciárias e Assistenciais a Pagar a Curto Prazo</t>
  </si>
  <si>
    <t>EMPRÉSTIMOS E FINANCIAMENTOS A CURTO PRAZO</t>
  </si>
  <si>
    <t xml:space="preserve">Empréstimos a Curto Prazo - Interno </t>
  </si>
  <si>
    <t xml:space="preserve">Empréstimos a Curto Prazo - Externo </t>
  </si>
  <si>
    <t xml:space="preserve">Financiamentos a Curto Prazo - Interno </t>
  </si>
  <si>
    <t xml:space="preserve">Financiamento a Curto Prazo - Externo </t>
  </si>
  <si>
    <t>Juros e Encargos a Pagar de Empréstimos e Financiamentos a Curto Prazo – Interno</t>
  </si>
  <si>
    <t>Juros e Encargos a Pagar de Empréstimos e Financiamentos a Curto Prazo - Externo</t>
  </si>
  <si>
    <t xml:space="preserve">(-) Encargos Financeiros a Apropriar - Interno </t>
  </si>
  <si>
    <t xml:space="preserve">(-) Encargos Financeiros a Apropriar - Externo </t>
  </si>
  <si>
    <t>Total de Empréstimos e Financiamentos a Curto Prazo</t>
  </si>
  <si>
    <t>FORNECEDORES E CONTAS A PAGAR A CURTO PRAZO</t>
  </si>
  <si>
    <t>Fornecedores e Contas a Pagar Nacionais a CP</t>
  </si>
  <si>
    <t>Fornecedores e Contas a Pagar Estrangeiros a CP</t>
  </si>
  <si>
    <t xml:space="preserve">Total de Fornecedores e Contas a Pagar a Curto Prazo </t>
  </si>
  <si>
    <t>OBRIGAÇÕES FISCAIS A CURTO PRAZO</t>
  </si>
  <si>
    <t xml:space="preserve">Obrigações Fiscais a Curto Prazo com a União </t>
  </si>
  <si>
    <t xml:space="preserve">Obrigações Fiscais a Curto Prazo com os Estados </t>
  </si>
  <si>
    <t xml:space="preserve">Obrigações Fiscais a Curto Prazo com os Municípios </t>
  </si>
  <si>
    <t>Total de Obrigações Fiscais a Curto Prazo</t>
  </si>
  <si>
    <t>PROVISÕES A CURTO PRAZO</t>
  </si>
  <si>
    <t xml:space="preserve">Provisão para Riscos Trabalhistas a Curto Prazo </t>
  </si>
  <si>
    <t xml:space="preserve">Provisões para Riscos Fiscais a Curto Prazo </t>
  </si>
  <si>
    <t xml:space="preserve">Provisão para Riscos Cíveis a Curto Prazo </t>
  </si>
  <si>
    <t>Provisão para Repartição de Créditos a Curto Prazo</t>
  </si>
  <si>
    <t>Provisão para Riscos Decorrentes de Contratos de PPP a Curto Prazo</t>
  </si>
  <si>
    <t>Provisão para Obrigações Decorrentes da Atuação Governamental a Curto Prazo</t>
  </si>
  <si>
    <t xml:space="preserve">Outras Provisões a Curto Prazo </t>
  </si>
  <si>
    <t xml:space="preserve">Total de Provisões a Curto Prazo </t>
  </si>
  <si>
    <t>DEMAIS OBRIGAÇÕES A CURTO PRAZO</t>
  </si>
  <si>
    <t xml:space="preserve">Adiantamentos de Clientes </t>
  </si>
  <si>
    <t xml:space="preserve">Obrigações por Danos a Terceiros </t>
  </si>
  <si>
    <t xml:space="preserve">Arrendamento Operacional a Pagar </t>
  </si>
  <si>
    <t xml:space="preserve">Debêntures e Outros Títulos de Dívida a Curto Prazo </t>
  </si>
  <si>
    <t>Dividendos e Juros sobre Capital Próprio a Pagar</t>
  </si>
  <si>
    <t>Obrigações Decorrentes de Contratos De PPP</t>
  </si>
  <si>
    <t>Depósitos de Instituições Autorizadas a Operar pelo BACEN</t>
  </si>
  <si>
    <t>Valores Restituíveis</t>
  </si>
  <si>
    <t xml:space="preserve">Outras Obrigações a Curto Prazo </t>
  </si>
  <si>
    <t>Total de Demais Obrigações a Curto Prazo</t>
  </si>
  <si>
    <t>OBRIGAÇÕES TRABALHISTAS, PREVIDENCIÁRIAS E ASSISTENCIAIS A PAGAR A LONGO PRAZO</t>
  </si>
  <si>
    <t>Pessoal a Pagar</t>
  </si>
  <si>
    <t xml:space="preserve">Benefícios Previdenciários a Pagar </t>
  </si>
  <si>
    <t xml:space="preserve">Benefícios Assistenciais a Pagar </t>
  </si>
  <si>
    <t>Total de Obrigações Trabalhistas, Previdenciárias e Assistenciais a Pagar a Longo Prazo</t>
  </si>
  <si>
    <t>EMPRÉSTIMOS E FINANCIAMENTOS A LONGO PRAZO</t>
  </si>
  <si>
    <t xml:space="preserve">Empréstimos a Longo Prazo - Interno </t>
  </si>
  <si>
    <t xml:space="preserve">Empréstimos a Longo Prazo - Externo </t>
  </si>
  <si>
    <t xml:space="preserve">Financiamentos a Longo Prazo - Interno </t>
  </si>
  <si>
    <t xml:space="preserve">Financiamento a Longo Prazo - Externo </t>
  </si>
  <si>
    <t>Juros e Encargos a Pagar de Empréstimos e Financiamentos a Longo Prazo – Interno</t>
  </si>
  <si>
    <t>Juros e Encargos a Pagar de Empréstimos e Financiamentos a Longo Prazo - Externo</t>
  </si>
  <si>
    <t>Subtotal de Empréstimos e Financiamentos a Longo Prazo</t>
  </si>
  <si>
    <t>FORNECEDORES E CONTAS A PAGAR A LONGO PRAZO</t>
  </si>
  <si>
    <t xml:space="preserve">Fornecedores Nacionais a Longo Prazo </t>
  </si>
  <si>
    <t xml:space="preserve">Fornecedores Estrangeiros a Longo Prazo </t>
  </si>
  <si>
    <t>Total de Fornecedores e Contas a Pagar a Longo Prazo</t>
  </si>
  <si>
    <t>OBRIGAÇÕES FISCAIS A LONGO PRAZO</t>
  </si>
  <si>
    <t xml:space="preserve">Obrigações Fiscais a Longo Prazo com a União </t>
  </si>
  <si>
    <t xml:space="preserve">Obrigações Fiscais a Longo Prazo com os Estados </t>
  </si>
  <si>
    <t xml:space="preserve">Obrigações Fiscais a Longo Prazo com os Municípios </t>
  </si>
  <si>
    <t>Total das Obrigações Fiscais a Longo Prazo</t>
  </si>
  <si>
    <t>PROVISÕES A LONGO PRAZO</t>
  </si>
  <si>
    <t xml:space="preserve">Provisão para Riscos Trabalhistas a Longo Prazo </t>
  </si>
  <si>
    <t xml:space="preserve">Provisões Matemáticas Previdenciárias a Longo Prazo </t>
  </si>
  <si>
    <t xml:space="preserve">Provisão para Riscos Fiscais a Longo Prazo </t>
  </si>
  <si>
    <t xml:space="preserve">Provisão para Riscos Cíveis a Longo Prazo </t>
  </si>
  <si>
    <t>Provisão para Repartição de Créditos a Longo Prazo</t>
  </si>
  <si>
    <t>Provisão para Riscos Decorrentes de Contratos de PPP a Longo Prazo</t>
  </si>
  <si>
    <t xml:space="preserve">Provisão para Obrigações Decorrentes da Atuação 
Governamental a Longo Prazo </t>
  </si>
  <si>
    <t xml:space="preserve">Outras Provisões a Longo Prazo </t>
  </si>
  <si>
    <t>Total de Provisões a Longo Prazo</t>
  </si>
  <si>
    <t>DEMAIS OBRIGAÇÕES A LONGO PRAZO</t>
  </si>
  <si>
    <t xml:space="preserve">Adiantamentos de Clientes a Longo Prazo </t>
  </si>
  <si>
    <t xml:space="preserve">Obrigações por Danos a Terceiros a Longo Prazo </t>
  </si>
  <si>
    <t xml:space="preserve">Debêntures e Outros Títulos de Dívida a Longo Prazo </t>
  </si>
  <si>
    <t xml:space="preserve">Obrigações Decorrentes de Contratos de PPP - Longo Prazo </t>
  </si>
  <si>
    <t xml:space="preserve">Valores Restituíveis </t>
  </si>
  <si>
    <t xml:space="preserve">Outras Obrigações a Longo Prazo </t>
  </si>
  <si>
    <t>Total de Demais Obrigações a Longo Prazo</t>
  </si>
  <si>
    <t>RESULTADO DIFERIDO</t>
  </si>
  <si>
    <t xml:space="preserve">Variação Patrimonial Aumentativa (VPA) Diferida </t>
  </si>
  <si>
    <t xml:space="preserve">(-) Custo Diferido </t>
  </si>
  <si>
    <t>Total do Resultado Diferido</t>
  </si>
  <si>
    <t>PATRIMÔNIO LÍQUIDO</t>
  </si>
  <si>
    <t>Reservas de Lucros</t>
  </si>
  <si>
    <t>Demais Reservas</t>
  </si>
  <si>
    <t xml:space="preserve">(-) Ações/Cotas em Tesouraria </t>
  </si>
  <si>
    <t xml:space="preserve">Impostos </t>
  </si>
  <si>
    <t>Taxas</t>
  </si>
  <si>
    <t xml:space="preserve">Contribuições de Melhoria </t>
  </si>
  <si>
    <t>Total dos Impostos, Taxas e Contribuições de Melhoria</t>
  </si>
  <si>
    <t xml:space="preserve">Contribuições Sociais </t>
  </si>
  <si>
    <t>Contribuição de Iluminação Pública</t>
  </si>
  <si>
    <t>Contribuições de Interesse das Categorias Profissionais</t>
  </si>
  <si>
    <t>Total das Contribuições</t>
  </si>
  <si>
    <t>Venda de Mercadorias</t>
  </si>
  <si>
    <t>Venda de Produtos</t>
  </si>
  <si>
    <t>Exploração de Bens, Direitos e Prestação de Serviços</t>
  </si>
  <si>
    <t>Total da Exploração e Venda de Bens, Serviços e Direitos</t>
  </si>
  <si>
    <t>Juros e Encargos de Empréstimos e Financiamentos Concedidos</t>
  </si>
  <si>
    <t>Juros e Encargos de Mora</t>
  </si>
  <si>
    <t>Variações Monetárias e Cambiais</t>
  </si>
  <si>
    <t>Descontos Financeiros Obtidos</t>
  </si>
  <si>
    <t>Remuneração de Depósitos Bancários e Aplicações Financeiras</t>
  </si>
  <si>
    <t>Aportes do Banco Central</t>
  </si>
  <si>
    <t>Outras Variações Patrimoniais Aumentativas – Financeiras</t>
  </si>
  <si>
    <t>Total das Variações Patrimoniais Aumentativas Financeiras</t>
  </si>
  <si>
    <t>Transferências Inter Governamentais</t>
  </si>
  <si>
    <t>Transferências das Instituições Privadas</t>
  </si>
  <si>
    <t>Transferências das Instituições Multigovernamentais</t>
  </si>
  <si>
    <t>Transferências de Consórcios Públicos</t>
  </si>
  <si>
    <t>Transferências do Exterior</t>
  </si>
  <si>
    <t>Execução Orçamentária Delegada de Entes</t>
  </si>
  <si>
    <t>Transferências de Pessoas Físicas</t>
  </si>
  <si>
    <t>Outras Transferências e Delegações Recebidas</t>
  </si>
  <si>
    <t>Total das Transferências e Delegações Recebidas</t>
  </si>
  <si>
    <t>Reavaliação de Ativos</t>
  </si>
  <si>
    <t>Ganhos com Alienação</t>
  </si>
  <si>
    <t>Ganhos com Incorporação de Ativos</t>
  </si>
  <si>
    <t>Ganhos Desincorporação de Passivos</t>
  </si>
  <si>
    <t>Reversão de Redução a Valor Recuperável</t>
  </si>
  <si>
    <t>Total da Valorização e Ganhos com Ativos e Desincorporação de Passivos</t>
  </si>
  <si>
    <t>Variação Patrimonial Aumentativa a Classificar</t>
  </si>
  <si>
    <t>Resultado Positivo de Participações</t>
  </si>
  <si>
    <t>Operações da Autoridade Monetária</t>
  </si>
  <si>
    <t>Reversão de Provisões e Ajustes para Perdas</t>
  </si>
  <si>
    <t>Diversas Variações Patrimoniais Aumentativas</t>
  </si>
  <si>
    <t>Total das Outras Variações Patrimoniais Aumentativas</t>
  </si>
  <si>
    <t>Remuneração a Pessoal</t>
  </si>
  <si>
    <t>Encargos Patronais</t>
  </si>
  <si>
    <t>Benefícios a Pessoal</t>
  </si>
  <si>
    <t>Outras Variações Patrimoniais Diminutivas - Pessoal e Encargos</t>
  </si>
  <si>
    <t>Total de Pessoal e Encargos</t>
  </si>
  <si>
    <t>Aposentadorias e Reformas</t>
  </si>
  <si>
    <t>Pensões</t>
  </si>
  <si>
    <t>Benefícios de Prestação Continuada</t>
  </si>
  <si>
    <t>Benefícios Eventuais</t>
  </si>
  <si>
    <t>Políticas Públicas de Transferência de Renda</t>
  </si>
  <si>
    <t>Outros Benefícios Previdenciários e Assistenciais</t>
  </si>
  <si>
    <t>Total dos Benefícios Previdenciários e Assistenciais</t>
  </si>
  <si>
    <t>Uso de Material de Consumo</t>
  </si>
  <si>
    <t>Serviços</t>
  </si>
  <si>
    <t>Depreciação, Amortização e Exaustão</t>
  </si>
  <si>
    <t>Total do Uso de Bens, Serviços e Consumo de Capital Fixo</t>
  </si>
  <si>
    <t>Juros e Encargos de Empréstimos e Financiamentos Obtidos</t>
  </si>
  <si>
    <t>Descontos Financeiros Concedidos</t>
  </si>
  <si>
    <t>Aportes ao Banco Central</t>
  </si>
  <si>
    <t>Outras Variações Patrimoniais Diminutivas – Financeiras</t>
  </si>
  <si>
    <t>Total das Variações Patrimoniais Diminutivas Financeiras</t>
  </si>
  <si>
    <t>Transferências Intragovernamentais</t>
  </si>
  <si>
    <t>Transferências a Instituições Privadas</t>
  </si>
  <si>
    <t>Transferências a Instituições Multigovernamentais</t>
  </si>
  <si>
    <t>Transferências a Consórcios Públicos</t>
  </si>
  <si>
    <t>Transferências ao Exterior</t>
  </si>
  <si>
    <t>Execução Orçamentária Delegada</t>
  </si>
  <si>
    <t>Outras Transferências e Delegações Concedidas</t>
  </si>
  <si>
    <t>Total das Transferências e Delegações Concedidas</t>
  </si>
  <si>
    <t>Reavaliação, Redução a Valor Recuperável e Ajuste para Perdas</t>
  </si>
  <si>
    <t>Perdas com Alienação</t>
  </si>
  <si>
    <t>Perdas Involuntárias</t>
  </si>
  <si>
    <t>Incorporação de Passivos</t>
  </si>
  <si>
    <t>Desincorporação de Ativos</t>
  </si>
  <si>
    <t>Total da Desvalorização e Perdas de Ativos e Incorporação de Passivos</t>
  </si>
  <si>
    <t>Total das Tributárias</t>
  </si>
  <si>
    <t xml:space="preserve">Custo de Mercadorias Vendidas </t>
  </si>
  <si>
    <t xml:space="preserve">Custos dos Produtos Vendidos </t>
  </si>
  <si>
    <t xml:space="preserve">Custo dos Serviços Prestados </t>
  </si>
  <si>
    <t>Total do Custo das Mercadorias Vendidas, dos Produtos Vendidos e dos Serviços Prestados</t>
  </si>
  <si>
    <t>Premiações</t>
  </si>
  <si>
    <t>Resultado Negativo de Participações</t>
  </si>
  <si>
    <t>Incentivos</t>
  </si>
  <si>
    <t>Subvenções Econômicas</t>
  </si>
  <si>
    <t>Participações e Contribuições</t>
  </si>
  <si>
    <t>Constituição de Provisões</t>
  </si>
  <si>
    <t>Diversas Variações Patrimoniais Diminutivas</t>
  </si>
  <si>
    <t>Total das Outras Variações Patrimoniais Diminutivas</t>
  </si>
  <si>
    <t>RESULTADOS ACUMULADOS</t>
  </si>
  <si>
    <t>2017</t>
  </si>
  <si>
    <t xml:space="preserve">      Resultado Patrimonial do Período sem exclusões</t>
  </si>
  <si>
    <t>Resultado Patrimonial do Período conforme DVP com Exclusões</t>
  </si>
  <si>
    <t>Resultado Acumulado de Exercícios Anteriores</t>
  </si>
  <si>
    <t>Ajustes de Exercícios Anteriores</t>
  </si>
  <si>
    <t>Resultado  Resultante de Extinção, Fusão e Cisão</t>
  </si>
  <si>
    <t>Diferença das exclusões de saldos de transações recíprocas dos ativos e dos passivos²</t>
  </si>
  <si>
    <t>Total dos Resultados Acumulados</t>
  </si>
  <si>
    <t>Quadro 53 – Demonstração das Variações Patrimoniais (Resultados Acumulados)</t>
  </si>
  <si>
    <t>Nota:  O quadro considera Superávits ou Déficits, Lucros e Prejuízos.</t>
  </si>
  <si>
    <t>QUADRO DAS EXCLUSÕES DE SALDOS DE TRANSAÇÕES RECÍPROCAS DOS ATIVOS E DOS PASSIVOS</t>
  </si>
  <si>
    <t>EXCLUSÕES DE SALDOS DE TRANSAÇÕES RECÍPROCAS DOS ATIVOS E DOS PASSIVOS</t>
  </si>
  <si>
    <t>Total de exclusões do Ativo</t>
  </si>
  <si>
    <t xml:space="preserve">PASSIVO </t>
  </si>
  <si>
    <t xml:space="preserve">Passivo Circulante     </t>
  </si>
  <si>
    <t>Total de exclusões do Passivo e Patrimônio Líquido</t>
  </si>
  <si>
    <t>Diferença das exclusões de saldos de transações recíprocas de ativos e passivos¹</t>
  </si>
  <si>
    <t>Patrimônio Líquido Antes dos ajustes</t>
  </si>
  <si>
    <t>Quadro 54 – Demonstração das Variações Patrimoniais (Exclusões de Saldos Recíprocos dos Ativos e dos Passivos)</t>
  </si>
  <si>
    <t>EXCLUSÕES DE SALDOS DE TRANSAÇÕES RECÍPROCAS DAS VPD E VPA</t>
  </si>
  <si>
    <t>Desvalorização e Perda de Ativos e Incorporação de Passivo</t>
  </si>
  <si>
    <t>Variações Patrimoniais Diminutivas Tributárias</t>
  </si>
  <si>
    <t>Custo das Mercadorias Vendidas, Produtos Vendidos e Serviços Prestados</t>
  </si>
  <si>
    <t>Total de exclusões das Variações Patrimoniais Diminutivas</t>
  </si>
  <si>
    <t>Total de exclusões das Variações Patrimoniais Aumentativas</t>
  </si>
  <si>
    <t>DIFERENÇA DAS EXCLUSÕES DE VPD E VPA¹</t>
  </si>
  <si>
    <t>Quadro 55 – Demonstração das Variações Patrimoniais (Exclusões de Saldos Recíprocos das VPD e VPA)</t>
  </si>
  <si>
    <t>OBS: apuração da equação contábil (Ativo Total - Passivo Total) demonstrando resultado inicial pós-consolidação (COM exclusões) diferente de zero. Atribui-se essa situação à diferença de metodologia de registro contábil nos entes. Para equilibrar a equação contábil em questão, apropriou-se a diferença verificada em "Resultados Acumulados".</t>
  </si>
  <si>
    <t>2018</t>
  </si>
  <si>
    <r>
      <rPr>
        <i/>
        <sz val="9"/>
        <color theme="1"/>
        <rFont val="Calibri"/>
        <family val="2"/>
        <scheme val="minor"/>
      </rPr>
      <t xml:space="preserve">      Mais</t>
    </r>
    <r>
      <rPr>
        <sz val="9"/>
        <color theme="1"/>
        <rFont val="Calibri"/>
        <family val="2"/>
        <scheme val="minor"/>
      </rPr>
      <t xml:space="preserve"> Diferença nas exclusões de saldos de
      transações recíprocas das variações patrimoniais
      aumentativas e diminutivas¹</t>
    </r>
  </si>
  <si>
    <t xml:space="preserve">      3.1.0.0.0.00.00 - Pessoal e Encargos</t>
  </si>
  <si>
    <t>(1) O efeito da diferença nas exclusões de saldos de transações recíprocas das variações patrimoniais aumentativas e diminutivas no resultado acumulado é demonstrado no Quadro 55 da Nota Explicativa 49.</t>
  </si>
  <si>
    <t>(1) O efeito da diferença das exclusões dos ativos e dos passivos no resultado acumulado é apresentado no Quadro 54 da Nota Explicativa 49.</t>
  </si>
  <si>
    <t>(1) As diferenças nas exclusões de saldos de transações recíprocas das variações patrimoniais aumentativas e diminutivas são demonstradas no Quadro 55 da Nota Explicativa 49.</t>
  </si>
  <si>
    <t>(2) As diferenças nas exclusões de saldos de transações recíprocas dos ativos e dos passivos são demonstradas no Quadro 54 da Nota Explicativa 49.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</si>
</sst>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#,##0_ ;[Red]\-#,##0\ "/>
    <numFmt numFmtId="165" formatCode="#,##0.00_ ;[Red]\-#,##0.00\ "/>
    <numFmt numFmtId="166" formatCode="#,##0;[Red]\(#,##0\)"/>
    <numFmt numFmtId="167" formatCode="#,##0.00;[Red]\(#,##0.00\)"/>
    <numFmt numFmtId="168" formatCode="_-* #,##0_-;\-* #,##0_-;_-* &quot;-&quot;??_-;_-@_-"/>
    <numFmt numFmtId="169" formatCode="#,##0,,;[Red]\(#,##0,,\)"/>
    <numFmt numFmtId="170" formatCode="#,##0.00;[Red]#,##0.00"/>
    <numFmt numFmtId="171" formatCode="#,##0.000_ ;[Red]\-#,##0.000\ "/>
  </numFmts>
  <fonts count="33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9"/>
      <name val="Times New Roman"/>
      <family val="1"/>
    </font>
    <font>
      <b/>
      <sz val="9"/>
      <color rgb="FFFF0000"/>
      <name val="Calibri"/>
      <family val="2"/>
      <scheme val="minor"/>
    </font>
    <font>
      <b/>
      <sz val="10"/>
      <name val="Times New Roman"/>
      <family val="1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sz val="10"/>
      <color indexed="8"/>
      <name val="LucidaSansRegular"/>
    </font>
    <font>
      <sz val="10"/>
      <name val="LucidaSansRegular"/>
    </font>
    <font>
      <b/>
      <sz val="9"/>
      <name val="Calibri"/>
    </font>
    <font>
      <sz val="11"/>
      <color theme="1"/>
      <name val="Calibri"/>
      <family val="2"/>
      <scheme val="minor"/>
    </font>
    <font>
      <b/>
      <sz val="10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b/>
      <sz val="10"/>
      <color indexed="8"/>
      <name val="LucidaSansRegular"/>
    </font>
    <font>
      <b/>
      <sz val="10"/>
      <name val="LucidaSansRegula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39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3" fontId="11" fillId="0" borderId="0" xfId="0" applyNumberFormat="1" applyFont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2" borderId="0" xfId="0" applyFill="1"/>
    <xf numFmtId="0" fontId="6" fillId="0" borderId="6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0" fillId="0" borderId="7" xfId="0" applyBorder="1"/>
    <xf numFmtId="0" fontId="0" fillId="0" borderId="4" xfId="0" applyBorder="1"/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right" vertical="center"/>
    </xf>
    <xf numFmtId="3" fontId="1" fillId="0" borderId="4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0" fillId="0" borderId="8" xfId="0" applyBorder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3" xfId="0" applyBorder="1"/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5" xfId="0" applyBorder="1"/>
    <xf numFmtId="166" fontId="12" fillId="2" borderId="4" xfId="0" applyNumberFormat="1" applyFont="1" applyFill="1" applyBorder="1" applyAlignment="1">
      <alignment horizontal="right" vertical="center"/>
    </xf>
    <xf numFmtId="166" fontId="12" fillId="0" borderId="4" xfId="0" applyNumberFormat="1" applyFont="1" applyBorder="1" applyAlignment="1">
      <alignment horizontal="right" vertical="center"/>
    </xf>
    <xf numFmtId="166" fontId="13" fillId="2" borderId="4" xfId="0" applyNumberFormat="1" applyFont="1" applyFill="1" applyBorder="1" applyAlignment="1">
      <alignment horizontal="right" vertical="center"/>
    </xf>
    <xf numFmtId="166" fontId="13" fillId="0" borderId="4" xfId="0" applyNumberFormat="1" applyFont="1" applyBorder="1" applyAlignment="1">
      <alignment horizontal="right" vertical="center"/>
    </xf>
    <xf numFmtId="166" fontId="13" fillId="0" borderId="0" xfId="0" applyNumberFormat="1" applyFont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166" fontId="15" fillId="0" borderId="0" xfId="0" applyNumberFormat="1" applyFont="1" applyAlignment="1">
      <alignment horizontal="left" vertical="center"/>
    </xf>
    <xf numFmtId="166" fontId="15" fillId="2" borderId="0" xfId="0" applyNumberFormat="1" applyFont="1" applyFill="1" applyAlignment="1">
      <alignment horizontal="left" vertical="center"/>
    </xf>
    <xf numFmtId="166" fontId="13" fillId="0" borderId="1" xfId="0" applyNumberFormat="1" applyFont="1" applyBorder="1" applyAlignment="1">
      <alignment horizontal="right" vertical="center"/>
    </xf>
    <xf numFmtId="166" fontId="13" fillId="2" borderId="1" xfId="0" applyNumberFormat="1" applyFont="1" applyFill="1" applyBorder="1" applyAlignment="1">
      <alignment horizontal="right" vertical="center"/>
    </xf>
    <xf numFmtId="166" fontId="13" fillId="2" borderId="0" xfId="0" applyNumberFormat="1" applyFont="1" applyFill="1" applyAlignment="1">
      <alignment horizontal="right" vertical="center"/>
    </xf>
    <xf numFmtId="166" fontId="16" fillId="0" borderId="0" xfId="0" applyNumberFormat="1" applyFont="1" applyAlignment="1">
      <alignment vertical="center"/>
    </xf>
    <xf numFmtId="166" fontId="15" fillId="0" borderId="4" xfId="0" applyNumberFormat="1" applyFont="1" applyBorder="1" applyAlignment="1">
      <alignment vertical="center"/>
    </xf>
    <xf numFmtId="166" fontId="15" fillId="2" borderId="4" xfId="0" applyNumberFormat="1" applyFont="1" applyFill="1" applyBorder="1" applyAlignment="1">
      <alignment horizontal="right" vertical="center"/>
    </xf>
    <xf numFmtId="166" fontId="15" fillId="2" borderId="4" xfId="0" applyNumberFormat="1" applyFont="1" applyFill="1" applyBorder="1" applyAlignment="1">
      <alignment horizontal="left" vertical="center"/>
    </xf>
    <xf numFmtId="166" fontId="15" fillId="2" borderId="4" xfId="0" applyNumberFormat="1" applyFont="1" applyFill="1" applyBorder="1" applyAlignment="1">
      <alignment vertical="center"/>
    </xf>
    <xf numFmtId="166" fontId="15" fillId="0" borderId="4" xfId="0" applyNumberFormat="1" applyFont="1" applyBorder="1" applyAlignment="1">
      <alignment horizontal="right" vertical="center"/>
    </xf>
    <xf numFmtId="166" fontId="12" fillId="2" borderId="0" xfId="0" applyNumberFormat="1" applyFont="1" applyFill="1" applyAlignment="1">
      <alignment horizontal="right" vertical="center"/>
    </xf>
    <xf numFmtId="166" fontId="16" fillId="0" borderId="0" xfId="0" applyNumberFormat="1" applyFont="1"/>
    <xf numFmtId="166" fontId="12" fillId="0" borderId="0" xfId="0" applyNumberFormat="1" applyFont="1" applyAlignment="1">
      <alignment horizontal="right" vertical="center"/>
    </xf>
    <xf numFmtId="166" fontId="13" fillId="0" borderId="0" xfId="0" applyNumberFormat="1" applyFont="1" applyAlignment="1">
      <alignment horizontal="right" vertical="center"/>
    </xf>
    <xf numFmtId="166" fontId="16" fillId="2" borderId="0" xfId="0" applyNumberFormat="1" applyFont="1" applyFill="1"/>
    <xf numFmtId="166" fontId="16" fillId="2" borderId="0" xfId="0" applyNumberFormat="1" applyFont="1" applyFill="1" applyAlignment="1">
      <alignment vertical="center"/>
    </xf>
    <xf numFmtId="166" fontId="13" fillId="3" borderId="1" xfId="0" applyNumberFormat="1" applyFont="1" applyFill="1" applyBorder="1" applyAlignment="1">
      <alignment horizontal="right" vertical="center"/>
    </xf>
    <xf numFmtId="166" fontId="17" fillId="0" borderId="0" xfId="0" applyNumberFormat="1" applyFont="1" applyAlignment="1">
      <alignment vertical="center"/>
    </xf>
    <xf numFmtId="166" fontId="12" fillId="3" borderId="0" xfId="0" applyNumberFormat="1" applyFont="1" applyFill="1"/>
    <xf numFmtId="166" fontId="12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1" fillId="0" borderId="4" xfId="0" applyFont="1" applyBorder="1" applyAlignment="1">
      <alignment vertical="center"/>
    </xf>
    <xf numFmtId="3" fontId="0" fillId="0" borderId="0" xfId="0" applyNumberFormat="1"/>
    <xf numFmtId="166" fontId="15" fillId="0" borderId="0" xfId="0" applyNumberFormat="1" applyFont="1" applyAlignment="1">
      <alignment horizontal="right" vertical="center"/>
    </xf>
    <xf numFmtId="166" fontId="15" fillId="2" borderId="0" xfId="0" applyNumberFormat="1" applyFont="1" applyFill="1" applyAlignment="1">
      <alignment horizontal="right" vertical="center"/>
    </xf>
    <xf numFmtId="166" fontId="13" fillId="2" borderId="1" xfId="0" applyNumberFormat="1" applyFont="1" applyFill="1" applyBorder="1" applyAlignment="1">
      <alignment vertical="center"/>
    </xf>
    <xf numFmtId="166" fontId="15" fillId="0" borderId="0" xfId="0" applyNumberFormat="1" applyFont="1" applyAlignment="1">
      <alignment vertical="center"/>
    </xf>
    <xf numFmtId="166" fontId="15" fillId="2" borderId="0" xfId="0" applyNumberFormat="1" applyFont="1" applyFill="1" applyAlignment="1">
      <alignment vertical="center"/>
    </xf>
    <xf numFmtId="166" fontId="13" fillId="0" borderId="0" xfId="0" applyNumberFormat="1" applyFont="1" applyAlignment="1">
      <alignment vertical="center"/>
    </xf>
    <xf numFmtId="166" fontId="13" fillId="2" borderId="0" xfId="0" applyNumberFormat="1" applyFont="1" applyFill="1" applyAlignment="1">
      <alignment vertical="center"/>
    </xf>
    <xf numFmtId="166" fontId="3" fillId="2" borderId="4" xfId="0" applyNumberFormat="1" applyFont="1" applyFill="1" applyBorder="1" applyAlignment="1">
      <alignment horizontal="right" vertical="center"/>
    </xf>
    <xf numFmtId="166" fontId="3" fillId="0" borderId="4" xfId="0" applyNumberFormat="1" applyFont="1" applyBorder="1" applyAlignment="1">
      <alignment horizontal="right" vertical="center"/>
    </xf>
    <xf numFmtId="166" fontId="9" fillId="2" borderId="4" xfId="0" applyNumberFormat="1" applyFont="1" applyFill="1" applyBorder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6" fontId="1" fillId="2" borderId="4" xfId="0" applyNumberFormat="1" applyFont="1" applyFill="1" applyBorder="1" applyAlignment="1">
      <alignment horizontal="right" vertical="center"/>
    </xf>
    <xf numFmtId="166" fontId="1" fillId="0" borderId="4" xfId="0" applyNumberFormat="1" applyFont="1" applyBorder="1" applyAlignment="1">
      <alignment horizontal="right" vertical="center"/>
    </xf>
    <xf numFmtId="166" fontId="5" fillId="2" borderId="4" xfId="0" applyNumberFormat="1" applyFont="1" applyFill="1" applyBorder="1" applyAlignment="1">
      <alignment horizontal="right" vertical="center"/>
    </xf>
    <xf numFmtId="166" fontId="18" fillId="0" borderId="4" xfId="0" applyNumberFormat="1" applyFont="1" applyBorder="1" applyAlignment="1">
      <alignment horizontal="right" vertical="center"/>
    </xf>
    <xf numFmtId="166" fontId="3" fillId="2" borderId="1" xfId="0" applyNumberFormat="1" applyFont="1" applyFill="1" applyBorder="1" applyAlignment="1">
      <alignment vertical="center"/>
    </xf>
    <xf numFmtId="166" fontId="3" fillId="0" borderId="1" xfId="0" applyNumberFormat="1" applyFont="1" applyBorder="1" applyAlignment="1">
      <alignment vertical="center"/>
    </xf>
    <xf numFmtId="166" fontId="9" fillId="2" borderId="1" xfId="0" applyNumberFormat="1" applyFont="1" applyFill="1" applyBorder="1" applyAlignment="1">
      <alignment vertical="center"/>
    </xf>
    <xf numFmtId="166" fontId="3" fillId="2" borderId="0" xfId="0" applyNumberFormat="1" applyFont="1" applyFill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6" fontId="9" fillId="2" borderId="0" xfId="0" applyNumberFormat="1" applyFont="1" applyFill="1" applyAlignment="1">
      <alignment horizontal="right" vertical="center"/>
    </xf>
    <xf numFmtId="166" fontId="1" fillId="2" borderId="0" xfId="0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 wrapText="1"/>
    </xf>
    <xf numFmtId="166" fontId="3" fillId="2" borderId="1" xfId="0" applyNumberFormat="1" applyFont="1" applyFill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166" fontId="4" fillId="2" borderId="4" xfId="0" applyNumberFormat="1" applyFont="1" applyFill="1" applyBorder="1" applyAlignment="1">
      <alignment horizontal="right" vertical="center"/>
    </xf>
    <xf numFmtId="166" fontId="4" fillId="0" borderId="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166" fontId="9" fillId="0" borderId="0" xfId="0" applyNumberFormat="1" applyFont="1" applyAlignment="1">
      <alignment horizontal="right" vertical="center" wrapText="1"/>
    </xf>
    <xf numFmtId="166" fontId="11" fillId="2" borderId="4" xfId="0" applyNumberFormat="1" applyFont="1" applyFill="1" applyBorder="1" applyAlignment="1">
      <alignment horizontal="right" vertical="center" wrapText="1"/>
    </xf>
    <xf numFmtId="166" fontId="5" fillId="0" borderId="4" xfId="0" applyNumberFormat="1" applyFont="1" applyBorder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166" fontId="12" fillId="2" borderId="4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5" fillId="0" borderId="6" xfId="0" applyFont="1" applyBorder="1"/>
    <xf numFmtId="0" fontId="8" fillId="0" borderId="0" xfId="0" applyFont="1" applyAlignment="1">
      <alignment vertical="center" wrapText="1"/>
    </xf>
    <xf numFmtId="166" fontId="12" fillId="2" borderId="0" xfId="0" applyNumberFormat="1" applyFont="1" applyFill="1" applyAlignment="1">
      <alignment horizontal="right" vertical="center" wrapText="1"/>
    </xf>
    <xf numFmtId="166" fontId="15" fillId="0" borderId="0" xfId="0" applyNumberFormat="1" applyFont="1" applyAlignment="1">
      <alignment horizontal="right" vertical="center" wrapText="1"/>
    </xf>
    <xf numFmtId="166" fontId="13" fillId="2" borderId="0" xfId="0" applyNumberFormat="1" applyFont="1" applyFill="1" applyAlignment="1">
      <alignment horizontal="right" vertical="center" wrapText="1"/>
    </xf>
    <xf numFmtId="166" fontId="13" fillId="0" borderId="0" xfId="0" applyNumberFormat="1" applyFont="1" applyAlignment="1">
      <alignment horizontal="right" vertical="center" wrapText="1"/>
    </xf>
    <xf numFmtId="166" fontId="1" fillId="0" borderId="0" xfId="0" applyNumberFormat="1" applyFont="1" applyAlignment="1">
      <alignment horizontal="right" vertical="center" wrapText="1"/>
    </xf>
    <xf numFmtId="166" fontId="1" fillId="0" borderId="0" xfId="0" applyNumberFormat="1" applyFont="1" applyAlignment="1">
      <alignment horizontal="right" vertical="center" wrapText="1" indent="2"/>
    </xf>
    <xf numFmtId="166" fontId="4" fillId="0" borderId="0" xfId="0" applyNumberFormat="1" applyFont="1" applyAlignment="1">
      <alignment horizontal="right" vertical="center" wrapText="1"/>
    </xf>
    <xf numFmtId="0" fontId="5" fillId="0" borderId="6" xfId="0" applyFont="1" applyBorder="1" applyAlignment="1">
      <alignment wrapText="1"/>
    </xf>
    <xf numFmtId="166" fontId="12" fillId="0" borderId="0" xfId="0" applyNumberFormat="1" applyFont="1" applyAlignment="1">
      <alignment horizontal="right" vertical="center" wrapText="1" indent="2"/>
    </xf>
    <xf numFmtId="166" fontId="1" fillId="2" borderId="0" xfId="0" applyNumberFormat="1" applyFont="1" applyFill="1" applyAlignment="1">
      <alignment horizontal="right" vertical="center" wrapText="1"/>
    </xf>
    <xf numFmtId="166" fontId="3" fillId="2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166" fontId="12" fillId="0" borderId="0" xfId="0" applyNumberFormat="1" applyFont="1"/>
    <xf numFmtId="166" fontId="12" fillId="3" borderId="0" xfId="0" applyNumberFormat="1" applyFont="1" applyFill="1" applyAlignment="1">
      <alignment horizontal="right" vertical="center"/>
    </xf>
    <xf numFmtId="166" fontId="13" fillId="3" borderId="0" xfId="0" applyNumberFormat="1" applyFont="1" applyFill="1" applyAlignment="1">
      <alignment horizontal="right" vertical="center"/>
    </xf>
    <xf numFmtId="166" fontId="12" fillId="0" borderId="0" xfId="0" applyNumberFormat="1" applyFont="1" applyAlignment="1">
      <alignment horizontal="right" vertical="center" wrapText="1"/>
    </xf>
    <xf numFmtId="166" fontId="12" fillId="0" borderId="4" xfId="0" applyNumberFormat="1" applyFont="1" applyBorder="1" applyAlignment="1">
      <alignment horizontal="right" vertical="center" wrapText="1"/>
    </xf>
    <xf numFmtId="166" fontId="19" fillId="0" borderId="0" xfId="0" applyNumberFormat="1" applyFont="1" applyAlignment="1">
      <alignment horizontal="right" vertical="center"/>
    </xf>
    <xf numFmtId="166" fontId="20" fillId="2" borderId="0" xfId="0" applyNumberFormat="1" applyFont="1" applyFill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9" xfId="0" applyBorder="1" applyAlignment="1">
      <alignment horizontal="center" wrapText="1"/>
    </xf>
    <xf numFmtId="0" fontId="22" fillId="0" borderId="11" xfId="0" applyFont="1" applyBorder="1" applyAlignment="1">
      <alignment vertical="center" wrapText="1"/>
    </xf>
    <xf numFmtId="0" fontId="22" fillId="4" borderId="11" xfId="0" applyFont="1" applyFill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2" fillId="4" borderId="9" xfId="0" applyFont="1" applyFill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9" xfId="0" applyBorder="1"/>
    <xf numFmtId="0" fontId="0" fillId="0" borderId="0" xfId="0" applyAlignment="1">
      <alignment wrapText="1"/>
    </xf>
    <xf numFmtId="0" fontId="21" fillId="0" borderId="0" xfId="0" applyFont="1"/>
    <xf numFmtId="0" fontId="0" fillId="0" borderId="2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167" fontId="23" fillId="4" borderId="20" xfId="0" applyNumberFormat="1" applyFont="1" applyFill="1" applyBorder="1" applyAlignment="1">
      <alignment vertical="center" wrapText="1"/>
    </xf>
    <xf numFmtId="167" fontId="23" fillId="4" borderId="10" xfId="0" applyNumberFormat="1" applyFont="1" applyFill="1" applyBorder="1" applyAlignment="1">
      <alignment vertical="center" wrapText="1"/>
    </xf>
    <xf numFmtId="167" fontId="23" fillId="4" borderId="21" xfId="0" applyNumberFormat="1" applyFont="1" applyFill="1" applyBorder="1" applyAlignment="1">
      <alignment vertical="center" wrapText="1"/>
    </xf>
    <xf numFmtId="167" fontId="23" fillId="4" borderId="11" xfId="0" applyNumberFormat="1" applyFont="1" applyFill="1" applyBorder="1" applyAlignment="1">
      <alignment vertical="center" wrapText="1"/>
    </xf>
    <xf numFmtId="167" fontId="23" fillId="0" borderId="13" xfId="0" applyNumberFormat="1" applyFont="1" applyBorder="1" applyAlignment="1">
      <alignment vertical="center" wrapText="1"/>
    </xf>
    <xf numFmtId="167" fontId="23" fillId="0" borderId="9" xfId="0" applyNumberFormat="1" applyFont="1" applyBorder="1" applyAlignment="1">
      <alignment vertical="center" wrapText="1"/>
    </xf>
    <xf numFmtId="167" fontId="23" fillId="0" borderId="14" xfId="0" applyNumberFormat="1" applyFont="1" applyBorder="1" applyAlignment="1">
      <alignment vertical="center" wrapText="1"/>
    </xf>
    <xf numFmtId="167" fontId="23" fillId="0" borderId="11" xfId="0" applyNumberFormat="1" applyFont="1" applyBorder="1" applyAlignment="1">
      <alignment vertical="center" wrapText="1"/>
    </xf>
    <xf numFmtId="167" fontId="23" fillId="4" borderId="13" xfId="0" applyNumberFormat="1" applyFont="1" applyFill="1" applyBorder="1" applyAlignment="1">
      <alignment vertical="center" wrapText="1"/>
    </xf>
    <xf numFmtId="167" fontId="23" fillId="4" borderId="9" xfId="0" applyNumberFormat="1" applyFont="1" applyFill="1" applyBorder="1" applyAlignment="1">
      <alignment vertical="center" wrapText="1"/>
    </xf>
    <xf numFmtId="167" fontId="23" fillId="4" borderId="14" xfId="0" applyNumberFormat="1" applyFont="1" applyFill="1" applyBorder="1" applyAlignment="1">
      <alignment vertical="center" wrapText="1"/>
    </xf>
    <xf numFmtId="167" fontId="23" fillId="4" borderId="15" xfId="0" applyNumberFormat="1" applyFont="1" applyFill="1" applyBorder="1" applyAlignment="1">
      <alignment vertical="center" wrapText="1"/>
    </xf>
    <xf numFmtId="167" fontId="23" fillId="4" borderId="16" xfId="0" applyNumberFormat="1" applyFont="1" applyFill="1" applyBorder="1" applyAlignment="1">
      <alignment vertical="center" wrapText="1"/>
    </xf>
    <xf numFmtId="167" fontId="23" fillId="4" borderId="17" xfId="0" applyNumberFormat="1" applyFont="1" applyFill="1" applyBorder="1" applyAlignment="1">
      <alignment vertical="center" wrapText="1"/>
    </xf>
    <xf numFmtId="167" fontId="22" fillId="4" borderId="20" xfId="0" applyNumberFormat="1" applyFont="1" applyFill="1" applyBorder="1" applyAlignment="1">
      <alignment vertical="center" wrapText="1"/>
    </xf>
    <xf numFmtId="167" fontId="22" fillId="4" borderId="10" xfId="0" applyNumberFormat="1" applyFont="1" applyFill="1" applyBorder="1" applyAlignment="1">
      <alignment vertical="center" wrapText="1"/>
    </xf>
    <xf numFmtId="167" fontId="22" fillId="4" borderId="21" xfId="0" applyNumberFormat="1" applyFont="1" applyFill="1" applyBorder="1" applyAlignment="1">
      <alignment vertical="center" wrapText="1"/>
    </xf>
    <xf numFmtId="167" fontId="22" fillId="4" borderId="11" xfId="0" applyNumberFormat="1" applyFont="1" applyFill="1" applyBorder="1" applyAlignment="1">
      <alignment vertical="center" wrapText="1"/>
    </xf>
    <xf numFmtId="167" fontId="22" fillId="4" borderId="18" xfId="0" applyNumberFormat="1" applyFont="1" applyFill="1" applyBorder="1" applyAlignment="1">
      <alignment vertical="center" wrapText="1"/>
    </xf>
    <xf numFmtId="167" fontId="22" fillId="4" borderId="12" xfId="0" applyNumberFormat="1" applyFont="1" applyFill="1" applyBorder="1" applyAlignment="1">
      <alignment vertical="center" wrapText="1"/>
    </xf>
    <xf numFmtId="167" fontId="22" fillId="4" borderId="19" xfId="0" applyNumberFormat="1" applyFont="1" applyFill="1" applyBorder="1" applyAlignment="1">
      <alignment vertical="center" wrapText="1"/>
    </xf>
    <xf numFmtId="167" fontId="22" fillId="0" borderId="13" xfId="0" applyNumberFormat="1" applyFont="1" applyBorder="1" applyAlignment="1">
      <alignment vertical="center" wrapText="1"/>
    </xf>
    <xf numFmtId="167" fontId="22" fillId="0" borderId="9" xfId="0" applyNumberFormat="1" applyFont="1" applyBorder="1" applyAlignment="1">
      <alignment vertical="center" wrapText="1"/>
    </xf>
    <xf numFmtId="167" fontId="22" fillId="0" borderId="14" xfId="0" applyNumberFormat="1" applyFont="1" applyBorder="1" applyAlignment="1">
      <alignment vertical="center" wrapText="1"/>
    </xf>
    <xf numFmtId="167" fontId="22" fillId="0" borderId="11" xfId="0" applyNumberFormat="1" applyFont="1" applyBorder="1" applyAlignment="1">
      <alignment vertical="center" wrapText="1"/>
    </xf>
    <xf numFmtId="167" fontId="22" fillId="4" borderId="13" xfId="0" applyNumberFormat="1" applyFont="1" applyFill="1" applyBorder="1" applyAlignment="1">
      <alignment vertical="center" wrapText="1"/>
    </xf>
    <xf numFmtId="167" fontId="22" fillId="4" borderId="9" xfId="0" applyNumberFormat="1" applyFont="1" applyFill="1" applyBorder="1" applyAlignment="1">
      <alignment vertical="center" wrapText="1"/>
    </xf>
    <xf numFmtId="167" fontId="22" fillId="4" borderId="14" xfId="0" applyNumberFormat="1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23" xfId="0" applyBorder="1" applyAlignment="1">
      <alignment horizontal="right"/>
    </xf>
    <xf numFmtId="0" fontId="0" fillId="0" borderId="23" xfId="0" applyBorder="1"/>
    <xf numFmtId="0" fontId="0" fillId="0" borderId="25" xfId="0" applyBorder="1" applyAlignment="1">
      <alignment horizontal="center" wrapText="1"/>
    </xf>
    <xf numFmtId="167" fontId="22" fillId="4" borderId="26" xfId="0" applyNumberFormat="1" applyFont="1" applyFill="1" applyBorder="1" applyAlignment="1">
      <alignment vertical="center" wrapText="1"/>
    </xf>
    <xf numFmtId="167" fontId="22" fillId="0" borderId="26" xfId="0" applyNumberFormat="1" applyFont="1" applyBorder="1" applyAlignment="1">
      <alignment vertical="center" wrapText="1"/>
    </xf>
    <xf numFmtId="167" fontId="22" fillId="4" borderId="15" xfId="0" applyNumberFormat="1" applyFont="1" applyFill="1" applyBorder="1" applyAlignment="1">
      <alignment vertical="center" wrapText="1"/>
    </xf>
    <xf numFmtId="167" fontId="22" fillId="4" borderId="16" xfId="0" applyNumberFormat="1" applyFont="1" applyFill="1" applyBorder="1" applyAlignment="1">
      <alignment vertical="center" wrapText="1"/>
    </xf>
    <xf numFmtId="167" fontId="22" fillId="4" borderId="27" xfId="0" applyNumberFormat="1" applyFont="1" applyFill="1" applyBorder="1" applyAlignment="1">
      <alignment vertical="center" wrapText="1"/>
    </xf>
    <xf numFmtId="167" fontId="22" fillId="4" borderId="28" xfId="0" applyNumberFormat="1" applyFont="1" applyFill="1" applyBorder="1" applyAlignment="1">
      <alignment vertical="center" wrapText="1"/>
    </xf>
    <xf numFmtId="167" fontId="22" fillId="4" borderId="29" xfId="0" applyNumberFormat="1" applyFont="1" applyFill="1" applyBorder="1" applyAlignment="1">
      <alignment vertical="center" wrapText="1"/>
    </xf>
    <xf numFmtId="167" fontId="22" fillId="4" borderId="30" xfId="0" applyNumberFormat="1" applyFont="1" applyFill="1" applyBorder="1" applyAlignment="1">
      <alignment vertical="center" wrapText="1"/>
    </xf>
    <xf numFmtId="167" fontId="22" fillId="0" borderId="15" xfId="0" applyNumberFormat="1" applyFont="1" applyBorder="1" applyAlignment="1">
      <alignment vertical="center" wrapText="1"/>
    </xf>
    <xf numFmtId="167" fontId="22" fillId="0" borderId="16" xfId="0" applyNumberFormat="1" applyFont="1" applyBorder="1" applyAlignment="1">
      <alignment vertical="center" wrapText="1"/>
    </xf>
    <xf numFmtId="167" fontId="22" fillId="0" borderId="27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horizontal="right" vertical="center"/>
    </xf>
    <xf numFmtId="166" fontId="24" fillId="0" borderId="1" xfId="0" applyNumberFormat="1" applyFont="1" applyBorder="1" applyAlignment="1">
      <alignment horizontal="right" vertical="center"/>
    </xf>
    <xf numFmtId="166" fontId="24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164" fontId="5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 indent="2"/>
    </xf>
    <xf numFmtId="164" fontId="5" fillId="2" borderId="0" xfId="0" applyNumberFormat="1" applyFont="1" applyFill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164" fontId="5" fillId="2" borderId="4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Alignment="1">
      <alignment horizontal="right" vertical="center" wrapText="1"/>
    </xf>
    <xf numFmtId="166" fontId="0" fillId="0" borderId="0" xfId="0" applyNumberFormat="1"/>
    <xf numFmtId="0" fontId="0" fillId="5" borderId="8" xfId="0" applyFill="1" applyBorder="1"/>
    <xf numFmtId="0" fontId="26" fillId="5" borderId="1" xfId="0" applyFont="1" applyFill="1" applyBorder="1" applyAlignment="1">
      <alignment vertical="center"/>
    </xf>
    <xf numFmtId="168" fontId="27" fillId="5" borderId="1" xfId="1" applyNumberFormat="1" applyFont="1" applyFill="1" applyBorder="1" applyAlignment="1">
      <alignment horizontal="left"/>
    </xf>
    <xf numFmtId="0" fontId="0" fillId="5" borderId="2" xfId="0" applyFill="1" applyBorder="1"/>
    <xf numFmtId="0" fontId="0" fillId="5" borderId="0" xfId="0" applyFill="1"/>
    <xf numFmtId="0" fontId="0" fillId="5" borderId="6" xfId="0" applyFill="1" applyBorder="1"/>
    <xf numFmtId="0" fontId="13" fillId="5" borderId="0" xfId="0" applyFont="1" applyFill="1" applyAlignment="1">
      <alignment vertical="center"/>
    </xf>
    <xf numFmtId="0" fontId="13" fillId="5" borderId="0" xfId="0" applyFont="1" applyFill="1" applyAlignment="1">
      <alignment horizontal="center" vertical="center"/>
    </xf>
    <xf numFmtId="168" fontId="13" fillId="5" borderId="0" xfId="1" applyNumberFormat="1" applyFont="1" applyFill="1" applyAlignment="1">
      <alignment horizontal="center" vertical="center"/>
    </xf>
    <xf numFmtId="0" fontId="0" fillId="5" borderId="3" xfId="0" applyFill="1" applyBorder="1"/>
    <xf numFmtId="49" fontId="0" fillId="5" borderId="6" xfId="0" applyNumberFormat="1" applyFill="1" applyBorder="1" applyAlignment="1">
      <alignment horizontal="center"/>
    </xf>
    <xf numFmtId="49" fontId="13" fillId="5" borderId="0" xfId="0" applyNumberFormat="1" applyFont="1" applyFill="1" applyAlignment="1">
      <alignment horizontal="center" vertical="center"/>
    </xf>
    <xf numFmtId="49" fontId="13" fillId="5" borderId="0" xfId="1" applyNumberFormat="1" applyFont="1" applyFill="1" applyAlignment="1">
      <alignment horizontal="center" vertical="center"/>
    </xf>
    <xf numFmtId="49" fontId="0" fillId="5" borderId="3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5" fillId="5" borderId="0" xfId="0" applyFont="1" applyFill="1" applyAlignment="1">
      <alignment wrapText="1"/>
    </xf>
    <xf numFmtId="166" fontId="5" fillId="5" borderId="0" xfId="1" applyNumberFormat="1" applyFont="1" applyFill="1" applyAlignment="1">
      <alignment vertical="center"/>
    </xf>
    <xf numFmtId="166" fontId="5" fillId="3" borderId="0" xfId="1" applyNumberFormat="1" applyFont="1" applyFill="1" applyAlignment="1">
      <alignment vertical="center"/>
    </xf>
    <xf numFmtId="0" fontId="5" fillId="5" borderId="0" xfId="0" applyFont="1" applyFill="1" applyAlignment="1">
      <alignment horizontal="left" wrapText="1"/>
    </xf>
    <xf numFmtId="0" fontId="9" fillId="5" borderId="0" xfId="0" applyFont="1" applyFill="1" applyAlignment="1">
      <alignment wrapText="1"/>
    </xf>
    <xf numFmtId="166" fontId="9" fillId="5" borderId="34" xfId="1" applyNumberFormat="1" applyFont="1" applyFill="1" applyBorder="1" applyAlignment="1">
      <alignment vertical="center"/>
    </xf>
    <xf numFmtId="166" fontId="9" fillId="5" borderId="0" xfId="1" applyNumberFormat="1" applyFont="1" applyFill="1" applyAlignment="1">
      <alignment vertical="center"/>
    </xf>
    <xf numFmtId="166" fontId="9" fillId="3" borderId="34" xfId="1" applyNumberFormat="1" applyFont="1" applyFill="1" applyBorder="1" applyAlignment="1">
      <alignment vertical="center"/>
    </xf>
    <xf numFmtId="0" fontId="28" fillId="5" borderId="0" xfId="0" applyFont="1" applyFill="1" applyAlignment="1">
      <alignment vertical="center" wrapText="1"/>
    </xf>
    <xf numFmtId="166" fontId="9" fillId="3" borderId="0" xfId="1" applyNumberFormat="1" applyFont="1" applyFill="1" applyAlignment="1">
      <alignment vertical="center"/>
    </xf>
    <xf numFmtId="0" fontId="0" fillId="5" borderId="7" xfId="0" applyFill="1" applyBorder="1"/>
    <xf numFmtId="0" fontId="28" fillId="5" borderId="4" xfId="0" applyFont="1" applyFill="1" applyBorder="1" applyAlignment="1">
      <alignment vertical="center" wrapText="1"/>
    </xf>
    <xf numFmtId="169" fontId="9" fillId="5" borderId="4" xfId="1" applyNumberFormat="1" applyFont="1" applyFill="1" applyBorder="1" applyAlignment="1">
      <alignment vertical="center"/>
    </xf>
    <xf numFmtId="0" fontId="0" fillId="5" borderId="5" xfId="0" applyFill="1" applyBorder="1"/>
    <xf numFmtId="0" fontId="0" fillId="5" borderId="0" xfId="0" applyFill="1" applyAlignment="1">
      <alignment wrapText="1"/>
    </xf>
    <xf numFmtId="0" fontId="12" fillId="5" borderId="0" xfId="0" applyFont="1" applyFill="1" applyAlignment="1">
      <alignment horizontal="left" vertical="center" wrapText="1"/>
    </xf>
    <xf numFmtId="3" fontId="0" fillId="5" borderId="0" xfId="0" applyNumberFormat="1" applyFill="1"/>
    <xf numFmtId="0" fontId="5" fillId="5" borderId="8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0" xfId="0" applyFont="1" applyFill="1"/>
    <xf numFmtId="0" fontId="5" fillId="5" borderId="6" xfId="0" applyFont="1" applyFill="1" applyBorder="1"/>
    <xf numFmtId="0" fontId="3" fillId="5" borderId="0" xfId="0" applyFont="1" applyFill="1" applyAlignment="1">
      <alignment horizontal="center" vertical="center" wrapText="1"/>
    </xf>
    <xf numFmtId="0" fontId="5" fillId="5" borderId="3" xfId="0" applyFont="1" applyFill="1" applyBorder="1"/>
    <xf numFmtId="0" fontId="3" fillId="5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3" fontId="5" fillId="5" borderId="0" xfId="0" applyNumberFormat="1" applyFont="1" applyFill="1"/>
    <xf numFmtId="0" fontId="1" fillId="5" borderId="0" xfId="0" applyFont="1" applyFill="1" applyAlignment="1">
      <alignment horizontal="left" vertical="center" wrapText="1" indent="2"/>
    </xf>
    <xf numFmtId="166" fontId="12" fillId="5" borderId="0" xfId="0" applyNumberFormat="1" applyFont="1" applyFill="1" applyAlignment="1">
      <alignment horizontal="right" vertical="center" wrapText="1"/>
    </xf>
    <xf numFmtId="166" fontId="12" fillId="3" borderId="0" xfId="0" applyNumberFormat="1" applyFont="1" applyFill="1" applyAlignment="1">
      <alignment horizontal="right" vertical="center" wrapText="1"/>
    </xf>
    <xf numFmtId="166" fontId="5" fillId="5" borderId="3" xfId="0" applyNumberFormat="1" applyFont="1" applyFill="1" applyBorder="1"/>
    <xf numFmtId="0" fontId="9" fillId="5" borderId="6" xfId="0" applyFont="1" applyFill="1" applyBorder="1"/>
    <xf numFmtId="0" fontId="30" fillId="5" borderId="0" xfId="0" applyFont="1" applyFill="1" applyAlignment="1">
      <alignment vertical="center" wrapText="1"/>
    </xf>
    <xf numFmtId="166" fontId="13" fillId="5" borderId="34" xfId="0" applyNumberFormat="1" applyFont="1" applyFill="1" applyBorder="1" applyAlignment="1">
      <alignment horizontal="right" vertical="center" wrapText="1"/>
    </xf>
    <xf numFmtId="166" fontId="13" fillId="5" borderId="0" xfId="0" applyNumberFormat="1" applyFont="1" applyFill="1" applyAlignment="1">
      <alignment horizontal="right" vertical="center" wrapText="1"/>
    </xf>
    <xf numFmtId="166" fontId="13" fillId="3" borderId="34" xfId="0" applyNumberFormat="1" applyFont="1" applyFill="1" applyBorder="1" applyAlignment="1">
      <alignment horizontal="right" vertical="center" wrapText="1"/>
    </xf>
    <xf numFmtId="166" fontId="9" fillId="5" borderId="3" xfId="0" applyNumberFormat="1" applyFont="1" applyFill="1" applyBorder="1"/>
    <xf numFmtId="0" fontId="9" fillId="5" borderId="0" xfId="0" applyFont="1" applyFill="1"/>
    <xf numFmtId="3" fontId="9" fillId="5" borderId="0" xfId="0" applyNumberFormat="1" applyFont="1" applyFill="1"/>
    <xf numFmtId="0" fontId="1" fillId="5" borderId="0" xfId="0" applyFont="1" applyFill="1" applyAlignment="1">
      <alignment vertical="center" wrapText="1"/>
    </xf>
    <xf numFmtId="166" fontId="12" fillId="5" borderId="0" xfId="0" quotePrefix="1" applyNumberFormat="1" applyFont="1" applyFill="1" applyAlignment="1">
      <alignment horizontal="right" vertical="center" wrapText="1"/>
    </xf>
    <xf numFmtId="166" fontId="13" fillId="3" borderId="0" xfId="0" applyNumberFormat="1" applyFont="1" applyFill="1" applyAlignment="1">
      <alignment horizontal="right" vertical="center" wrapText="1"/>
    </xf>
    <xf numFmtId="0" fontId="3" fillId="5" borderId="0" xfId="0" applyFont="1" applyFill="1" applyAlignment="1">
      <alignment horizontal="left" vertical="center" wrapText="1" indent="2"/>
    </xf>
    <xf numFmtId="0" fontId="5" fillId="5" borderId="7" xfId="0" applyFont="1" applyFill="1" applyBorder="1"/>
    <xf numFmtId="0" fontId="5" fillId="5" borderId="4" xfId="0" applyFont="1" applyFill="1" applyBorder="1"/>
    <xf numFmtId="166" fontId="5" fillId="5" borderId="4" xfId="0" applyNumberFormat="1" applyFont="1" applyFill="1" applyBorder="1"/>
    <xf numFmtId="166" fontId="5" fillId="5" borderId="5" xfId="0" applyNumberFormat="1" applyFont="1" applyFill="1" applyBorder="1"/>
    <xf numFmtId="0" fontId="5" fillId="5" borderId="0" xfId="0" applyFont="1" applyFill="1" applyAlignment="1">
      <alignment horizontal="left"/>
    </xf>
    <xf numFmtId="0" fontId="0" fillId="5" borderId="1" xfId="0" applyFill="1" applyBorder="1"/>
    <xf numFmtId="0" fontId="3" fillId="5" borderId="0" xfId="0" applyFont="1" applyFill="1" applyAlignment="1">
      <alignment horizontal="right" vertical="center" wrapText="1"/>
    </xf>
    <xf numFmtId="166" fontId="3" fillId="5" borderId="0" xfId="0" applyNumberFormat="1" applyFont="1" applyFill="1" applyAlignment="1">
      <alignment horizontal="right" vertical="center" wrapText="1"/>
    </xf>
    <xf numFmtId="0" fontId="5" fillId="5" borderId="0" xfId="0" applyFont="1" applyFill="1" applyAlignment="1">
      <alignment vertical="center" wrapText="1"/>
    </xf>
    <xf numFmtId="166" fontId="3" fillId="3" borderId="0" xfId="0" applyNumberFormat="1" applyFont="1" applyFill="1" applyAlignment="1">
      <alignment horizontal="right" vertical="center" wrapText="1"/>
    </xf>
    <xf numFmtId="0" fontId="8" fillId="5" borderId="0" xfId="0" applyFont="1" applyFill="1" applyAlignment="1">
      <alignment vertical="center" wrapText="1"/>
    </xf>
    <xf numFmtId="166" fontId="3" fillId="5" borderId="34" xfId="0" applyNumberFormat="1" applyFont="1" applyFill="1" applyBorder="1" applyAlignment="1">
      <alignment horizontal="right" vertical="center" wrapText="1"/>
    </xf>
    <xf numFmtId="166" fontId="3" fillId="3" borderId="34" xfId="0" applyNumberFormat="1" applyFont="1" applyFill="1" applyBorder="1" applyAlignment="1">
      <alignment horizontal="right" vertical="center" wrapText="1"/>
    </xf>
    <xf numFmtId="0" fontId="21" fillId="5" borderId="6" xfId="0" applyFont="1" applyFill="1" applyBorder="1"/>
    <xf numFmtId="0" fontId="21" fillId="5" borderId="3" xfId="0" applyFont="1" applyFill="1" applyBorder="1"/>
    <xf numFmtId="0" fontId="21" fillId="5" borderId="0" xfId="0" applyFont="1" applyFill="1"/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/>
    <xf numFmtId="166" fontId="21" fillId="0" borderId="0" xfId="0" applyNumberFormat="1" applyFont="1" applyAlignment="1">
      <alignment vertical="center"/>
    </xf>
    <xf numFmtId="0" fontId="3" fillId="6" borderId="32" xfId="0" applyFont="1" applyFill="1" applyBorder="1" applyAlignment="1">
      <alignment vertical="center"/>
    </xf>
    <xf numFmtId="166" fontId="13" fillId="6" borderId="32" xfId="0" applyNumberFormat="1" applyFont="1" applyFill="1" applyBorder="1" applyAlignment="1">
      <alignment vertical="center"/>
    </xf>
    <xf numFmtId="0" fontId="0" fillId="6" borderId="32" xfId="0" applyFill="1" applyBorder="1"/>
    <xf numFmtId="0" fontId="0" fillId="6" borderId="33" xfId="0" applyFill="1" applyBorder="1"/>
    <xf numFmtId="0" fontId="0" fillId="6" borderId="31" xfId="0" applyFill="1" applyBorder="1"/>
    <xf numFmtId="166" fontId="7" fillId="0" borderId="0" xfId="0" applyNumberFormat="1" applyFont="1"/>
    <xf numFmtId="166" fontId="5" fillId="0" borderId="0" xfId="0" applyNumberFormat="1" applyFont="1"/>
    <xf numFmtId="0" fontId="0" fillId="0" borderId="0" xfId="0"/>
    <xf numFmtId="166" fontId="11" fillId="0" borderId="0" xfId="0" applyNumberFormat="1" applyFont="1" applyAlignment="1">
      <alignment horizontal="right" vertical="center" wrapText="1"/>
    </xf>
    <xf numFmtId="164" fontId="12" fillId="0" borderId="0" xfId="0" applyNumberFormat="1" applyFont="1" applyAlignment="1">
      <alignment horizontal="right" vertical="center" wrapText="1"/>
    </xf>
    <xf numFmtId="164" fontId="12" fillId="0" borderId="0" xfId="0" applyNumberFormat="1" applyFont="1" applyAlignment="1">
      <alignment horizontal="right" vertical="center" wrapText="1" indent="2"/>
    </xf>
    <xf numFmtId="164" fontId="12" fillId="0" borderId="4" xfId="0" applyNumberFormat="1" applyFont="1" applyBorder="1" applyAlignment="1">
      <alignment horizontal="right" vertical="center" wrapText="1"/>
    </xf>
    <xf numFmtId="164" fontId="13" fillId="0" borderId="0" xfId="0" applyNumberFormat="1" applyFont="1" applyAlignment="1">
      <alignment horizontal="right" vertical="center" wrapText="1"/>
    </xf>
    <xf numFmtId="166" fontId="5" fillId="0" borderId="0" xfId="0" applyNumberFormat="1" applyFont="1" applyAlignment="1">
      <alignment horizontal="right" vertical="center" wrapText="1"/>
    </xf>
    <xf numFmtId="166" fontId="5" fillId="0" borderId="4" xfId="0" applyNumberFormat="1" applyFont="1" applyBorder="1" applyAlignment="1">
      <alignment horizontal="right" vertical="center" wrapText="1"/>
    </xf>
    <xf numFmtId="0" fontId="0" fillId="0" borderId="0" xfId="0"/>
    <xf numFmtId="166" fontId="5" fillId="7" borderId="0" xfId="1" applyNumberFormat="1" applyFont="1" applyFill="1" applyAlignment="1">
      <alignment vertical="center"/>
    </xf>
    <xf numFmtId="166" fontId="9" fillId="7" borderId="0" xfId="1" applyNumberFormat="1" applyFont="1" applyFill="1" applyAlignment="1">
      <alignment vertical="center"/>
    </xf>
    <xf numFmtId="0" fontId="21" fillId="0" borderId="9" xfId="0" applyFont="1" applyBorder="1" applyAlignment="1">
      <alignment horizontal="center"/>
    </xf>
    <xf numFmtId="0" fontId="31" fillId="4" borderId="9" xfId="0" applyFont="1" applyFill="1" applyBorder="1" applyAlignment="1">
      <alignment vertical="center" wrapText="1"/>
    </xf>
    <xf numFmtId="0" fontId="31" fillId="0" borderId="9" xfId="0" applyFont="1" applyBorder="1" applyAlignment="1">
      <alignment vertical="center" wrapText="1"/>
    </xf>
    <xf numFmtId="0" fontId="21" fillId="0" borderId="23" xfId="0" applyFont="1" applyBorder="1" applyAlignment="1">
      <alignment horizontal="center"/>
    </xf>
    <xf numFmtId="167" fontId="31" fillId="0" borderId="9" xfId="0" applyNumberFormat="1" applyFont="1" applyBorder="1" applyAlignment="1">
      <alignment vertical="center" wrapText="1"/>
    </xf>
    <xf numFmtId="167" fontId="31" fillId="4" borderId="12" xfId="0" applyNumberFormat="1" applyFont="1" applyFill="1" applyBorder="1" applyAlignment="1">
      <alignment vertical="center" wrapText="1"/>
    </xf>
    <xf numFmtId="167" fontId="31" fillId="4" borderId="9" xfId="0" applyNumberFormat="1" applyFont="1" applyFill="1" applyBorder="1" applyAlignment="1">
      <alignment vertical="center" wrapText="1"/>
    </xf>
    <xf numFmtId="170" fontId="0" fillId="0" borderId="0" xfId="0" applyNumberFormat="1"/>
    <xf numFmtId="166" fontId="3" fillId="7" borderId="0" xfId="0" applyNumberFormat="1" applyFont="1" applyFill="1" applyAlignment="1">
      <alignment horizontal="right" vertical="center" wrapText="1"/>
    </xf>
    <xf numFmtId="166" fontId="5" fillId="8" borderId="0" xfId="1" applyNumberFormat="1" applyFont="1" applyFill="1" applyAlignment="1">
      <alignment vertical="center"/>
    </xf>
    <xf numFmtId="166" fontId="13" fillId="8" borderId="0" xfId="0" applyNumberFormat="1" applyFont="1" applyFill="1" applyAlignment="1">
      <alignment horizontal="right" vertical="center" wrapText="1"/>
    </xf>
    <xf numFmtId="167" fontId="32" fillId="0" borderId="9" xfId="0" applyNumberFormat="1" applyFont="1" applyBorder="1" applyAlignment="1">
      <alignment vertical="center" wrapText="1"/>
    </xf>
    <xf numFmtId="167" fontId="32" fillId="4" borderId="9" xfId="0" applyNumberFormat="1" applyFont="1" applyFill="1" applyBorder="1" applyAlignment="1">
      <alignment vertical="center" wrapText="1"/>
    </xf>
    <xf numFmtId="166" fontId="5" fillId="9" borderId="0" xfId="1" applyNumberFormat="1" applyFont="1" applyFill="1" applyAlignment="1">
      <alignment vertical="center"/>
    </xf>
    <xf numFmtId="166" fontId="3" fillId="9" borderId="34" xfId="0" applyNumberFormat="1" applyFont="1" applyFill="1" applyBorder="1" applyAlignment="1">
      <alignment horizontal="right" vertical="center" wrapText="1"/>
    </xf>
    <xf numFmtId="166" fontId="3" fillId="9" borderId="0" xfId="0" applyNumberFormat="1" applyFont="1" applyFill="1" applyAlignment="1">
      <alignment horizontal="right" vertical="center" wrapText="1"/>
    </xf>
    <xf numFmtId="0" fontId="0" fillId="0" borderId="0" xfId="0"/>
    <xf numFmtId="171" fontId="0" fillId="0" borderId="0" xfId="0" applyNumberFormat="1"/>
    <xf numFmtId="3" fontId="0" fillId="0" borderId="0" xfId="0" applyNumberFormat="1" applyFill="1"/>
    <xf numFmtId="166" fontId="1" fillId="0" borderId="0" xfId="0" applyNumberFormat="1" applyFont="1" applyFill="1" applyAlignment="1">
      <alignment horizontal="right" vertical="center"/>
    </xf>
    <xf numFmtId="0" fontId="0" fillId="0" borderId="0" xfId="0" applyFill="1"/>
    <xf numFmtId="166" fontId="3" fillId="0" borderId="0" xfId="0" applyNumberFormat="1" applyFont="1" applyFill="1" applyAlignment="1">
      <alignment horizontal="right" vertical="center"/>
    </xf>
    <xf numFmtId="166" fontId="13" fillId="0" borderId="0" xfId="0" applyNumberFormat="1" applyFont="1" applyFill="1" applyAlignment="1">
      <alignment horizontal="right" vertical="center"/>
    </xf>
    <xf numFmtId="166" fontId="1" fillId="0" borderId="4" xfId="0" applyNumberFormat="1" applyFont="1" applyFill="1" applyBorder="1" applyAlignment="1">
      <alignment horizontal="right" vertical="center"/>
    </xf>
    <xf numFmtId="166" fontId="3" fillId="0" borderId="1" xfId="0" applyNumberFormat="1" applyFont="1" applyFill="1" applyBorder="1" applyAlignment="1">
      <alignment horizontal="right" vertical="center"/>
    </xf>
    <xf numFmtId="166" fontId="13" fillId="0" borderId="1" xfId="0" applyNumberFormat="1" applyFont="1" applyFill="1" applyBorder="1" applyAlignment="1">
      <alignment vertical="center"/>
    </xf>
    <xf numFmtId="166" fontId="3" fillId="0" borderId="1" xfId="0" applyNumberFormat="1" applyFont="1" applyFill="1" applyBorder="1" applyAlignment="1">
      <alignment vertical="center"/>
    </xf>
    <xf numFmtId="166" fontId="3" fillId="0" borderId="4" xfId="0" applyNumberFormat="1" applyFont="1" applyFill="1" applyBorder="1" applyAlignment="1">
      <alignment horizontal="right" vertical="center"/>
    </xf>
    <xf numFmtId="10" fontId="0" fillId="0" borderId="0" xfId="2" applyNumberFormat="1" applyFont="1" applyAlignment="1">
      <alignment horizontal="left" indent="6"/>
    </xf>
    <xf numFmtId="166" fontId="1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/>
    <xf numFmtId="0" fontId="3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left" wrapText="1"/>
    </xf>
    <xf numFmtId="168" fontId="27" fillId="5" borderId="1" xfId="1" applyNumberFormat="1" applyFont="1" applyFill="1" applyBorder="1" applyAlignment="1">
      <alignment horizontal="left"/>
    </xf>
    <xf numFmtId="168" fontId="13" fillId="5" borderId="0" xfId="1" applyNumberFormat="1" applyFont="1" applyFill="1" applyAlignment="1">
      <alignment horizontal="center" vertical="center"/>
    </xf>
    <xf numFmtId="0" fontId="29" fillId="5" borderId="1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5" fillId="5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 wrapText="1"/>
    </xf>
    <xf numFmtId="0" fontId="0" fillId="5" borderId="1" xfId="0" applyFill="1" applyBorder="1" applyAlignment="1">
      <alignment horizontal="left"/>
    </xf>
    <xf numFmtId="0" fontId="0" fillId="0" borderId="0" xfId="0" applyFill="1" applyAlignment="1">
      <alignment horizontal="left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68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9"/>
  <sheetViews>
    <sheetView showGridLines="0" tabSelected="1" zoomScale="85" zoomScaleNormal="85" workbookViewId="0">
      <selection activeCell="C10" sqref="C10"/>
    </sheetView>
  </sheetViews>
  <sheetFormatPr defaultColWidth="12.85546875" defaultRowHeight="15"/>
  <cols>
    <col min="1" max="1" width="6.85546875" style="24" customWidth="1"/>
    <col min="2" max="2" width="2.28515625" style="24" customWidth="1"/>
    <col min="3" max="3" width="76.85546875" style="24" customWidth="1"/>
    <col min="4" max="4" width="1.28515625" style="24" customWidth="1"/>
    <col min="5" max="5" width="26.28515625" style="24" customWidth="1"/>
    <col min="6" max="6" width="26.140625" style="24" customWidth="1"/>
    <col min="7" max="7" width="26.28515625" style="24" customWidth="1"/>
    <col min="8" max="8" width="1.28515625" style="24" customWidth="1"/>
    <col min="9" max="9" width="26.28515625" style="24" customWidth="1"/>
    <col min="10" max="10" width="26" style="24" customWidth="1"/>
    <col min="11" max="11" width="26.42578125" style="24" customWidth="1"/>
    <col min="12" max="12" width="1.28515625" style="24" customWidth="1"/>
    <col min="13" max="13" width="26.42578125" style="24" customWidth="1"/>
    <col min="14" max="14" width="25.85546875" style="24" customWidth="1"/>
    <col min="15" max="15" width="26.140625" style="24" customWidth="1"/>
    <col min="16" max="16" width="1.28515625" style="24" customWidth="1"/>
    <col min="17" max="18" width="25.85546875" style="24" customWidth="1"/>
    <col min="19" max="19" width="26" style="24" customWidth="1"/>
    <col min="20" max="20" width="2.28515625" style="24" customWidth="1"/>
  </cols>
  <sheetData>
    <row r="1" spans="2:20" ht="15.75" customHeight="1" thickBot="1"/>
    <row r="2" spans="2:20">
      <c r="B2" s="39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6"/>
    </row>
    <row r="3" spans="2:20">
      <c r="B3" s="203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204"/>
    </row>
    <row r="4" spans="2:20">
      <c r="B4" s="202"/>
      <c r="C4" s="378" t="s">
        <v>1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19"/>
    </row>
    <row r="5" spans="2:20">
      <c r="B5" s="21"/>
      <c r="S5" s="167"/>
      <c r="T5" s="47"/>
    </row>
    <row r="6" spans="2:20" ht="15.75" customHeight="1" thickBot="1">
      <c r="B6" s="21"/>
      <c r="T6" s="47"/>
    </row>
    <row r="7" spans="2:20">
      <c r="B7" s="21"/>
      <c r="E7" s="171"/>
      <c r="F7" s="172" t="s">
        <v>2</v>
      </c>
      <c r="G7" s="173"/>
      <c r="I7" s="171"/>
      <c r="J7" s="172" t="s">
        <v>3</v>
      </c>
      <c r="K7" s="173"/>
      <c r="M7" s="171"/>
      <c r="N7" s="172" t="s">
        <v>4</v>
      </c>
      <c r="O7" s="173"/>
      <c r="Q7" s="171"/>
      <c r="R7" s="172" t="s">
        <v>5</v>
      </c>
      <c r="S7" s="173"/>
      <c r="T7" s="47"/>
    </row>
    <row r="8" spans="2:20" ht="30" customHeight="1">
      <c r="B8" s="21"/>
      <c r="C8" s="162" t="s">
        <v>6</v>
      </c>
      <c r="E8" s="168" t="s">
        <v>7</v>
      </c>
      <c r="F8" s="169" t="s">
        <v>8</v>
      </c>
      <c r="G8" s="170" t="s">
        <v>9</v>
      </c>
      <c r="H8" s="166"/>
      <c r="I8" s="163" t="s">
        <v>7</v>
      </c>
      <c r="J8" s="157" t="s">
        <v>8</v>
      </c>
      <c r="K8" s="164" t="s">
        <v>9</v>
      </c>
      <c r="L8" s="166"/>
      <c r="M8" s="163" t="s">
        <v>7</v>
      </c>
      <c r="N8" s="157" t="s">
        <v>8</v>
      </c>
      <c r="O8" s="164" t="s">
        <v>9</v>
      </c>
      <c r="P8" s="166"/>
      <c r="Q8" s="163" t="s">
        <v>7</v>
      </c>
      <c r="R8" s="157" t="s">
        <v>8</v>
      </c>
      <c r="S8" s="164" t="s">
        <v>9</v>
      </c>
      <c r="T8" s="47"/>
    </row>
    <row r="9" spans="2:20">
      <c r="B9" s="21"/>
      <c r="C9" s="161" t="s">
        <v>10</v>
      </c>
      <c r="D9" s="159"/>
      <c r="E9" s="174">
        <v>5695107505640.5996</v>
      </c>
      <c r="F9" s="175">
        <v>1027118775315.689</v>
      </c>
      <c r="G9" s="176">
        <v>4667988730324.9102</v>
      </c>
      <c r="H9" s="177"/>
      <c r="I9" s="174">
        <v>1571370085422.1499</v>
      </c>
      <c r="J9" s="175">
        <v>23786704181.96973</v>
      </c>
      <c r="K9" s="176">
        <v>1547583381240.1799</v>
      </c>
      <c r="L9" s="177"/>
      <c r="M9" s="174">
        <v>989521242662</v>
      </c>
      <c r="N9" s="175">
        <v>27541459820.280029</v>
      </c>
      <c r="O9" s="176">
        <v>961979782841.71997</v>
      </c>
      <c r="P9" s="177"/>
      <c r="Q9" s="174">
        <v>8255998833724.75</v>
      </c>
      <c r="R9" s="175">
        <v>1078446939317.9399</v>
      </c>
      <c r="S9" s="176">
        <v>7177551894406.8096</v>
      </c>
      <c r="T9" s="47"/>
    </row>
    <row r="10" spans="2:20">
      <c r="B10" s="21"/>
      <c r="C10" s="348" t="s">
        <v>11</v>
      </c>
      <c r="D10" s="158"/>
      <c r="E10" s="178">
        <v>1727849754283.8899</v>
      </c>
      <c r="F10" s="357">
        <v>176868685593.41019</v>
      </c>
      <c r="G10" s="180">
        <v>1550981068690.48</v>
      </c>
      <c r="H10" s="181"/>
      <c r="I10" s="178">
        <v>323641065948.37</v>
      </c>
      <c r="J10" s="357">
        <v>15919512794.949949</v>
      </c>
      <c r="K10" s="180">
        <v>307721553153.41998</v>
      </c>
      <c r="L10" s="181"/>
      <c r="M10" s="178">
        <v>306114742122.25</v>
      </c>
      <c r="N10" s="357">
        <v>7622602187.7000122</v>
      </c>
      <c r="O10" s="180">
        <v>298492139934.54999</v>
      </c>
      <c r="P10" s="181"/>
      <c r="Q10" s="178">
        <v>2357605562354.5098</v>
      </c>
      <c r="R10" s="357">
        <v>200410800576.05981</v>
      </c>
      <c r="S10" s="180">
        <v>2157194761778.45</v>
      </c>
      <c r="T10" s="47"/>
    </row>
    <row r="11" spans="2:20">
      <c r="B11" s="21"/>
      <c r="C11" s="161" t="s">
        <v>12</v>
      </c>
      <c r="D11" s="159"/>
      <c r="E11" s="182">
        <v>1496428322339.5601</v>
      </c>
      <c r="F11" s="183">
        <v>129961018799.3801</v>
      </c>
      <c r="G11" s="184">
        <v>1366467303540.1799</v>
      </c>
      <c r="H11" s="177"/>
      <c r="I11" s="182">
        <v>115871219793.19</v>
      </c>
      <c r="J11" s="183">
        <v>2571536107.9100041</v>
      </c>
      <c r="K11" s="184">
        <v>113299683685.28</v>
      </c>
      <c r="L11" s="177"/>
      <c r="M11" s="182">
        <v>108382245602.52</v>
      </c>
      <c r="N11" s="183">
        <v>2008126983.6600039</v>
      </c>
      <c r="O11" s="184">
        <v>106374118618.86</v>
      </c>
      <c r="P11" s="177"/>
      <c r="Q11" s="182">
        <v>1720681787735.27</v>
      </c>
      <c r="R11" s="183">
        <v>134540681890.95</v>
      </c>
      <c r="S11" s="184">
        <v>1586141105844.3201</v>
      </c>
      <c r="T11" s="47"/>
    </row>
    <row r="12" spans="2:20">
      <c r="B12" s="21"/>
      <c r="C12" s="160" t="s">
        <v>13</v>
      </c>
      <c r="D12" s="158"/>
      <c r="E12" s="178">
        <v>1486886515262.6201</v>
      </c>
      <c r="F12" s="179">
        <v>129961018799.3801</v>
      </c>
      <c r="G12" s="180">
        <v>1356925496463.24</v>
      </c>
      <c r="H12" s="181"/>
      <c r="I12" s="178">
        <v>115712300670.61</v>
      </c>
      <c r="J12" s="179">
        <v>2571536107.9100041</v>
      </c>
      <c r="K12" s="180">
        <v>113140764562.7</v>
      </c>
      <c r="L12" s="181"/>
      <c r="M12" s="178">
        <v>108069791431.94</v>
      </c>
      <c r="N12" s="179">
        <v>2008126983.6600039</v>
      </c>
      <c r="O12" s="180">
        <v>106061664448.28</v>
      </c>
      <c r="P12" s="181"/>
      <c r="Q12" s="178">
        <v>1710668607365.1699</v>
      </c>
      <c r="R12" s="179">
        <v>134540681890.9502</v>
      </c>
      <c r="S12" s="180">
        <v>1576127925474.22</v>
      </c>
      <c r="T12" s="47"/>
    </row>
    <row r="13" spans="2:20" ht="25.5" customHeight="1">
      <c r="B13" s="21"/>
      <c r="C13" s="161" t="s">
        <v>14</v>
      </c>
      <c r="D13" s="159"/>
      <c r="E13" s="182">
        <v>1356925496463.24</v>
      </c>
      <c r="F13" s="183">
        <v>0</v>
      </c>
      <c r="G13" s="184">
        <v>1356925496463.24</v>
      </c>
      <c r="H13" s="177"/>
      <c r="I13" s="182">
        <v>113140764562.7</v>
      </c>
      <c r="J13" s="183">
        <v>0</v>
      </c>
      <c r="K13" s="184">
        <v>113140764562.7</v>
      </c>
      <c r="L13" s="177"/>
      <c r="M13" s="182">
        <v>106061664448.28</v>
      </c>
      <c r="N13" s="183">
        <v>0</v>
      </c>
      <c r="O13" s="184">
        <v>106061664448.28</v>
      </c>
      <c r="P13" s="177"/>
      <c r="Q13" s="182">
        <v>1576127925474.22</v>
      </c>
      <c r="R13" s="183">
        <v>0</v>
      </c>
      <c r="S13" s="184">
        <v>1576127925474.22</v>
      </c>
      <c r="T13" s="47"/>
    </row>
    <row r="14" spans="2:20" ht="25.5" customHeight="1">
      <c r="B14" s="21"/>
      <c r="C14" s="160" t="s">
        <v>15</v>
      </c>
      <c r="D14" s="158"/>
      <c r="E14" s="178">
        <v>129961018799.38</v>
      </c>
      <c r="F14" s="179">
        <v>129961018799.38</v>
      </c>
      <c r="G14" s="180">
        <v>0</v>
      </c>
      <c r="H14" s="181"/>
      <c r="I14" s="178">
        <v>2571536107.9099998</v>
      </c>
      <c r="J14" s="179">
        <v>2571536107.9099998</v>
      </c>
      <c r="K14" s="180">
        <v>0</v>
      </c>
      <c r="L14" s="181"/>
      <c r="M14" s="178">
        <v>2008126983.6600001</v>
      </c>
      <c r="N14" s="179">
        <v>2008126983.6600001</v>
      </c>
      <c r="O14" s="180">
        <v>0</v>
      </c>
      <c r="P14" s="181"/>
      <c r="Q14" s="178">
        <v>134540681890.95</v>
      </c>
      <c r="R14" s="179">
        <v>134540681890.95</v>
      </c>
      <c r="S14" s="180">
        <v>0</v>
      </c>
      <c r="T14" s="47"/>
    </row>
    <row r="15" spans="2:20">
      <c r="B15" s="21"/>
      <c r="C15" s="161" t="s">
        <v>16</v>
      </c>
      <c r="D15" s="159"/>
      <c r="E15" s="182">
        <v>9541807076.9400005</v>
      </c>
      <c r="F15" s="183">
        <v>0</v>
      </c>
      <c r="G15" s="184">
        <v>9541807076.9400005</v>
      </c>
      <c r="H15" s="177"/>
      <c r="I15" s="182">
        <v>158919122.58000001</v>
      </c>
      <c r="J15" s="183">
        <v>0</v>
      </c>
      <c r="K15" s="184">
        <v>158919122.58000001</v>
      </c>
      <c r="L15" s="177"/>
      <c r="M15" s="182">
        <v>312454170.57999998</v>
      </c>
      <c r="N15" s="183">
        <v>0</v>
      </c>
      <c r="O15" s="184">
        <v>312454170.57999998</v>
      </c>
      <c r="P15" s="177"/>
      <c r="Q15" s="182">
        <v>10013180370.1</v>
      </c>
      <c r="R15" s="183">
        <v>0</v>
      </c>
      <c r="S15" s="184">
        <v>10013180370.1</v>
      </c>
      <c r="T15" s="47"/>
    </row>
    <row r="16" spans="2:20" ht="25.5" customHeight="1">
      <c r="B16" s="21"/>
      <c r="C16" s="160" t="s">
        <v>17</v>
      </c>
      <c r="D16" s="158"/>
      <c r="E16" s="178">
        <v>9541807076.9400005</v>
      </c>
      <c r="F16" s="179">
        <v>0</v>
      </c>
      <c r="G16" s="180">
        <v>9541807076.9400005</v>
      </c>
      <c r="H16" s="181"/>
      <c r="I16" s="178">
        <v>158919122.58000001</v>
      </c>
      <c r="J16" s="179">
        <v>0</v>
      </c>
      <c r="K16" s="180">
        <v>158919122.58000001</v>
      </c>
      <c r="L16" s="181"/>
      <c r="M16" s="178">
        <v>312454170.57999998</v>
      </c>
      <c r="N16" s="179">
        <v>0</v>
      </c>
      <c r="O16" s="180">
        <v>312454170.57999998</v>
      </c>
      <c r="P16" s="181"/>
      <c r="Q16" s="178">
        <v>10013180370.1</v>
      </c>
      <c r="R16" s="179">
        <v>0</v>
      </c>
      <c r="S16" s="180">
        <v>10013180370.1</v>
      </c>
      <c r="T16" s="47"/>
    </row>
    <row r="17" spans="2:20">
      <c r="B17" s="21"/>
      <c r="C17" s="161" t="s">
        <v>18</v>
      </c>
      <c r="D17" s="159"/>
      <c r="E17" s="182">
        <v>123029750893.3</v>
      </c>
      <c r="F17" s="183">
        <v>17960538793.390011</v>
      </c>
      <c r="G17" s="184">
        <v>105069212099.91</v>
      </c>
      <c r="H17" s="177"/>
      <c r="I17" s="182">
        <v>55489296710.580002</v>
      </c>
      <c r="J17" s="183">
        <v>2663477472.1999969</v>
      </c>
      <c r="K17" s="184">
        <v>52825819238.379997</v>
      </c>
      <c r="L17" s="177"/>
      <c r="M17" s="182">
        <v>70676113564.410004</v>
      </c>
      <c r="N17" s="183">
        <v>1271297090.329987</v>
      </c>
      <c r="O17" s="184">
        <v>69404816474.080017</v>
      </c>
      <c r="P17" s="177"/>
      <c r="Q17" s="182">
        <v>249195161168.29001</v>
      </c>
      <c r="R17" s="183">
        <v>21895313355.92001</v>
      </c>
      <c r="S17" s="184">
        <v>227299847812.37</v>
      </c>
      <c r="T17" s="47"/>
    </row>
    <row r="18" spans="2:20">
      <c r="B18" s="21"/>
      <c r="C18" s="160" t="s">
        <v>19</v>
      </c>
      <c r="D18" s="158"/>
      <c r="E18" s="178">
        <v>106764988866.35001</v>
      </c>
      <c r="F18" s="179">
        <v>0</v>
      </c>
      <c r="G18" s="180">
        <v>106764988866.35001</v>
      </c>
      <c r="H18" s="181"/>
      <c r="I18" s="178">
        <v>34263927420.849998</v>
      </c>
      <c r="J18" s="179">
        <v>367095538.11999887</v>
      </c>
      <c r="K18" s="180">
        <v>33896831882.73</v>
      </c>
      <c r="L18" s="181"/>
      <c r="M18" s="178">
        <v>48035200397.669998</v>
      </c>
      <c r="N18" s="179">
        <v>1801709799.909996</v>
      </c>
      <c r="O18" s="180">
        <v>46233490597.760002</v>
      </c>
      <c r="P18" s="181"/>
      <c r="Q18" s="178">
        <v>189064116684.87</v>
      </c>
      <c r="R18" s="179">
        <v>2168805338.0299678</v>
      </c>
      <c r="S18" s="180">
        <v>186895311346.84</v>
      </c>
      <c r="T18" s="47"/>
    </row>
    <row r="19" spans="2:20">
      <c r="B19" s="21"/>
      <c r="C19" s="161" t="s">
        <v>20</v>
      </c>
      <c r="D19" s="159"/>
      <c r="E19" s="182">
        <v>106764988866.35001</v>
      </c>
      <c r="F19" s="183">
        <v>0</v>
      </c>
      <c r="G19" s="184">
        <v>106764988866.35001</v>
      </c>
      <c r="H19" s="177"/>
      <c r="I19" s="182">
        <v>33896831882.73</v>
      </c>
      <c r="J19" s="183">
        <v>0</v>
      </c>
      <c r="K19" s="184">
        <v>33896831882.73</v>
      </c>
      <c r="L19" s="177"/>
      <c r="M19" s="182">
        <v>46233490597.760002</v>
      </c>
      <c r="N19" s="183">
        <v>0</v>
      </c>
      <c r="O19" s="184">
        <v>46233490597.760002</v>
      </c>
      <c r="P19" s="177"/>
      <c r="Q19" s="182">
        <v>186895311346.84</v>
      </c>
      <c r="R19" s="183">
        <v>0</v>
      </c>
      <c r="S19" s="184">
        <v>186895311346.84</v>
      </c>
      <c r="T19" s="47"/>
    </row>
    <row r="20" spans="2:20">
      <c r="B20" s="21"/>
      <c r="C20" s="160" t="s">
        <v>21</v>
      </c>
      <c r="D20" s="158"/>
      <c r="E20" s="178">
        <v>0</v>
      </c>
      <c r="F20" s="179">
        <v>0</v>
      </c>
      <c r="G20" s="180">
        <v>0</v>
      </c>
      <c r="H20" s="181"/>
      <c r="I20" s="178">
        <v>361453563.86000001</v>
      </c>
      <c r="J20" s="179">
        <v>361453563.86000001</v>
      </c>
      <c r="K20" s="180">
        <v>0</v>
      </c>
      <c r="L20" s="181"/>
      <c r="M20" s="178">
        <v>1113056694.8</v>
      </c>
      <c r="N20" s="179">
        <v>1113056694.8</v>
      </c>
      <c r="O20" s="180">
        <v>0</v>
      </c>
      <c r="P20" s="181"/>
      <c r="Q20" s="178">
        <v>1474510258.6600001</v>
      </c>
      <c r="R20" s="179">
        <v>1474510258.6600001</v>
      </c>
      <c r="S20" s="180">
        <v>0</v>
      </c>
      <c r="T20" s="47"/>
    </row>
    <row r="21" spans="2:20" ht="25.5" customHeight="1">
      <c r="B21" s="21"/>
      <c r="C21" s="161" t="s">
        <v>22</v>
      </c>
      <c r="D21" s="159"/>
      <c r="E21" s="182">
        <v>0</v>
      </c>
      <c r="F21" s="183">
        <v>0</v>
      </c>
      <c r="G21" s="184">
        <v>0</v>
      </c>
      <c r="H21" s="177"/>
      <c r="I21" s="182">
        <v>2760920.51</v>
      </c>
      <c r="J21" s="183">
        <v>2760920.51</v>
      </c>
      <c r="K21" s="184">
        <v>0</v>
      </c>
      <c r="L21" s="177"/>
      <c r="M21" s="182">
        <v>272221877.38999999</v>
      </c>
      <c r="N21" s="183">
        <v>272221877.38999999</v>
      </c>
      <c r="O21" s="184">
        <v>0</v>
      </c>
      <c r="P21" s="177"/>
      <c r="Q21" s="182">
        <v>274982797.89999998</v>
      </c>
      <c r="R21" s="183">
        <v>274982797.89999998</v>
      </c>
      <c r="S21" s="184">
        <v>0</v>
      </c>
      <c r="T21" s="47"/>
    </row>
    <row r="22" spans="2:20" ht="25.5" customHeight="1">
      <c r="B22" s="21"/>
      <c r="C22" s="160" t="s">
        <v>23</v>
      </c>
      <c r="D22" s="158"/>
      <c r="E22" s="178">
        <v>0</v>
      </c>
      <c r="F22" s="179">
        <v>0</v>
      </c>
      <c r="G22" s="180">
        <v>0</v>
      </c>
      <c r="H22" s="181"/>
      <c r="I22" s="178">
        <v>0</v>
      </c>
      <c r="J22" s="179">
        <v>0</v>
      </c>
      <c r="K22" s="180">
        <v>0</v>
      </c>
      <c r="L22" s="181"/>
      <c r="M22" s="178">
        <v>48914286.130000003</v>
      </c>
      <c r="N22" s="179">
        <v>48914286.130000003</v>
      </c>
      <c r="O22" s="180">
        <v>0</v>
      </c>
      <c r="P22" s="181"/>
      <c r="Q22" s="178">
        <v>48914286.130000003</v>
      </c>
      <c r="R22" s="179">
        <v>48914286.130000003</v>
      </c>
      <c r="S22" s="180">
        <v>0</v>
      </c>
      <c r="T22" s="47"/>
    </row>
    <row r="23" spans="2:20" ht="25.5" customHeight="1">
      <c r="B23" s="21"/>
      <c r="C23" s="161" t="s">
        <v>24</v>
      </c>
      <c r="D23" s="159"/>
      <c r="E23" s="182">
        <v>0</v>
      </c>
      <c r="F23" s="183">
        <v>0</v>
      </c>
      <c r="G23" s="184">
        <v>0</v>
      </c>
      <c r="H23" s="177"/>
      <c r="I23" s="182">
        <v>2881053.75</v>
      </c>
      <c r="J23" s="183">
        <v>2881053.75</v>
      </c>
      <c r="K23" s="184">
        <v>0</v>
      </c>
      <c r="L23" s="177"/>
      <c r="M23" s="182">
        <v>367516941.58999997</v>
      </c>
      <c r="N23" s="183">
        <v>367516941.58999997</v>
      </c>
      <c r="O23" s="184">
        <v>0</v>
      </c>
      <c r="P23" s="177"/>
      <c r="Q23" s="182">
        <v>370397995.33999997</v>
      </c>
      <c r="R23" s="183">
        <v>370397995.33999997</v>
      </c>
      <c r="S23" s="184">
        <v>0</v>
      </c>
      <c r="T23" s="47"/>
    </row>
    <row r="24" spans="2:20">
      <c r="B24" s="21"/>
      <c r="C24" s="160" t="s">
        <v>25</v>
      </c>
      <c r="D24" s="158"/>
      <c r="E24" s="178">
        <v>725277967.78999996</v>
      </c>
      <c r="F24" s="179">
        <v>146006067.91999999</v>
      </c>
      <c r="G24" s="180">
        <v>579271899.87</v>
      </c>
      <c r="H24" s="181"/>
      <c r="I24" s="178">
        <v>3243439367.71</v>
      </c>
      <c r="J24" s="179">
        <v>697125172.75</v>
      </c>
      <c r="K24" s="180">
        <v>2546314194.96</v>
      </c>
      <c r="L24" s="181"/>
      <c r="M24" s="178">
        <v>954682902.01999998</v>
      </c>
      <c r="N24" s="179">
        <v>180940802.88</v>
      </c>
      <c r="O24" s="180">
        <v>773742099.13999999</v>
      </c>
      <c r="P24" s="181"/>
      <c r="Q24" s="178">
        <v>4923400237.5200005</v>
      </c>
      <c r="R24" s="179">
        <v>1024072043.550001</v>
      </c>
      <c r="S24" s="180">
        <v>3899328193.9699998</v>
      </c>
      <c r="T24" s="47"/>
    </row>
    <row r="25" spans="2:20">
      <c r="B25" s="21"/>
      <c r="C25" s="161" t="s">
        <v>26</v>
      </c>
      <c r="D25" s="159"/>
      <c r="E25" s="182">
        <v>579271899.87</v>
      </c>
      <c r="F25" s="183">
        <v>0</v>
      </c>
      <c r="G25" s="184">
        <v>579271899.87</v>
      </c>
      <c r="H25" s="177"/>
      <c r="I25" s="182">
        <v>2546314194.96</v>
      </c>
      <c r="J25" s="183">
        <v>0</v>
      </c>
      <c r="K25" s="184">
        <v>2546314194.96</v>
      </c>
      <c r="L25" s="177"/>
      <c r="M25" s="182">
        <v>773742099.13999999</v>
      </c>
      <c r="N25" s="183">
        <v>0</v>
      </c>
      <c r="O25" s="184">
        <v>773742099.13999999</v>
      </c>
      <c r="P25" s="177"/>
      <c r="Q25" s="182">
        <v>3899328193.9699998</v>
      </c>
      <c r="R25" s="183">
        <v>0</v>
      </c>
      <c r="S25" s="184">
        <v>3899328193.9699998</v>
      </c>
      <c r="T25" s="47"/>
    </row>
    <row r="26" spans="2:20">
      <c r="B26" s="21"/>
      <c r="C26" s="160" t="s">
        <v>27</v>
      </c>
      <c r="D26" s="158"/>
      <c r="E26" s="178">
        <v>139741649.75999999</v>
      </c>
      <c r="F26" s="179">
        <v>139741649.75999999</v>
      </c>
      <c r="G26" s="180">
        <v>0</v>
      </c>
      <c r="H26" s="181"/>
      <c r="I26" s="178">
        <v>693403815.91999996</v>
      </c>
      <c r="J26" s="179">
        <v>693403815.91999996</v>
      </c>
      <c r="K26" s="180">
        <v>0</v>
      </c>
      <c r="L26" s="181"/>
      <c r="M26" s="178">
        <v>137123524.55000001</v>
      </c>
      <c r="N26" s="179">
        <v>137123524.55000001</v>
      </c>
      <c r="O26" s="180">
        <v>0</v>
      </c>
      <c r="P26" s="181"/>
      <c r="Q26" s="178">
        <v>970268990.23000002</v>
      </c>
      <c r="R26" s="179">
        <v>970268990.23000002</v>
      </c>
      <c r="S26" s="180">
        <v>0</v>
      </c>
      <c r="T26" s="47"/>
    </row>
    <row r="27" spans="2:20">
      <c r="B27" s="21"/>
      <c r="C27" s="161" t="s">
        <v>28</v>
      </c>
      <c r="D27" s="159"/>
      <c r="E27" s="182">
        <v>0</v>
      </c>
      <c r="F27" s="183">
        <v>0</v>
      </c>
      <c r="G27" s="184">
        <v>0</v>
      </c>
      <c r="H27" s="177"/>
      <c r="I27" s="182">
        <v>1615194.26</v>
      </c>
      <c r="J27" s="183">
        <v>1615194.26</v>
      </c>
      <c r="K27" s="184">
        <v>0</v>
      </c>
      <c r="L27" s="177"/>
      <c r="M27" s="182">
        <v>21542875.140000001</v>
      </c>
      <c r="N27" s="183">
        <v>21542875.140000001</v>
      </c>
      <c r="O27" s="184">
        <v>0</v>
      </c>
      <c r="P27" s="177"/>
      <c r="Q27" s="182">
        <v>23158069.399999999</v>
      </c>
      <c r="R27" s="183">
        <v>23158069.399999999</v>
      </c>
      <c r="S27" s="184">
        <v>0</v>
      </c>
      <c r="T27" s="47"/>
    </row>
    <row r="28" spans="2:20">
      <c r="B28" s="21"/>
      <c r="C28" s="160" t="s">
        <v>29</v>
      </c>
      <c r="D28" s="158"/>
      <c r="E28" s="178">
        <v>279660.40999999997</v>
      </c>
      <c r="F28" s="179">
        <v>279660.40999999997</v>
      </c>
      <c r="G28" s="180">
        <v>0</v>
      </c>
      <c r="H28" s="181"/>
      <c r="I28" s="178">
        <v>1077200.25</v>
      </c>
      <c r="J28" s="179">
        <v>1077200.25</v>
      </c>
      <c r="K28" s="180">
        <v>0</v>
      </c>
      <c r="L28" s="181"/>
      <c r="M28" s="178">
        <v>4379039.3899999997</v>
      </c>
      <c r="N28" s="179">
        <v>4379039.3899999997</v>
      </c>
      <c r="O28" s="180">
        <v>0</v>
      </c>
      <c r="P28" s="181"/>
      <c r="Q28" s="178">
        <v>5735900.0499999998</v>
      </c>
      <c r="R28" s="179">
        <v>5735900.0499999998</v>
      </c>
      <c r="S28" s="180">
        <v>0</v>
      </c>
      <c r="T28" s="47"/>
    </row>
    <row r="29" spans="2:20">
      <c r="B29" s="21"/>
      <c r="C29" s="161" t="s">
        <v>30</v>
      </c>
      <c r="D29" s="159"/>
      <c r="E29" s="182">
        <v>5984757.75</v>
      </c>
      <c r="F29" s="183">
        <v>5984757.75</v>
      </c>
      <c r="G29" s="184">
        <v>0</v>
      </c>
      <c r="H29" s="177"/>
      <c r="I29" s="182">
        <v>1028962.32</v>
      </c>
      <c r="J29" s="183">
        <v>1028962.32</v>
      </c>
      <c r="K29" s="184">
        <v>0</v>
      </c>
      <c r="L29" s="177"/>
      <c r="M29" s="182">
        <v>17895363.800000001</v>
      </c>
      <c r="N29" s="183">
        <v>17895363.800000001</v>
      </c>
      <c r="O29" s="184">
        <v>0</v>
      </c>
      <c r="P29" s="177"/>
      <c r="Q29" s="182">
        <v>24909083.870000001</v>
      </c>
      <c r="R29" s="183">
        <v>24909083.870000001</v>
      </c>
      <c r="S29" s="184">
        <v>0</v>
      </c>
      <c r="T29" s="47"/>
    </row>
    <row r="30" spans="2:20">
      <c r="B30" s="21"/>
      <c r="C30" s="160" t="s">
        <v>31</v>
      </c>
      <c r="D30" s="158"/>
      <c r="E30" s="178">
        <v>0</v>
      </c>
      <c r="F30" s="179">
        <v>0</v>
      </c>
      <c r="G30" s="180">
        <v>0</v>
      </c>
      <c r="H30" s="181"/>
      <c r="I30" s="178">
        <v>3558598736.0999999</v>
      </c>
      <c r="J30" s="179">
        <v>734208968.05999994</v>
      </c>
      <c r="K30" s="180">
        <v>2824389768.04</v>
      </c>
      <c r="L30" s="181"/>
      <c r="M30" s="178">
        <v>3137184326.7800002</v>
      </c>
      <c r="N30" s="179">
        <v>2551777426.77</v>
      </c>
      <c r="O30" s="180">
        <v>585406900.00999999</v>
      </c>
      <c r="P30" s="181"/>
      <c r="Q30" s="178">
        <v>6695783062.8800001</v>
      </c>
      <c r="R30" s="179">
        <v>3285986394.8299999</v>
      </c>
      <c r="S30" s="180">
        <v>3409796668.0500002</v>
      </c>
      <c r="T30" s="47"/>
    </row>
    <row r="31" spans="2:20" ht="25.5" customHeight="1">
      <c r="B31" s="21"/>
      <c r="C31" s="161" t="s">
        <v>32</v>
      </c>
      <c r="D31" s="159"/>
      <c r="E31" s="182">
        <v>0</v>
      </c>
      <c r="F31" s="183">
        <v>0</v>
      </c>
      <c r="G31" s="184">
        <v>0</v>
      </c>
      <c r="H31" s="177"/>
      <c r="I31" s="182">
        <v>2824389768.04</v>
      </c>
      <c r="J31" s="183">
        <v>0</v>
      </c>
      <c r="K31" s="184">
        <v>2824389768.04</v>
      </c>
      <c r="L31" s="177"/>
      <c r="M31" s="182">
        <v>585406900.00999999</v>
      </c>
      <c r="N31" s="183">
        <v>0</v>
      </c>
      <c r="O31" s="184">
        <v>585406900.00999999</v>
      </c>
      <c r="P31" s="177"/>
      <c r="Q31" s="182">
        <v>3409796668.0500002</v>
      </c>
      <c r="R31" s="183">
        <v>0</v>
      </c>
      <c r="S31" s="184">
        <v>3409796668.0500002</v>
      </c>
      <c r="T31" s="47"/>
    </row>
    <row r="32" spans="2:20" ht="25.5" customHeight="1">
      <c r="B32" s="21"/>
      <c r="C32" s="160" t="s">
        <v>33</v>
      </c>
      <c r="D32" s="158"/>
      <c r="E32" s="178">
        <v>0</v>
      </c>
      <c r="F32" s="179">
        <v>0</v>
      </c>
      <c r="G32" s="180">
        <v>0</v>
      </c>
      <c r="H32" s="181"/>
      <c r="I32" s="178">
        <v>484132621.93000001</v>
      </c>
      <c r="J32" s="179">
        <v>484132621.93000001</v>
      </c>
      <c r="K32" s="180">
        <v>0</v>
      </c>
      <c r="L32" s="181"/>
      <c r="M32" s="178">
        <v>1205784398.3199999</v>
      </c>
      <c r="N32" s="179">
        <v>1205784398.3199999</v>
      </c>
      <c r="O32" s="180">
        <v>0</v>
      </c>
      <c r="P32" s="181"/>
      <c r="Q32" s="178">
        <v>1689917020.25</v>
      </c>
      <c r="R32" s="179">
        <v>1689917020.25</v>
      </c>
      <c r="S32" s="180">
        <v>0</v>
      </c>
      <c r="T32" s="47"/>
    </row>
    <row r="33" spans="2:20" ht="25.5" customHeight="1">
      <c r="B33" s="21"/>
      <c r="C33" s="161" t="s">
        <v>34</v>
      </c>
      <c r="D33" s="159"/>
      <c r="E33" s="182">
        <v>0</v>
      </c>
      <c r="F33" s="183">
        <v>0</v>
      </c>
      <c r="G33" s="184">
        <v>0</v>
      </c>
      <c r="H33" s="177"/>
      <c r="I33" s="182">
        <v>76376404.230000004</v>
      </c>
      <c r="J33" s="183">
        <v>76376404.230000004</v>
      </c>
      <c r="K33" s="184">
        <v>0</v>
      </c>
      <c r="L33" s="177"/>
      <c r="M33" s="182">
        <v>1331764253.6500001</v>
      </c>
      <c r="N33" s="183">
        <v>1331764253.6500001</v>
      </c>
      <c r="O33" s="184">
        <v>0</v>
      </c>
      <c r="P33" s="177"/>
      <c r="Q33" s="182">
        <v>1408140657.8800001</v>
      </c>
      <c r="R33" s="183">
        <v>1408140657.8800001</v>
      </c>
      <c r="S33" s="184">
        <v>0</v>
      </c>
      <c r="T33" s="47"/>
    </row>
    <row r="34" spans="2:20" ht="25.5" customHeight="1">
      <c r="B34" s="21"/>
      <c r="C34" s="160" t="s">
        <v>35</v>
      </c>
      <c r="D34" s="158"/>
      <c r="E34" s="178">
        <v>0</v>
      </c>
      <c r="F34" s="179">
        <v>0</v>
      </c>
      <c r="G34" s="180">
        <v>0</v>
      </c>
      <c r="H34" s="181"/>
      <c r="I34" s="178">
        <v>173699941.90000001</v>
      </c>
      <c r="J34" s="179">
        <v>173699941.90000001</v>
      </c>
      <c r="K34" s="180">
        <v>0</v>
      </c>
      <c r="L34" s="181"/>
      <c r="M34" s="178">
        <v>14228774.800000001</v>
      </c>
      <c r="N34" s="179">
        <v>14228774.800000001</v>
      </c>
      <c r="O34" s="180">
        <v>0</v>
      </c>
      <c r="P34" s="181"/>
      <c r="Q34" s="178">
        <v>187928716.69999999</v>
      </c>
      <c r="R34" s="179">
        <v>187928716.69999999</v>
      </c>
      <c r="S34" s="180">
        <v>0</v>
      </c>
      <c r="T34" s="47"/>
    </row>
    <row r="35" spans="2:20">
      <c r="B35" s="21"/>
      <c r="C35" s="161" t="s">
        <v>36</v>
      </c>
      <c r="D35" s="159"/>
      <c r="E35" s="182">
        <v>70792791998.460007</v>
      </c>
      <c r="F35" s="183">
        <v>17862855085.320011</v>
      </c>
      <c r="G35" s="184">
        <v>52929936913.139999</v>
      </c>
      <c r="H35" s="177"/>
      <c r="I35" s="182">
        <v>6654311372.6099997</v>
      </c>
      <c r="J35" s="183">
        <v>793526418.17000008</v>
      </c>
      <c r="K35" s="184">
        <v>5860784954.4399996</v>
      </c>
      <c r="L35" s="177"/>
      <c r="M35" s="182">
        <v>394699753.69</v>
      </c>
      <c r="N35" s="183">
        <v>205125101.80000001</v>
      </c>
      <c r="O35" s="184">
        <v>189574651.88999999</v>
      </c>
      <c r="P35" s="177"/>
      <c r="Q35" s="182">
        <v>77841803124.76001</v>
      </c>
      <c r="R35" s="183">
        <v>18861506605.290009</v>
      </c>
      <c r="S35" s="184">
        <v>58980296519.470001</v>
      </c>
      <c r="T35" s="47"/>
    </row>
    <row r="36" spans="2:20" ht="25.5" customHeight="1">
      <c r="B36" s="21"/>
      <c r="C36" s="160" t="s">
        <v>37</v>
      </c>
      <c r="D36" s="158"/>
      <c r="E36" s="178">
        <v>52929936913.139999</v>
      </c>
      <c r="F36" s="179">
        <v>0</v>
      </c>
      <c r="G36" s="180">
        <v>52929936913.139999</v>
      </c>
      <c r="H36" s="181"/>
      <c r="I36" s="178">
        <v>5860784954.4399996</v>
      </c>
      <c r="J36" s="179">
        <v>0</v>
      </c>
      <c r="K36" s="180">
        <v>5860784954.4399996</v>
      </c>
      <c r="L36" s="181"/>
      <c r="M36" s="178">
        <v>189574651.88999999</v>
      </c>
      <c r="N36" s="179">
        <v>0</v>
      </c>
      <c r="O36" s="180">
        <v>189574651.88999999</v>
      </c>
      <c r="P36" s="181"/>
      <c r="Q36" s="178">
        <v>58980296519.470001</v>
      </c>
      <c r="R36" s="179">
        <v>0</v>
      </c>
      <c r="S36" s="180">
        <v>58980296519.470001</v>
      </c>
      <c r="T36" s="47"/>
    </row>
    <row r="37" spans="2:20" ht="25.5" customHeight="1">
      <c r="B37" s="21"/>
      <c r="C37" s="161" t="s">
        <v>38</v>
      </c>
      <c r="D37" s="159"/>
      <c r="E37" s="182">
        <v>1138812074.02</v>
      </c>
      <c r="F37" s="183">
        <v>1138812074.02</v>
      </c>
      <c r="G37" s="184">
        <v>0</v>
      </c>
      <c r="H37" s="177"/>
      <c r="I37" s="182">
        <v>793490557.97000003</v>
      </c>
      <c r="J37" s="183">
        <v>793490557.97000003</v>
      </c>
      <c r="K37" s="184">
        <v>0</v>
      </c>
      <c r="L37" s="177"/>
      <c r="M37" s="182">
        <v>193090776.05000001</v>
      </c>
      <c r="N37" s="183">
        <v>193090776.05000001</v>
      </c>
      <c r="O37" s="184">
        <v>0</v>
      </c>
      <c r="P37" s="177"/>
      <c r="Q37" s="182">
        <v>2125393408.04</v>
      </c>
      <c r="R37" s="183">
        <v>2125393408.04</v>
      </c>
      <c r="S37" s="184">
        <v>0</v>
      </c>
      <c r="T37" s="47"/>
    </row>
    <row r="38" spans="2:20" ht="25.5" customHeight="1">
      <c r="B38" s="21"/>
      <c r="C38" s="160" t="s">
        <v>39</v>
      </c>
      <c r="D38" s="158"/>
      <c r="E38" s="178">
        <v>0</v>
      </c>
      <c r="F38" s="179">
        <v>0</v>
      </c>
      <c r="G38" s="180">
        <v>0</v>
      </c>
      <c r="H38" s="181"/>
      <c r="I38" s="178">
        <v>0</v>
      </c>
      <c r="J38" s="179">
        <v>0</v>
      </c>
      <c r="K38" s="180">
        <v>0</v>
      </c>
      <c r="L38" s="181"/>
      <c r="M38" s="178">
        <v>89474.92</v>
      </c>
      <c r="N38" s="179">
        <v>89474.92</v>
      </c>
      <c r="O38" s="180">
        <v>0</v>
      </c>
      <c r="P38" s="181"/>
      <c r="Q38" s="178">
        <v>89474.92</v>
      </c>
      <c r="R38" s="179">
        <v>89474.92</v>
      </c>
      <c r="S38" s="180">
        <v>0</v>
      </c>
      <c r="T38" s="47"/>
    </row>
    <row r="39" spans="2:20" ht="25.5" customHeight="1">
      <c r="B39" s="21"/>
      <c r="C39" s="161" t="s">
        <v>40</v>
      </c>
      <c r="D39" s="159"/>
      <c r="E39" s="182">
        <v>14462543905.6</v>
      </c>
      <c r="F39" s="183">
        <v>14462543905.6</v>
      </c>
      <c r="G39" s="184">
        <v>0</v>
      </c>
      <c r="H39" s="177"/>
      <c r="I39" s="182">
        <v>35860.199999999997</v>
      </c>
      <c r="J39" s="183">
        <v>35860.199999999997</v>
      </c>
      <c r="K39" s="184">
        <v>0</v>
      </c>
      <c r="L39" s="177"/>
      <c r="M39" s="182">
        <v>6834176.6900000004</v>
      </c>
      <c r="N39" s="183">
        <v>6834176.6900000004</v>
      </c>
      <c r="O39" s="184">
        <v>0</v>
      </c>
      <c r="P39" s="177"/>
      <c r="Q39" s="182">
        <v>14469413942.49</v>
      </c>
      <c r="R39" s="183">
        <v>14469413942.49</v>
      </c>
      <c r="S39" s="184">
        <v>0</v>
      </c>
      <c r="T39" s="47"/>
    </row>
    <row r="40" spans="2:20" ht="25.5" customHeight="1">
      <c r="B40" s="21"/>
      <c r="C40" s="160" t="s">
        <v>41</v>
      </c>
      <c r="D40" s="158"/>
      <c r="E40" s="178">
        <v>2261499105.6999998</v>
      </c>
      <c r="F40" s="179">
        <v>2261499105.6999998</v>
      </c>
      <c r="G40" s="180">
        <v>0</v>
      </c>
      <c r="H40" s="181"/>
      <c r="I40" s="178">
        <v>0</v>
      </c>
      <c r="J40" s="179">
        <v>0</v>
      </c>
      <c r="K40" s="180">
        <v>0</v>
      </c>
      <c r="L40" s="181"/>
      <c r="M40" s="178">
        <v>5110674.1399999997</v>
      </c>
      <c r="N40" s="179">
        <v>5110674.1399999997</v>
      </c>
      <c r="O40" s="180">
        <v>0</v>
      </c>
      <c r="P40" s="181"/>
      <c r="Q40" s="178">
        <v>2266609779.8400002</v>
      </c>
      <c r="R40" s="179">
        <v>2266609779.8400002</v>
      </c>
      <c r="S40" s="180">
        <v>0</v>
      </c>
      <c r="T40" s="47"/>
    </row>
    <row r="41" spans="2:20">
      <c r="B41" s="21"/>
      <c r="C41" s="161" t="s">
        <v>42</v>
      </c>
      <c r="D41" s="159"/>
      <c r="E41" s="182">
        <v>7793578.1299999999</v>
      </c>
      <c r="F41" s="183">
        <v>0</v>
      </c>
      <c r="G41" s="184">
        <v>7793578.1299999999</v>
      </c>
      <c r="H41" s="177"/>
      <c r="I41" s="182">
        <v>12238484339.16</v>
      </c>
      <c r="J41" s="183">
        <v>0</v>
      </c>
      <c r="K41" s="184">
        <v>12238484339.16</v>
      </c>
      <c r="L41" s="177"/>
      <c r="M41" s="182">
        <v>29067406225.959999</v>
      </c>
      <c r="N41" s="183">
        <v>638880671.77999878</v>
      </c>
      <c r="O41" s="184">
        <v>28428525554.18</v>
      </c>
      <c r="P41" s="177"/>
      <c r="Q41" s="182">
        <v>41313684143.249992</v>
      </c>
      <c r="R41" s="183">
        <v>638880671.77999115</v>
      </c>
      <c r="S41" s="184">
        <v>40674803471.470001</v>
      </c>
      <c r="T41" s="47"/>
    </row>
    <row r="42" spans="2:20">
      <c r="B42" s="21"/>
      <c r="C42" s="160" t="s">
        <v>43</v>
      </c>
      <c r="D42" s="158"/>
      <c r="E42" s="178">
        <v>7793578.1299999999</v>
      </c>
      <c r="F42" s="179">
        <v>0</v>
      </c>
      <c r="G42" s="180">
        <v>7793578.1299999999</v>
      </c>
      <c r="H42" s="181"/>
      <c r="I42" s="178">
        <v>12238484339.16</v>
      </c>
      <c r="J42" s="179">
        <v>0</v>
      </c>
      <c r="K42" s="180">
        <v>12238484339.16</v>
      </c>
      <c r="L42" s="181"/>
      <c r="M42" s="178">
        <v>28428525554.18</v>
      </c>
      <c r="N42" s="179">
        <v>0</v>
      </c>
      <c r="O42" s="180">
        <v>28428525554.18</v>
      </c>
      <c r="P42" s="181"/>
      <c r="Q42" s="178">
        <v>40674803471.469994</v>
      </c>
      <c r="R42" s="179">
        <v>0</v>
      </c>
      <c r="S42" s="180">
        <v>40674803471.469994</v>
      </c>
      <c r="T42" s="47"/>
    </row>
    <row r="43" spans="2:20">
      <c r="B43" s="21"/>
      <c r="C43" s="161" t="s">
        <v>44</v>
      </c>
      <c r="D43" s="159"/>
      <c r="E43" s="182">
        <v>0</v>
      </c>
      <c r="F43" s="183">
        <v>0</v>
      </c>
      <c r="G43" s="184">
        <v>0</v>
      </c>
      <c r="H43" s="177"/>
      <c r="I43" s="182">
        <v>0</v>
      </c>
      <c r="J43" s="183">
        <v>0</v>
      </c>
      <c r="K43" s="184">
        <v>0</v>
      </c>
      <c r="L43" s="177"/>
      <c r="M43" s="182">
        <v>196955626.69</v>
      </c>
      <c r="N43" s="183">
        <v>196955626.69</v>
      </c>
      <c r="O43" s="184">
        <v>0</v>
      </c>
      <c r="P43" s="177"/>
      <c r="Q43" s="182">
        <v>196955626.69</v>
      </c>
      <c r="R43" s="183">
        <v>196955626.69</v>
      </c>
      <c r="S43" s="184">
        <v>0</v>
      </c>
      <c r="T43" s="47"/>
    </row>
    <row r="44" spans="2:20">
      <c r="B44" s="21"/>
      <c r="C44" s="160" t="s">
        <v>45</v>
      </c>
      <c r="D44" s="158"/>
      <c r="E44" s="178">
        <v>0</v>
      </c>
      <c r="F44" s="179">
        <v>0</v>
      </c>
      <c r="G44" s="180">
        <v>0</v>
      </c>
      <c r="H44" s="181"/>
      <c r="I44" s="178">
        <v>0</v>
      </c>
      <c r="J44" s="179">
        <v>0</v>
      </c>
      <c r="K44" s="180">
        <v>0</v>
      </c>
      <c r="L44" s="181"/>
      <c r="M44" s="178">
        <v>44141985.130000003</v>
      </c>
      <c r="N44" s="179">
        <v>44141985.130000003</v>
      </c>
      <c r="O44" s="180">
        <v>0</v>
      </c>
      <c r="P44" s="181"/>
      <c r="Q44" s="178">
        <v>44141985.130000003</v>
      </c>
      <c r="R44" s="179">
        <v>44141985.130000003</v>
      </c>
      <c r="S44" s="180">
        <v>0</v>
      </c>
      <c r="T44" s="47"/>
    </row>
    <row r="45" spans="2:20">
      <c r="B45" s="21"/>
      <c r="C45" s="161" t="s">
        <v>46</v>
      </c>
      <c r="D45" s="159"/>
      <c r="E45" s="182">
        <v>0</v>
      </c>
      <c r="F45" s="183">
        <v>0</v>
      </c>
      <c r="G45" s="184">
        <v>0</v>
      </c>
      <c r="H45" s="177"/>
      <c r="I45" s="182">
        <v>0</v>
      </c>
      <c r="J45" s="183">
        <v>0</v>
      </c>
      <c r="K45" s="184">
        <v>0</v>
      </c>
      <c r="L45" s="177"/>
      <c r="M45" s="182">
        <v>9788233.6400000006</v>
      </c>
      <c r="N45" s="183">
        <v>9788233.6400000006</v>
      </c>
      <c r="O45" s="184">
        <v>0</v>
      </c>
      <c r="P45" s="177"/>
      <c r="Q45" s="182">
        <v>9788233.6400000006</v>
      </c>
      <c r="R45" s="183">
        <v>9788233.6400000006</v>
      </c>
      <c r="S45" s="184">
        <v>0</v>
      </c>
      <c r="T45" s="47"/>
    </row>
    <row r="46" spans="2:20">
      <c r="B46" s="21"/>
      <c r="C46" s="160" t="s">
        <v>47</v>
      </c>
      <c r="D46" s="158"/>
      <c r="E46" s="178">
        <v>0</v>
      </c>
      <c r="F46" s="179">
        <v>0</v>
      </c>
      <c r="G46" s="180">
        <v>0</v>
      </c>
      <c r="H46" s="181"/>
      <c r="I46" s="178">
        <v>0</v>
      </c>
      <c r="J46" s="179">
        <v>0</v>
      </c>
      <c r="K46" s="180">
        <v>0</v>
      </c>
      <c r="L46" s="181"/>
      <c r="M46" s="178">
        <v>387994826.31999999</v>
      </c>
      <c r="N46" s="179">
        <v>387994826.31999999</v>
      </c>
      <c r="O46" s="180">
        <v>0</v>
      </c>
      <c r="P46" s="181"/>
      <c r="Q46" s="178">
        <v>387994826.31999999</v>
      </c>
      <c r="R46" s="179">
        <v>387994826.31999999</v>
      </c>
      <c r="S46" s="180">
        <v>0</v>
      </c>
      <c r="T46" s="47"/>
    </row>
    <row r="47" spans="2:20">
      <c r="B47" s="21"/>
      <c r="C47" s="161" t="s">
        <v>48</v>
      </c>
      <c r="D47" s="159"/>
      <c r="E47" s="182">
        <v>30456341.809999999</v>
      </c>
      <c r="F47" s="183">
        <v>0</v>
      </c>
      <c r="G47" s="184">
        <v>30456341.809999999</v>
      </c>
      <c r="H47" s="177"/>
      <c r="I47" s="182">
        <v>1955406637.55</v>
      </c>
      <c r="J47" s="183">
        <v>71884935.549999952</v>
      </c>
      <c r="K47" s="184">
        <v>1883521702</v>
      </c>
      <c r="L47" s="177"/>
      <c r="M47" s="182">
        <v>4986415534.7299995</v>
      </c>
      <c r="N47" s="183">
        <v>182985863.5999994</v>
      </c>
      <c r="O47" s="184">
        <v>4803429671.1300001</v>
      </c>
      <c r="P47" s="177"/>
      <c r="Q47" s="182">
        <v>6972278514.0900002</v>
      </c>
      <c r="R47" s="183">
        <v>254870799.14999959</v>
      </c>
      <c r="S47" s="184">
        <v>6717407714.9400005</v>
      </c>
      <c r="T47" s="47"/>
    </row>
    <row r="48" spans="2:20">
      <c r="B48" s="21"/>
      <c r="C48" s="160" t="s">
        <v>49</v>
      </c>
      <c r="D48" s="158"/>
      <c r="E48" s="178">
        <v>30456341.809999999</v>
      </c>
      <c r="F48" s="179">
        <v>0</v>
      </c>
      <c r="G48" s="180">
        <v>30456341.809999999</v>
      </c>
      <c r="H48" s="181"/>
      <c r="I48" s="178">
        <v>1883521702</v>
      </c>
      <c r="J48" s="179">
        <v>0</v>
      </c>
      <c r="K48" s="180">
        <v>1883521702</v>
      </c>
      <c r="L48" s="181"/>
      <c r="M48" s="178">
        <v>4803429671.1300001</v>
      </c>
      <c r="N48" s="179">
        <v>0</v>
      </c>
      <c r="O48" s="180">
        <v>4803429671.1300001</v>
      </c>
      <c r="P48" s="181"/>
      <c r="Q48" s="178">
        <v>6717407714.9400005</v>
      </c>
      <c r="R48" s="179">
        <v>0</v>
      </c>
      <c r="S48" s="180">
        <v>6717407714.9400005</v>
      </c>
      <c r="T48" s="47"/>
    </row>
    <row r="49" spans="2:20">
      <c r="B49" s="21"/>
      <c r="C49" s="161" t="s">
        <v>50</v>
      </c>
      <c r="D49" s="159"/>
      <c r="E49" s="182">
        <v>0</v>
      </c>
      <c r="F49" s="183">
        <v>0</v>
      </c>
      <c r="G49" s="184">
        <v>0</v>
      </c>
      <c r="H49" s="177"/>
      <c r="I49" s="182">
        <v>71884935.549999997</v>
      </c>
      <c r="J49" s="183">
        <v>71884935.549999997</v>
      </c>
      <c r="K49" s="184">
        <v>0</v>
      </c>
      <c r="L49" s="177"/>
      <c r="M49" s="182">
        <v>62681602.840000004</v>
      </c>
      <c r="N49" s="183">
        <v>62681602.840000004</v>
      </c>
      <c r="O49" s="184">
        <v>0</v>
      </c>
      <c r="P49" s="177"/>
      <c r="Q49" s="182">
        <v>134566538.38999999</v>
      </c>
      <c r="R49" s="183">
        <v>134566538.38999999</v>
      </c>
      <c r="S49" s="184">
        <v>0</v>
      </c>
      <c r="T49" s="47"/>
    </row>
    <row r="50" spans="2:20">
      <c r="B50" s="21"/>
      <c r="C50" s="160" t="s">
        <v>51</v>
      </c>
      <c r="D50" s="158"/>
      <c r="E50" s="178">
        <v>0</v>
      </c>
      <c r="F50" s="179">
        <v>0</v>
      </c>
      <c r="G50" s="180">
        <v>0</v>
      </c>
      <c r="H50" s="181"/>
      <c r="I50" s="178">
        <v>0</v>
      </c>
      <c r="J50" s="179">
        <v>0</v>
      </c>
      <c r="K50" s="180">
        <v>0</v>
      </c>
      <c r="L50" s="181"/>
      <c r="M50" s="178">
        <v>12646405.289999999</v>
      </c>
      <c r="N50" s="179">
        <v>12646405.289999999</v>
      </c>
      <c r="O50" s="180">
        <v>0</v>
      </c>
      <c r="P50" s="181"/>
      <c r="Q50" s="178">
        <v>12646405.289999999</v>
      </c>
      <c r="R50" s="179">
        <v>12646405.289999999</v>
      </c>
      <c r="S50" s="180">
        <v>0</v>
      </c>
      <c r="T50" s="47"/>
    </row>
    <row r="51" spans="2:20">
      <c r="B51" s="21"/>
      <c r="C51" s="161" t="s">
        <v>52</v>
      </c>
      <c r="D51" s="159"/>
      <c r="E51" s="182">
        <v>0</v>
      </c>
      <c r="F51" s="183">
        <v>0</v>
      </c>
      <c r="G51" s="184">
        <v>0</v>
      </c>
      <c r="H51" s="177"/>
      <c r="I51" s="182">
        <v>0</v>
      </c>
      <c r="J51" s="183">
        <v>0</v>
      </c>
      <c r="K51" s="184">
        <v>0</v>
      </c>
      <c r="L51" s="177"/>
      <c r="M51" s="182">
        <v>87779.96</v>
      </c>
      <c r="N51" s="183">
        <v>87779.96</v>
      </c>
      <c r="O51" s="184">
        <v>0</v>
      </c>
      <c r="P51" s="177"/>
      <c r="Q51" s="182">
        <v>87779.96</v>
      </c>
      <c r="R51" s="183">
        <v>87779.96</v>
      </c>
      <c r="S51" s="184">
        <v>0</v>
      </c>
      <c r="T51" s="47"/>
    </row>
    <row r="52" spans="2:20" ht="25.5" customHeight="1">
      <c r="B52" s="21"/>
      <c r="C52" s="160" t="s">
        <v>53</v>
      </c>
      <c r="D52" s="158"/>
      <c r="E52" s="178">
        <v>0</v>
      </c>
      <c r="F52" s="179">
        <v>0</v>
      </c>
      <c r="G52" s="180">
        <v>0</v>
      </c>
      <c r="H52" s="181"/>
      <c r="I52" s="178">
        <v>0</v>
      </c>
      <c r="J52" s="179">
        <v>0</v>
      </c>
      <c r="K52" s="180">
        <v>0</v>
      </c>
      <c r="L52" s="181"/>
      <c r="M52" s="178">
        <v>107570075.51000001</v>
      </c>
      <c r="N52" s="179">
        <v>107570075.51000001</v>
      </c>
      <c r="O52" s="180">
        <v>0</v>
      </c>
      <c r="P52" s="181"/>
      <c r="Q52" s="178">
        <v>107570075.51000001</v>
      </c>
      <c r="R52" s="179">
        <v>107570075.51000001</v>
      </c>
      <c r="S52" s="180">
        <v>0</v>
      </c>
      <c r="T52" s="47"/>
    </row>
    <row r="53" spans="2:20">
      <c r="B53" s="21"/>
      <c r="C53" s="161" t="s">
        <v>54</v>
      </c>
      <c r="D53" s="159"/>
      <c r="E53" s="182">
        <v>55291557859.239998</v>
      </c>
      <c r="F53" s="183">
        <v>48322359.849998467</v>
      </c>
      <c r="G53" s="184">
        <v>55243235499.389999</v>
      </c>
      <c r="H53" s="177"/>
      <c r="I53" s="182">
        <v>6424871163.3999996</v>
      </c>
      <c r="J53" s="183">
        <v>363560.44999980932</v>
      </c>
      <c r="K53" s="184">
        <v>6424507602.9499998</v>
      </c>
      <c r="L53" s="177"/>
      <c r="M53" s="182">
        <v>15899475576.440001</v>
      </c>
      <c r="N53" s="183">
        <v>4290122576.4099998</v>
      </c>
      <c r="O53" s="184">
        <v>11609353000.030001</v>
      </c>
      <c r="P53" s="177"/>
      <c r="Q53" s="182">
        <v>77615904599.080002</v>
      </c>
      <c r="R53" s="183">
        <v>4338808496.7100067</v>
      </c>
      <c r="S53" s="184">
        <v>73277096102.369995</v>
      </c>
      <c r="T53" s="47"/>
    </row>
    <row r="54" spans="2:20" ht="25.5" customHeight="1">
      <c r="B54" s="21"/>
      <c r="C54" s="160" t="s">
        <v>55</v>
      </c>
      <c r="D54" s="158"/>
      <c r="E54" s="178">
        <v>55243235499.389999</v>
      </c>
      <c r="F54" s="179">
        <v>0</v>
      </c>
      <c r="G54" s="180">
        <v>55243235499.389999</v>
      </c>
      <c r="H54" s="181"/>
      <c r="I54" s="178">
        <v>6424507602.9499998</v>
      </c>
      <c r="J54" s="179">
        <v>0</v>
      </c>
      <c r="K54" s="180">
        <v>6424507602.9499998</v>
      </c>
      <c r="L54" s="181"/>
      <c r="M54" s="178">
        <v>11609353000.030001</v>
      </c>
      <c r="N54" s="179">
        <v>0</v>
      </c>
      <c r="O54" s="180">
        <v>11609353000.030001</v>
      </c>
      <c r="P54" s="181"/>
      <c r="Q54" s="178">
        <v>73277096102.369995</v>
      </c>
      <c r="R54" s="179">
        <v>0</v>
      </c>
      <c r="S54" s="180">
        <v>73277096102.369995</v>
      </c>
      <c r="T54" s="47"/>
    </row>
    <row r="55" spans="2:20" ht="25.5" customHeight="1">
      <c r="B55" s="21"/>
      <c r="C55" s="161" t="s">
        <v>56</v>
      </c>
      <c r="D55" s="159"/>
      <c r="E55" s="182">
        <v>0</v>
      </c>
      <c r="F55" s="183">
        <v>0</v>
      </c>
      <c r="G55" s="184">
        <v>0</v>
      </c>
      <c r="H55" s="177"/>
      <c r="I55" s="182">
        <v>363560.45</v>
      </c>
      <c r="J55" s="183">
        <v>363560.45</v>
      </c>
      <c r="K55" s="184">
        <v>0</v>
      </c>
      <c r="L55" s="177"/>
      <c r="M55" s="182">
        <v>1177094.9099999999</v>
      </c>
      <c r="N55" s="183">
        <v>1177094.9099999999</v>
      </c>
      <c r="O55" s="184">
        <v>0</v>
      </c>
      <c r="P55" s="177"/>
      <c r="Q55" s="182">
        <v>1540655.36</v>
      </c>
      <c r="R55" s="183">
        <v>1540655.36</v>
      </c>
      <c r="S55" s="184">
        <v>0</v>
      </c>
      <c r="T55" s="47"/>
    </row>
    <row r="56" spans="2:20" ht="25.5" customHeight="1">
      <c r="B56" s="21"/>
      <c r="C56" s="160" t="s">
        <v>57</v>
      </c>
      <c r="D56" s="158"/>
      <c r="E56" s="178">
        <v>0</v>
      </c>
      <c r="F56" s="179">
        <v>0</v>
      </c>
      <c r="G56" s="180">
        <v>0</v>
      </c>
      <c r="H56" s="181"/>
      <c r="I56" s="178">
        <v>0</v>
      </c>
      <c r="J56" s="179">
        <v>0</v>
      </c>
      <c r="K56" s="180">
        <v>0</v>
      </c>
      <c r="L56" s="181"/>
      <c r="M56" s="178">
        <v>335183.03999999998</v>
      </c>
      <c r="N56" s="179">
        <v>335183.03999999998</v>
      </c>
      <c r="O56" s="180">
        <v>0</v>
      </c>
      <c r="P56" s="181"/>
      <c r="Q56" s="178">
        <v>335183.03999999998</v>
      </c>
      <c r="R56" s="179">
        <v>335183.03999999998</v>
      </c>
      <c r="S56" s="180">
        <v>0</v>
      </c>
      <c r="T56" s="47"/>
    </row>
    <row r="57" spans="2:20" ht="25.5" customHeight="1">
      <c r="B57" s="21"/>
      <c r="C57" s="161" t="s">
        <v>58</v>
      </c>
      <c r="D57" s="159"/>
      <c r="E57" s="182">
        <v>28457248.940000001</v>
      </c>
      <c r="F57" s="183">
        <v>28457248.940000001</v>
      </c>
      <c r="G57" s="184">
        <v>0</v>
      </c>
      <c r="H57" s="177"/>
      <c r="I57" s="182">
        <v>0</v>
      </c>
      <c r="J57" s="183">
        <v>0</v>
      </c>
      <c r="K57" s="184">
        <v>0</v>
      </c>
      <c r="L57" s="177"/>
      <c r="M57" s="182">
        <v>307105.94</v>
      </c>
      <c r="N57" s="183">
        <v>307105.94</v>
      </c>
      <c r="O57" s="184">
        <v>0</v>
      </c>
      <c r="P57" s="177"/>
      <c r="Q57" s="182">
        <v>28764354.879999999</v>
      </c>
      <c r="R57" s="183">
        <v>28764354.879999999</v>
      </c>
      <c r="S57" s="184">
        <v>0</v>
      </c>
      <c r="T57" s="47"/>
    </row>
    <row r="58" spans="2:20" ht="25.5" customHeight="1">
      <c r="B58" s="21"/>
      <c r="C58" s="160" t="s">
        <v>59</v>
      </c>
      <c r="D58" s="158"/>
      <c r="E58" s="178">
        <v>19865110.91</v>
      </c>
      <c r="F58" s="179">
        <v>19865110.91</v>
      </c>
      <c r="G58" s="180">
        <v>0</v>
      </c>
      <c r="H58" s="181"/>
      <c r="I58" s="178">
        <v>0</v>
      </c>
      <c r="J58" s="179">
        <v>0</v>
      </c>
      <c r="K58" s="180">
        <v>0</v>
      </c>
      <c r="L58" s="181"/>
      <c r="M58" s="178">
        <v>4288303192.52</v>
      </c>
      <c r="N58" s="179">
        <v>4288303192.52</v>
      </c>
      <c r="O58" s="180">
        <v>0</v>
      </c>
      <c r="P58" s="181"/>
      <c r="Q58" s="178">
        <v>4308168303.4300003</v>
      </c>
      <c r="R58" s="179">
        <v>4308168303.4300003</v>
      </c>
      <c r="S58" s="180">
        <v>0</v>
      </c>
      <c r="T58" s="47"/>
    </row>
    <row r="59" spans="2:20">
      <c r="B59" s="21"/>
      <c r="C59" s="161" t="s">
        <v>60</v>
      </c>
      <c r="D59" s="159"/>
      <c r="E59" s="182">
        <v>83805472769.649994</v>
      </c>
      <c r="F59" s="183">
        <v>28947128000.639999</v>
      </c>
      <c r="G59" s="184">
        <v>54858344769.009987</v>
      </c>
      <c r="H59" s="177"/>
      <c r="I59" s="182">
        <v>101103375052.94</v>
      </c>
      <c r="J59" s="183">
        <v>10684499214.84</v>
      </c>
      <c r="K59" s="184">
        <v>90418875838.100006</v>
      </c>
      <c r="L59" s="177"/>
      <c r="M59" s="182">
        <v>28423960808.049999</v>
      </c>
      <c r="N59" s="183">
        <v>4337075827.0900002</v>
      </c>
      <c r="O59" s="184">
        <v>24086884980.959999</v>
      </c>
      <c r="P59" s="177"/>
      <c r="Q59" s="182">
        <v>213332808630.64001</v>
      </c>
      <c r="R59" s="183">
        <v>43968703042.570038</v>
      </c>
      <c r="S59" s="184">
        <v>169364105588.07001</v>
      </c>
      <c r="T59" s="47"/>
    </row>
    <row r="60" spans="2:20">
      <c r="B60" s="21"/>
      <c r="C60" s="160" t="s">
        <v>61</v>
      </c>
      <c r="D60" s="158"/>
      <c r="E60" s="178">
        <v>8321743516.1899996</v>
      </c>
      <c r="F60" s="179">
        <v>0</v>
      </c>
      <c r="G60" s="180">
        <v>8321743516.1899996</v>
      </c>
      <c r="H60" s="181"/>
      <c r="I60" s="178">
        <v>10732112002.08</v>
      </c>
      <c r="J60" s="179">
        <v>0</v>
      </c>
      <c r="K60" s="180">
        <v>10732112002.08</v>
      </c>
      <c r="L60" s="181"/>
      <c r="M60" s="178">
        <v>944163007.49000001</v>
      </c>
      <c r="N60" s="179">
        <v>0</v>
      </c>
      <c r="O60" s="180">
        <v>944163007.49000001</v>
      </c>
      <c r="P60" s="181"/>
      <c r="Q60" s="178">
        <v>19998018525.759998</v>
      </c>
      <c r="R60" s="179">
        <v>-3.814697265625E-6</v>
      </c>
      <c r="S60" s="180">
        <v>19998018525.759998</v>
      </c>
      <c r="T60" s="47"/>
    </row>
    <row r="61" spans="2:20" ht="25.5" customHeight="1">
      <c r="B61" s="21"/>
      <c r="C61" s="161" t="s">
        <v>62</v>
      </c>
      <c r="D61" s="159"/>
      <c r="E61" s="182">
        <v>8321743516.1899996</v>
      </c>
      <c r="F61" s="183">
        <v>0</v>
      </c>
      <c r="G61" s="184">
        <v>8321743516.1899996</v>
      </c>
      <c r="H61" s="177"/>
      <c r="I61" s="182">
        <v>10732112002.08</v>
      </c>
      <c r="J61" s="183">
        <v>0</v>
      </c>
      <c r="K61" s="184">
        <v>10732112002.08</v>
      </c>
      <c r="L61" s="177"/>
      <c r="M61" s="182">
        <v>944163007.49000001</v>
      </c>
      <c r="N61" s="183">
        <v>0</v>
      </c>
      <c r="O61" s="184">
        <v>944163007.49000001</v>
      </c>
      <c r="P61" s="177"/>
      <c r="Q61" s="182">
        <v>19998018525.759998</v>
      </c>
      <c r="R61" s="183">
        <v>0</v>
      </c>
      <c r="S61" s="184">
        <v>19998018525.759998</v>
      </c>
      <c r="T61" s="47"/>
    </row>
    <row r="62" spans="2:20">
      <c r="B62" s="21"/>
      <c r="C62" s="160" t="s">
        <v>63</v>
      </c>
      <c r="D62" s="158"/>
      <c r="E62" s="178">
        <v>343931216.5</v>
      </c>
      <c r="F62" s="179">
        <v>18704222.16000003</v>
      </c>
      <c r="G62" s="180">
        <v>325226994.33999997</v>
      </c>
      <c r="H62" s="181"/>
      <c r="I62" s="178">
        <v>68061185.189999998</v>
      </c>
      <c r="J62" s="179">
        <v>29371046.919999991</v>
      </c>
      <c r="K62" s="180">
        <v>38690138.270000003</v>
      </c>
      <c r="L62" s="181"/>
      <c r="M62" s="178">
        <v>216109667</v>
      </c>
      <c r="N62" s="179">
        <v>59800025.219999999</v>
      </c>
      <c r="O62" s="180">
        <v>156309641.78</v>
      </c>
      <c r="P62" s="181"/>
      <c r="Q62" s="178">
        <v>628102068.69000006</v>
      </c>
      <c r="R62" s="179">
        <v>107875294.3000001</v>
      </c>
      <c r="S62" s="180">
        <v>520226774.38999999</v>
      </c>
      <c r="T62" s="47"/>
    </row>
    <row r="63" spans="2:20">
      <c r="B63" s="21"/>
      <c r="C63" s="161" t="s">
        <v>64</v>
      </c>
      <c r="D63" s="159"/>
      <c r="E63" s="182">
        <v>325226994.33999997</v>
      </c>
      <c r="F63" s="183">
        <v>0</v>
      </c>
      <c r="G63" s="184">
        <v>325226994.33999997</v>
      </c>
      <c r="H63" s="177"/>
      <c r="I63" s="182">
        <v>38690138.270000003</v>
      </c>
      <c r="J63" s="183">
        <v>0</v>
      </c>
      <c r="K63" s="184">
        <v>38690138.270000003</v>
      </c>
      <c r="L63" s="177"/>
      <c r="M63" s="182">
        <v>156309641.78</v>
      </c>
      <c r="N63" s="183">
        <v>0</v>
      </c>
      <c r="O63" s="184">
        <v>156309641.78</v>
      </c>
      <c r="P63" s="177"/>
      <c r="Q63" s="182">
        <v>520226774.38999999</v>
      </c>
      <c r="R63" s="183">
        <v>0</v>
      </c>
      <c r="S63" s="184">
        <v>520226774.38999999</v>
      </c>
      <c r="T63" s="47"/>
    </row>
    <row r="64" spans="2:20">
      <c r="B64" s="21"/>
      <c r="C64" s="160" t="s">
        <v>65</v>
      </c>
      <c r="D64" s="158"/>
      <c r="E64" s="178">
        <v>4347218.8899999997</v>
      </c>
      <c r="F64" s="179">
        <v>4347218.8899999997</v>
      </c>
      <c r="G64" s="180">
        <v>0</v>
      </c>
      <c r="H64" s="181"/>
      <c r="I64" s="178">
        <v>390556.63</v>
      </c>
      <c r="J64" s="179">
        <v>390556.63</v>
      </c>
      <c r="K64" s="180">
        <v>0</v>
      </c>
      <c r="L64" s="181"/>
      <c r="M64" s="178">
        <v>7079440.4299999997</v>
      </c>
      <c r="N64" s="179">
        <v>7079440.4299999997</v>
      </c>
      <c r="O64" s="180">
        <v>0</v>
      </c>
      <c r="P64" s="181"/>
      <c r="Q64" s="178">
        <v>11817215.949999999</v>
      </c>
      <c r="R64" s="179">
        <v>11817215.949999999</v>
      </c>
      <c r="S64" s="180">
        <v>0</v>
      </c>
      <c r="T64" s="47"/>
    </row>
    <row r="65" spans="2:20" ht="25.5" customHeight="1">
      <c r="B65" s="21"/>
      <c r="C65" s="161" t="s">
        <v>66</v>
      </c>
      <c r="D65" s="159"/>
      <c r="E65" s="182">
        <v>0</v>
      </c>
      <c r="F65" s="183">
        <v>0</v>
      </c>
      <c r="G65" s="184">
        <v>0</v>
      </c>
      <c r="H65" s="177"/>
      <c r="I65" s="182">
        <v>28110459.940000001</v>
      </c>
      <c r="J65" s="183">
        <v>28110459.940000001</v>
      </c>
      <c r="K65" s="184">
        <v>0</v>
      </c>
      <c r="L65" s="177"/>
      <c r="M65" s="182">
        <v>44256983.969999999</v>
      </c>
      <c r="N65" s="183">
        <v>44256983.969999999</v>
      </c>
      <c r="O65" s="184">
        <v>0</v>
      </c>
      <c r="P65" s="177"/>
      <c r="Q65" s="182">
        <v>72367443.909999996</v>
      </c>
      <c r="R65" s="183">
        <v>72367443.909999996</v>
      </c>
      <c r="S65" s="184">
        <v>0</v>
      </c>
      <c r="T65" s="47"/>
    </row>
    <row r="66" spans="2:20" ht="25.5" customHeight="1">
      <c r="B66" s="21"/>
      <c r="C66" s="160" t="s">
        <v>67</v>
      </c>
      <c r="D66" s="158"/>
      <c r="E66" s="178">
        <v>0</v>
      </c>
      <c r="F66" s="179">
        <v>0</v>
      </c>
      <c r="G66" s="180">
        <v>0</v>
      </c>
      <c r="H66" s="181"/>
      <c r="I66" s="178">
        <v>344747.81</v>
      </c>
      <c r="J66" s="179">
        <v>344747.81</v>
      </c>
      <c r="K66" s="180">
        <v>0</v>
      </c>
      <c r="L66" s="181"/>
      <c r="M66" s="178">
        <v>1758.57</v>
      </c>
      <c r="N66" s="179">
        <v>1758.57</v>
      </c>
      <c r="O66" s="180">
        <v>0</v>
      </c>
      <c r="P66" s="181"/>
      <c r="Q66" s="178">
        <v>346506.38</v>
      </c>
      <c r="R66" s="179">
        <v>346506.38</v>
      </c>
      <c r="S66" s="180">
        <v>0</v>
      </c>
      <c r="T66" s="47"/>
    </row>
    <row r="67" spans="2:20" ht="25.5" customHeight="1">
      <c r="B67" s="21"/>
      <c r="C67" s="161" t="s">
        <v>68</v>
      </c>
      <c r="D67" s="159"/>
      <c r="E67" s="182">
        <v>14357003.27</v>
      </c>
      <c r="F67" s="183">
        <v>14357003.27</v>
      </c>
      <c r="G67" s="184">
        <v>0</v>
      </c>
      <c r="H67" s="177"/>
      <c r="I67" s="182">
        <v>525282.54</v>
      </c>
      <c r="J67" s="183">
        <v>525282.54</v>
      </c>
      <c r="K67" s="184">
        <v>0</v>
      </c>
      <c r="L67" s="177"/>
      <c r="M67" s="182">
        <v>8461842.25</v>
      </c>
      <c r="N67" s="183">
        <v>8461842.25</v>
      </c>
      <c r="O67" s="184">
        <v>0</v>
      </c>
      <c r="P67" s="177"/>
      <c r="Q67" s="182">
        <v>23344128.059999999</v>
      </c>
      <c r="R67" s="183">
        <v>23344128.059999999</v>
      </c>
      <c r="S67" s="184">
        <v>0</v>
      </c>
      <c r="T67" s="47"/>
    </row>
    <row r="68" spans="2:20" ht="25.5" customHeight="1">
      <c r="B68" s="21"/>
      <c r="C68" s="160" t="s">
        <v>69</v>
      </c>
      <c r="D68" s="158"/>
      <c r="E68" s="178">
        <v>0</v>
      </c>
      <c r="F68" s="179">
        <v>0</v>
      </c>
      <c r="G68" s="180">
        <v>0</v>
      </c>
      <c r="H68" s="181"/>
      <c r="I68" s="178">
        <v>117407074.2</v>
      </c>
      <c r="J68" s="179">
        <v>0</v>
      </c>
      <c r="K68" s="180">
        <v>117407074.2</v>
      </c>
      <c r="L68" s="181"/>
      <c r="M68" s="178">
        <v>181709284.66</v>
      </c>
      <c r="N68" s="179">
        <v>0</v>
      </c>
      <c r="O68" s="180">
        <v>181709284.66</v>
      </c>
      <c r="P68" s="181"/>
      <c r="Q68" s="178">
        <v>299116358.86000001</v>
      </c>
      <c r="R68" s="179">
        <v>0</v>
      </c>
      <c r="S68" s="180">
        <v>299116358.86000001</v>
      </c>
      <c r="T68" s="47"/>
    </row>
    <row r="69" spans="2:20" ht="25.5" customHeight="1">
      <c r="B69" s="21"/>
      <c r="C69" s="161" t="s">
        <v>70</v>
      </c>
      <c r="D69" s="159"/>
      <c r="E69" s="182">
        <v>0</v>
      </c>
      <c r="F69" s="183">
        <v>0</v>
      </c>
      <c r="G69" s="184">
        <v>0</v>
      </c>
      <c r="H69" s="177"/>
      <c r="I69" s="182">
        <v>117407074.2</v>
      </c>
      <c r="J69" s="183">
        <v>0</v>
      </c>
      <c r="K69" s="184">
        <v>117407074.2</v>
      </c>
      <c r="L69" s="177"/>
      <c r="M69" s="182">
        <v>181709284.66</v>
      </c>
      <c r="N69" s="183">
        <v>0</v>
      </c>
      <c r="O69" s="184">
        <v>181709284.66</v>
      </c>
      <c r="P69" s="177"/>
      <c r="Q69" s="182">
        <v>299116358.86000001</v>
      </c>
      <c r="R69" s="183">
        <v>0</v>
      </c>
      <c r="S69" s="184">
        <v>299116358.86000001</v>
      </c>
      <c r="T69" s="47"/>
    </row>
    <row r="70" spans="2:20">
      <c r="B70" s="21"/>
      <c r="C70" s="160" t="s">
        <v>71</v>
      </c>
      <c r="D70" s="158"/>
      <c r="E70" s="178">
        <v>3520520669.1599998</v>
      </c>
      <c r="F70" s="179">
        <v>0</v>
      </c>
      <c r="G70" s="180">
        <v>3520520669.1599998</v>
      </c>
      <c r="H70" s="181"/>
      <c r="I70" s="178">
        <v>5727528452.1700001</v>
      </c>
      <c r="J70" s="179">
        <v>0</v>
      </c>
      <c r="K70" s="180">
        <v>5727528452.1700001</v>
      </c>
      <c r="L70" s="181"/>
      <c r="M70" s="178">
        <v>578445616.80999994</v>
      </c>
      <c r="N70" s="179">
        <v>0</v>
      </c>
      <c r="O70" s="180">
        <v>578445616.80999994</v>
      </c>
      <c r="P70" s="181"/>
      <c r="Q70" s="178">
        <v>9826494738.1399994</v>
      </c>
      <c r="R70" s="179">
        <v>0</v>
      </c>
      <c r="S70" s="180">
        <v>9826494738.1399994</v>
      </c>
      <c r="T70" s="47"/>
    </row>
    <row r="71" spans="2:20">
      <c r="B71" s="21"/>
      <c r="C71" s="161" t="s">
        <v>72</v>
      </c>
      <c r="D71" s="159"/>
      <c r="E71" s="182">
        <v>3520520669.1599998</v>
      </c>
      <c r="F71" s="183">
        <v>0</v>
      </c>
      <c r="G71" s="184">
        <v>3520520669.1599998</v>
      </c>
      <c r="H71" s="177"/>
      <c r="I71" s="182">
        <v>5727528452.1700001</v>
      </c>
      <c r="J71" s="183">
        <v>0</v>
      </c>
      <c r="K71" s="184">
        <v>5727528452.1700001</v>
      </c>
      <c r="L71" s="177"/>
      <c r="M71" s="182">
        <v>578445616.80999994</v>
      </c>
      <c r="N71" s="183">
        <v>0</v>
      </c>
      <c r="O71" s="184">
        <v>578445616.80999994</v>
      </c>
      <c r="P71" s="177"/>
      <c r="Q71" s="182">
        <v>9826494738.1399994</v>
      </c>
      <c r="R71" s="183">
        <v>0</v>
      </c>
      <c r="S71" s="184">
        <v>9826494738.1399994</v>
      </c>
      <c r="T71" s="47"/>
    </row>
    <row r="72" spans="2:20">
      <c r="B72" s="21"/>
      <c r="C72" s="160" t="s">
        <v>73</v>
      </c>
      <c r="D72" s="158"/>
      <c r="E72" s="178">
        <v>14563093523.440001</v>
      </c>
      <c r="F72" s="179">
        <v>0</v>
      </c>
      <c r="G72" s="180">
        <v>14563093523.440001</v>
      </c>
      <c r="H72" s="181"/>
      <c r="I72" s="178">
        <v>40586097624.5</v>
      </c>
      <c r="J72" s="179">
        <v>0</v>
      </c>
      <c r="K72" s="180">
        <v>40586097624.5</v>
      </c>
      <c r="L72" s="181"/>
      <c r="M72" s="178">
        <v>7611945584.71</v>
      </c>
      <c r="N72" s="179">
        <v>0</v>
      </c>
      <c r="O72" s="180">
        <v>7611945584.71</v>
      </c>
      <c r="P72" s="181"/>
      <c r="Q72" s="178">
        <v>62761136732.650002</v>
      </c>
      <c r="R72" s="179">
        <v>0</v>
      </c>
      <c r="S72" s="180">
        <v>62761136732.650002</v>
      </c>
      <c r="T72" s="47"/>
    </row>
    <row r="73" spans="2:20" ht="25.5" customHeight="1">
      <c r="B73" s="21"/>
      <c r="C73" s="161" t="s">
        <v>74</v>
      </c>
      <c r="D73" s="159"/>
      <c r="E73" s="182">
        <v>14563093523.440001</v>
      </c>
      <c r="F73" s="183">
        <v>0</v>
      </c>
      <c r="G73" s="184">
        <v>14563093523.440001</v>
      </c>
      <c r="H73" s="177"/>
      <c r="I73" s="182">
        <v>40586097624.5</v>
      </c>
      <c r="J73" s="183">
        <v>0</v>
      </c>
      <c r="K73" s="184">
        <v>40586097624.5</v>
      </c>
      <c r="L73" s="177"/>
      <c r="M73" s="182">
        <v>7611945584.71</v>
      </c>
      <c r="N73" s="183">
        <v>0</v>
      </c>
      <c r="O73" s="184">
        <v>7611945584.71</v>
      </c>
      <c r="P73" s="177"/>
      <c r="Q73" s="182">
        <v>62761136732.650002</v>
      </c>
      <c r="R73" s="183">
        <v>0</v>
      </c>
      <c r="S73" s="184">
        <v>62761136732.650002</v>
      </c>
      <c r="T73" s="47"/>
    </row>
    <row r="74" spans="2:20">
      <c r="B74" s="21"/>
      <c r="C74" s="160" t="s">
        <v>75</v>
      </c>
      <c r="D74" s="158"/>
      <c r="E74" s="178">
        <v>0</v>
      </c>
      <c r="F74" s="179">
        <v>0</v>
      </c>
      <c r="G74" s="180">
        <v>0</v>
      </c>
      <c r="H74" s="181"/>
      <c r="I74" s="178">
        <v>2713037958.8800001</v>
      </c>
      <c r="J74" s="179">
        <v>2074074087.6600001</v>
      </c>
      <c r="K74" s="180">
        <v>638963871.22000003</v>
      </c>
      <c r="L74" s="181"/>
      <c r="M74" s="178">
        <v>2070409600.8299999</v>
      </c>
      <c r="N74" s="179">
        <v>1648180058.9000001</v>
      </c>
      <c r="O74" s="180">
        <v>422229541.93000001</v>
      </c>
      <c r="P74" s="181"/>
      <c r="Q74" s="178">
        <v>4783447559.71</v>
      </c>
      <c r="R74" s="179">
        <v>3722254146.5599999</v>
      </c>
      <c r="S74" s="180">
        <v>1061193413.15</v>
      </c>
      <c r="T74" s="47"/>
    </row>
    <row r="75" spans="2:20" ht="25.5" customHeight="1">
      <c r="B75" s="21"/>
      <c r="C75" s="161" t="s">
        <v>76</v>
      </c>
      <c r="D75" s="159"/>
      <c r="E75" s="182">
        <v>0</v>
      </c>
      <c r="F75" s="183">
        <v>0</v>
      </c>
      <c r="G75" s="184">
        <v>0</v>
      </c>
      <c r="H75" s="177"/>
      <c r="I75" s="182">
        <v>638963871.22000003</v>
      </c>
      <c r="J75" s="183">
        <v>0</v>
      </c>
      <c r="K75" s="184">
        <v>638963871.22000003</v>
      </c>
      <c r="L75" s="177"/>
      <c r="M75" s="182">
        <v>422229541.93000001</v>
      </c>
      <c r="N75" s="183">
        <v>0</v>
      </c>
      <c r="O75" s="184">
        <v>422229541.93000001</v>
      </c>
      <c r="P75" s="177"/>
      <c r="Q75" s="182">
        <v>1061193413.15</v>
      </c>
      <c r="R75" s="183">
        <v>0</v>
      </c>
      <c r="S75" s="184">
        <v>1061193413.15</v>
      </c>
      <c r="T75" s="47"/>
    </row>
    <row r="76" spans="2:20" ht="25.5" customHeight="1">
      <c r="B76" s="21"/>
      <c r="C76" s="160" t="s">
        <v>77</v>
      </c>
      <c r="D76" s="158"/>
      <c r="E76" s="178">
        <v>0</v>
      </c>
      <c r="F76" s="179">
        <v>0</v>
      </c>
      <c r="G76" s="180">
        <v>0</v>
      </c>
      <c r="H76" s="181"/>
      <c r="I76" s="178">
        <v>1619816644.24</v>
      </c>
      <c r="J76" s="179">
        <v>1619816644.24</v>
      </c>
      <c r="K76" s="180">
        <v>0</v>
      </c>
      <c r="L76" s="181"/>
      <c r="M76" s="178">
        <v>1525377012.74</v>
      </c>
      <c r="N76" s="179">
        <v>1525377012.74</v>
      </c>
      <c r="O76" s="180">
        <v>0</v>
      </c>
      <c r="P76" s="181"/>
      <c r="Q76" s="178">
        <v>3145193656.98</v>
      </c>
      <c r="R76" s="179">
        <v>3145193656.98</v>
      </c>
      <c r="S76" s="180">
        <v>0</v>
      </c>
      <c r="T76" s="47"/>
    </row>
    <row r="77" spans="2:20" ht="25.5" customHeight="1">
      <c r="B77" s="21"/>
      <c r="C77" s="161" t="s">
        <v>78</v>
      </c>
      <c r="D77" s="159"/>
      <c r="E77" s="182">
        <v>0</v>
      </c>
      <c r="F77" s="183">
        <v>0</v>
      </c>
      <c r="G77" s="184">
        <v>0</v>
      </c>
      <c r="H77" s="177"/>
      <c r="I77" s="182">
        <v>450523818.75</v>
      </c>
      <c r="J77" s="183">
        <v>450523818.75</v>
      </c>
      <c r="K77" s="184">
        <v>0</v>
      </c>
      <c r="L77" s="177"/>
      <c r="M77" s="182">
        <v>91499416.920000002</v>
      </c>
      <c r="N77" s="183">
        <v>91499416.920000002</v>
      </c>
      <c r="O77" s="184">
        <v>0</v>
      </c>
      <c r="P77" s="177"/>
      <c r="Q77" s="182">
        <v>542023235.66999996</v>
      </c>
      <c r="R77" s="183">
        <v>542023235.66999996</v>
      </c>
      <c r="S77" s="184">
        <v>0</v>
      </c>
      <c r="T77" s="47"/>
    </row>
    <row r="78" spans="2:20" ht="25.5" customHeight="1">
      <c r="B78" s="21"/>
      <c r="C78" s="160" t="s">
        <v>79</v>
      </c>
      <c r="D78" s="158"/>
      <c r="E78" s="178">
        <v>0</v>
      </c>
      <c r="F78" s="179">
        <v>0</v>
      </c>
      <c r="G78" s="180">
        <v>0</v>
      </c>
      <c r="H78" s="181"/>
      <c r="I78" s="178">
        <v>2726439.6</v>
      </c>
      <c r="J78" s="179">
        <v>2726439.6</v>
      </c>
      <c r="K78" s="180">
        <v>0</v>
      </c>
      <c r="L78" s="181"/>
      <c r="M78" s="178">
        <v>140943.01999999999</v>
      </c>
      <c r="N78" s="179">
        <v>140943.01999999999</v>
      </c>
      <c r="O78" s="180">
        <v>0</v>
      </c>
      <c r="P78" s="181"/>
      <c r="Q78" s="178">
        <v>2867382.62</v>
      </c>
      <c r="R78" s="179">
        <v>2867382.62</v>
      </c>
      <c r="S78" s="180">
        <v>0</v>
      </c>
      <c r="T78" s="47"/>
    </row>
    <row r="79" spans="2:20" ht="25.5" customHeight="1">
      <c r="B79" s="21"/>
      <c r="C79" s="161" t="s">
        <v>80</v>
      </c>
      <c r="D79" s="159"/>
      <c r="E79" s="182">
        <v>0</v>
      </c>
      <c r="F79" s="183">
        <v>0</v>
      </c>
      <c r="G79" s="184">
        <v>0</v>
      </c>
      <c r="H79" s="177"/>
      <c r="I79" s="182">
        <v>1007185.07</v>
      </c>
      <c r="J79" s="183">
        <v>1007185.07</v>
      </c>
      <c r="K79" s="184">
        <v>0</v>
      </c>
      <c r="L79" s="177"/>
      <c r="M79" s="182">
        <v>31162686.219999999</v>
      </c>
      <c r="N79" s="183">
        <v>31162686.219999999</v>
      </c>
      <c r="O79" s="184">
        <v>0</v>
      </c>
      <c r="P79" s="177"/>
      <c r="Q79" s="182">
        <v>32169871.289999999</v>
      </c>
      <c r="R79" s="183">
        <v>32169871.289999999</v>
      </c>
      <c r="S79" s="184">
        <v>0</v>
      </c>
      <c r="T79" s="47"/>
    </row>
    <row r="80" spans="2:20">
      <c r="B80" s="21"/>
      <c r="C80" s="160" t="s">
        <v>81</v>
      </c>
      <c r="D80" s="158"/>
      <c r="E80" s="178">
        <v>61837637076.769997</v>
      </c>
      <c r="F80" s="179">
        <v>28928423778.48</v>
      </c>
      <c r="G80" s="180">
        <v>32909213298.290001</v>
      </c>
      <c r="H80" s="181"/>
      <c r="I80" s="178">
        <v>44789196176.080002</v>
      </c>
      <c r="J80" s="179">
        <v>8581054080.2600021</v>
      </c>
      <c r="K80" s="180">
        <v>36208142095.82</v>
      </c>
      <c r="L80" s="181"/>
      <c r="M80" s="178">
        <v>17252230296.119999</v>
      </c>
      <c r="N80" s="179">
        <v>2629095742.9699988</v>
      </c>
      <c r="O80" s="180">
        <v>14623134553.15</v>
      </c>
      <c r="P80" s="181"/>
      <c r="Q80" s="178">
        <v>123879063548.97</v>
      </c>
      <c r="R80" s="179">
        <v>40138573601.710007</v>
      </c>
      <c r="S80" s="180">
        <v>83740489947.259995</v>
      </c>
      <c r="T80" s="47"/>
    </row>
    <row r="81" spans="2:20" ht="25.5" customHeight="1">
      <c r="B81" s="21"/>
      <c r="C81" s="161" t="s">
        <v>82</v>
      </c>
      <c r="D81" s="159"/>
      <c r="E81" s="182">
        <v>32909213298.290001</v>
      </c>
      <c r="F81" s="183">
        <v>0</v>
      </c>
      <c r="G81" s="184">
        <v>32909213298.290001</v>
      </c>
      <c r="H81" s="177"/>
      <c r="I81" s="182">
        <v>36208142095.82</v>
      </c>
      <c r="J81" s="183">
        <v>0</v>
      </c>
      <c r="K81" s="184">
        <v>36208142095.82</v>
      </c>
      <c r="L81" s="177"/>
      <c r="M81" s="182">
        <v>14623134553.15</v>
      </c>
      <c r="N81" s="183">
        <v>0</v>
      </c>
      <c r="O81" s="184">
        <v>14623134553.15</v>
      </c>
      <c r="P81" s="177"/>
      <c r="Q81" s="182">
        <v>83740489947.26001</v>
      </c>
      <c r="R81" s="183">
        <v>0</v>
      </c>
      <c r="S81" s="184">
        <v>83740489947.26001</v>
      </c>
      <c r="T81" s="47"/>
    </row>
    <row r="82" spans="2:20" ht="25.5" customHeight="1">
      <c r="B82" s="21"/>
      <c r="C82" s="160" t="s">
        <v>83</v>
      </c>
      <c r="D82" s="158"/>
      <c r="E82" s="178">
        <v>28918218767.630001</v>
      </c>
      <c r="F82" s="179">
        <v>28918218767.630001</v>
      </c>
      <c r="G82" s="180">
        <v>0</v>
      </c>
      <c r="H82" s="181"/>
      <c r="I82" s="178">
        <v>7615999507.9399996</v>
      </c>
      <c r="J82" s="179">
        <v>7615999507.9399996</v>
      </c>
      <c r="K82" s="180">
        <v>0</v>
      </c>
      <c r="L82" s="181"/>
      <c r="M82" s="178">
        <v>2048916954.77</v>
      </c>
      <c r="N82" s="179">
        <v>2048916954.77</v>
      </c>
      <c r="O82" s="180">
        <v>0</v>
      </c>
      <c r="P82" s="181"/>
      <c r="Q82" s="178">
        <v>38583135230.339996</v>
      </c>
      <c r="R82" s="179">
        <v>38583135230.339996</v>
      </c>
      <c r="S82" s="180">
        <v>0</v>
      </c>
      <c r="T82" s="47"/>
    </row>
    <row r="83" spans="2:20" ht="25.5" customHeight="1">
      <c r="B83" s="21"/>
      <c r="C83" s="161" t="s">
        <v>84</v>
      </c>
      <c r="D83" s="159"/>
      <c r="E83" s="182">
        <v>0</v>
      </c>
      <c r="F83" s="183">
        <v>0</v>
      </c>
      <c r="G83" s="184">
        <v>0</v>
      </c>
      <c r="H83" s="177"/>
      <c r="I83" s="182">
        <v>131269.57999999999</v>
      </c>
      <c r="J83" s="183">
        <v>131269.57999999999</v>
      </c>
      <c r="K83" s="184">
        <v>0</v>
      </c>
      <c r="L83" s="177"/>
      <c r="M83" s="182">
        <v>345623324.81</v>
      </c>
      <c r="N83" s="183">
        <v>345623324.81</v>
      </c>
      <c r="O83" s="184">
        <v>0</v>
      </c>
      <c r="P83" s="177"/>
      <c r="Q83" s="182">
        <v>345754594.38999999</v>
      </c>
      <c r="R83" s="183">
        <v>345754594.38999999</v>
      </c>
      <c r="S83" s="184">
        <v>0</v>
      </c>
      <c r="T83" s="47"/>
    </row>
    <row r="84" spans="2:20" ht="25.5" customHeight="1">
      <c r="B84" s="21"/>
      <c r="C84" s="160" t="s">
        <v>85</v>
      </c>
      <c r="D84" s="158"/>
      <c r="E84" s="178">
        <v>5402406.0999999996</v>
      </c>
      <c r="F84" s="179">
        <v>5402406.0999999996</v>
      </c>
      <c r="G84" s="180">
        <v>0</v>
      </c>
      <c r="H84" s="181"/>
      <c r="I84" s="178">
        <v>4967683.83</v>
      </c>
      <c r="J84" s="179">
        <v>4967683.83</v>
      </c>
      <c r="K84" s="180">
        <v>0</v>
      </c>
      <c r="L84" s="181"/>
      <c r="M84" s="178">
        <v>160765629.15000001</v>
      </c>
      <c r="N84" s="179">
        <v>160765629.15000001</v>
      </c>
      <c r="O84" s="180">
        <v>0</v>
      </c>
      <c r="P84" s="181"/>
      <c r="Q84" s="178">
        <v>171135719.08000001</v>
      </c>
      <c r="R84" s="179">
        <v>171135719.08000001</v>
      </c>
      <c r="S84" s="180">
        <v>0</v>
      </c>
      <c r="T84" s="47"/>
    </row>
    <row r="85" spans="2:20" ht="25.5" customHeight="1">
      <c r="B85" s="21"/>
      <c r="C85" s="161" t="s">
        <v>86</v>
      </c>
      <c r="D85" s="159"/>
      <c r="E85" s="182">
        <v>4802604.75</v>
      </c>
      <c r="F85" s="183">
        <v>4802604.75</v>
      </c>
      <c r="G85" s="184">
        <v>0</v>
      </c>
      <c r="H85" s="177"/>
      <c r="I85" s="182">
        <v>959955618.90999997</v>
      </c>
      <c r="J85" s="183">
        <v>959955618.90999997</v>
      </c>
      <c r="K85" s="184">
        <v>0</v>
      </c>
      <c r="L85" s="177"/>
      <c r="M85" s="182">
        <v>73789834.239999995</v>
      </c>
      <c r="N85" s="183">
        <v>73789834.239999995</v>
      </c>
      <c r="O85" s="184">
        <v>0</v>
      </c>
      <c r="P85" s="177"/>
      <c r="Q85" s="182">
        <v>1038548057.9</v>
      </c>
      <c r="R85" s="183">
        <v>1038548057.9</v>
      </c>
      <c r="S85" s="184">
        <v>0</v>
      </c>
      <c r="T85" s="47"/>
    </row>
    <row r="86" spans="2:20" ht="25.5" customHeight="1">
      <c r="B86" s="21"/>
      <c r="C86" s="160" t="s">
        <v>87</v>
      </c>
      <c r="D86" s="158"/>
      <c r="E86" s="178">
        <v>4781453232.4099998</v>
      </c>
      <c r="F86" s="179">
        <v>0</v>
      </c>
      <c r="G86" s="180">
        <v>4781453232.4099998</v>
      </c>
      <c r="H86" s="181"/>
      <c r="I86" s="178">
        <v>3630065420.1599998</v>
      </c>
      <c r="J86" s="179">
        <v>0</v>
      </c>
      <c r="K86" s="180">
        <v>3630065420.1599998</v>
      </c>
      <c r="L86" s="181"/>
      <c r="M86" s="178">
        <v>431052249.56999999</v>
      </c>
      <c r="N86" s="179">
        <v>0</v>
      </c>
      <c r="O86" s="180">
        <v>431052249.56999999</v>
      </c>
      <c r="P86" s="181"/>
      <c r="Q86" s="178">
        <v>8842570902.1399994</v>
      </c>
      <c r="R86" s="179">
        <v>0</v>
      </c>
      <c r="S86" s="180">
        <v>8842570902.1399994</v>
      </c>
      <c r="T86" s="47"/>
    </row>
    <row r="87" spans="2:20" ht="25.5" customHeight="1">
      <c r="B87" s="21"/>
      <c r="C87" s="161" t="s">
        <v>88</v>
      </c>
      <c r="D87" s="159"/>
      <c r="E87" s="182">
        <v>4781453232.4099998</v>
      </c>
      <c r="F87" s="183">
        <v>0</v>
      </c>
      <c r="G87" s="184">
        <v>4781453232.4099998</v>
      </c>
      <c r="H87" s="177"/>
      <c r="I87" s="182">
        <v>3630065420.1599998</v>
      </c>
      <c r="J87" s="183">
        <v>0</v>
      </c>
      <c r="K87" s="184">
        <v>3630065420.1599998</v>
      </c>
      <c r="L87" s="177"/>
      <c r="M87" s="182">
        <v>431052249.56999999</v>
      </c>
      <c r="N87" s="183">
        <v>0</v>
      </c>
      <c r="O87" s="184">
        <v>431052249.56999999</v>
      </c>
      <c r="P87" s="177"/>
      <c r="Q87" s="182">
        <v>8842570902.1399994</v>
      </c>
      <c r="R87" s="183">
        <v>0</v>
      </c>
      <c r="S87" s="184">
        <v>8842570902.1399994</v>
      </c>
      <c r="T87" s="47"/>
    </row>
    <row r="88" spans="2:20">
      <c r="B88" s="21"/>
      <c r="C88" s="160" t="s">
        <v>89</v>
      </c>
      <c r="D88" s="158"/>
      <c r="E88" s="178">
        <v>917117046.96000004</v>
      </c>
      <c r="F88" s="179">
        <v>0</v>
      </c>
      <c r="G88" s="180">
        <v>917117046.96000004</v>
      </c>
      <c r="H88" s="181"/>
      <c r="I88" s="178">
        <v>34096796216.630001</v>
      </c>
      <c r="J88" s="179">
        <v>3.814697265625E-6</v>
      </c>
      <c r="K88" s="180">
        <v>34096796216.630001</v>
      </c>
      <c r="L88" s="181"/>
      <c r="M88" s="178">
        <v>90464123476.399994</v>
      </c>
      <c r="N88" s="179">
        <v>-1.52587890625E-5</v>
      </c>
      <c r="O88" s="180">
        <v>90464123476.400009</v>
      </c>
      <c r="P88" s="181"/>
      <c r="Q88" s="178">
        <v>125478036739.99001</v>
      </c>
      <c r="R88" s="179">
        <v>0</v>
      </c>
      <c r="S88" s="180">
        <v>125478036739.99001</v>
      </c>
      <c r="T88" s="47"/>
    </row>
    <row r="89" spans="2:20">
      <c r="B89" s="21"/>
      <c r="C89" s="161" t="s">
        <v>90</v>
      </c>
      <c r="D89" s="159"/>
      <c r="E89" s="182">
        <v>917117046.96000004</v>
      </c>
      <c r="F89" s="183">
        <v>0</v>
      </c>
      <c r="G89" s="184">
        <v>917117046.96000004</v>
      </c>
      <c r="H89" s="177"/>
      <c r="I89" s="182">
        <v>34099279331.509998</v>
      </c>
      <c r="J89" s="183">
        <v>0</v>
      </c>
      <c r="K89" s="184">
        <v>34099279331.509998</v>
      </c>
      <c r="L89" s="177"/>
      <c r="M89" s="182">
        <v>91570903089.210007</v>
      </c>
      <c r="N89" s="183">
        <v>0</v>
      </c>
      <c r="O89" s="184">
        <v>91570903089.210007</v>
      </c>
      <c r="P89" s="177"/>
      <c r="Q89" s="182">
        <v>126587299467.67999</v>
      </c>
      <c r="R89" s="183">
        <v>0</v>
      </c>
      <c r="S89" s="184">
        <v>126587299467.67999</v>
      </c>
      <c r="T89" s="47"/>
    </row>
    <row r="90" spans="2:20">
      <c r="B90" s="21"/>
      <c r="C90" s="160" t="s">
        <v>91</v>
      </c>
      <c r="D90" s="158"/>
      <c r="E90" s="178">
        <v>917117046.96000004</v>
      </c>
      <c r="F90" s="179">
        <v>0</v>
      </c>
      <c r="G90" s="180">
        <v>917117046.96000004</v>
      </c>
      <c r="H90" s="181"/>
      <c r="I90" s="178">
        <v>34099279331.509998</v>
      </c>
      <c r="J90" s="179">
        <v>0</v>
      </c>
      <c r="K90" s="180">
        <v>34099279331.509998</v>
      </c>
      <c r="L90" s="181"/>
      <c r="M90" s="178">
        <v>91570903089.210007</v>
      </c>
      <c r="N90" s="179">
        <v>0</v>
      </c>
      <c r="O90" s="180">
        <v>91570903089.210007</v>
      </c>
      <c r="P90" s="181"/>
      <c r="Q90" s="178">
        <v>126587299467.67999</v>
      </c>
      <c r="R90" s="179">
        <v>0</v>
      </c>
      <c r="S90" s="180">
        <v>126587299467.67999</v>
      </c>
      <c r="T90" s="47"/>
    </row>
    <row r="91" spans="2:20">
      <c r="B91" s="21"/>
      <c r="C91" s="161" t="s">
        <v>92</v>
      </c>
      <c r="D91" s="159"/>
      <c r="E91" s="182">
        <v>0</v>
      </c>
      <c r="F91" s="183">
        <v>0</v>
      </c>
      <c r="G91" s="184">
        <v>0</v>
      </c>
      <c r="H91" s="177"/>
      <c r="I91" s="182">
        <v>0</v>
      </c>
      <c r="J91" s="183">
        <v>0</v>
      </c>
      <c r="K91" s="184">
        <v>0</v>
      </c>
      <c r="L91" s="177"/>
      <c r="M91" s="182">
        <v>66.290000000000006</v>
      </c>
      <c r="N91" s="183">
        <v>0</v>
      </c>
      <c r="O91" s="184">
        <v>66.290000000000006</v>
      </c>
      <c r="P91" s="177"/>
      <c r="Q91" s="182">
        <v>66.290000000000006</v>
      </c>
      <c r="R91" s="183">
        <v>0</v>
      </c>
      <c r="S91" s="184">
        <v>66.290000000000006</v>
      </c>
      <c r="T91" s="47"/>
    </row>
    <row r="92" spans="2:20" ht="25.5" customHeight="1">
      <c r="B92" s="21"/>
      <c r="C92" s="160" t="s">
        <v>93</v>
      </c>
      <c r="D92" s="158"/>
      <c r="E92" s="178">
        <v>0</v>
      </c>
      <c r="F92" s="179">
        <v>0</v>
      </c>
      <c r="G92" s="180">
        <v>0</v>
      </c>
      <c r="H92" s="181"/>
      <c r="I92" s="178">
        <v>0</v>
      </c>
      <c r="J92" s="179">
        <v>0</v>
      </c>
      <c r="K92" s="180">
        <v>0</v>
      </c>
      <c r="L92" s="181"/>
      <c r="M92" s="178">
        <v>66.290000000000006</v>
      </c>
      <c r="N92" s="179">
        <v>0</v>
      </c>
      <c r="O92" s="180">
        <v>66.290000000000006</v>
      </c>
      <c r="P92" s="181"/>
      <c r="Q92" s="178">
        <v>66.290000000000006</v>
      </c>
      <c r="R92" s="179">
        <v>0</v>
      </c>
      <c r="S92" s="180">
        <v>66.290000000000006</v>
      </c>
      <c r="T92" s="47"/>
    </row>
    <row r="93" spans="2:20">
      <c r="B93" s="21"/>
      <c r="C93" s="161" t="s">
        <v>94</v>
      </c>
      <c r="D93" s="159"/>
      <c r="E93" s="182">
        <v>0</v>
      </c>
      <c r="F93" s="183">
        <v>0</v>
      </c>
      <c r="G93" s="184">
        <v>0</v>
      </c>
      <c r="H93" s="177"/>
      <c r="I93" s="182">
        <v>0</v>
      </c>
      <c r="J93" s="183">
        <v>0</v>
      </c>
      <c r="K93" s="184">
        <v>0</v>
      </c>
      <c r="L93" s="177"/>
      <c r="M93" s="182">
        <v>42643358.049999997</v>
      </c>
      <c r="N93" s="183">
        <v>0</v>
      </c>
      <c r="O93" s="184">
        <v>42643358.049999997</v>
      </c>
      <c r="P93" s="177"/>
      <c r="Q93" s="182">
        <v>42643358.049999997</v>
      </c>
      <c r="R93" s="183">
        <v>0</v>
      </c>
      <c r="S93" s="184">
        <v>42643358.049999997</v>
      </c>
      <c r="T93" s="47"/>
    </row>
    <row r="94" spans="2:20">
      <c r="B94" s="21"/>
      <c r="C94" s="160" t="s">
        <v>95</v>
      </c>
      <c r="D94" s="158"/>
      <c r="E94" s="178">
        <v>0</v>
      </c>
      <c r="F94" s="179">
        <v>0</v>
      </c>
      <c r="G94" s="180">
        <v>0</v>
      </c>
      <c r="H94" s="181"/>
      <c r="I94" s="178">
        <v>0</v>
      </c>
      <c r="J94" s="179">
        <v>0</v>
      </c>
      <c r="K94" s="180">
        <v>0</v>
      </c>
      <c r="L94" s="181"/>
      <c r="M94" s="178">
        <v>42643358.049999997</v>
      </c>
      <c r="N94" s="179">
        <v>0</v>
      </c>
      <c r="O94" s="180">
        <v>42643358.049999997</v>
      </c>
      <c r="P94" s="181"/>
      <c r="Q94" s="178">
        <v>42643358.049999997</v>
      </c>
      <c r="R94" s="179">
        <v>0</v>
      </c>
      <c r="S94" s="180">
        <v>42643358.049999997</v>
      </c>
      <c r="T94" s="47"/>
    </row>
    <row r="95" spans="2:20" ht="25.5" customHeight="1">
      <c r="B95" s="21"/>
      <c r="C95" s="161" t="s">
        <v>96</v>
      </c>
      <c r="D95" s="159"/>
      <c r="E95" s="182">
        <v>0</v>
      </c>
      <c r="F95" s="183">
        <v>0</v>
      </c>
      <c r="G95" s="184">
        <v>0</v>
      </c>
      <c r="H95" s="177"/>
      <c r="I95" s="182">
        <v>2483114.88</v>
      </c>
      <c r="J95" s="183">
        <v>0</v>
      </c>
      <c r="K95" s="184">
        <v>2483114.88</v>
      </c>
      <c r="L95" s="177"/>
      <c r="M95" s="182">
        <v>1149423037.1500001</v>
      </c>
      <c r="N95" s="183">
        <v>0</v>
      </c>
      <c r="O95" s="184">
        <v>1149423037.1500001</v>
      </c>
      <c r="P95" s="177"/>
      <c r="Q95" s="182">
        <v>1151906152.03</v>
      </c>
      <c r="R95" s="183">
        <v>0</v>
      </c>
      <c r="S95" s="184">
        <v>1151906152.03</v>
      </c>
      <c r="T95" s="47"/>
    </row>
    <row r="96" spans="2:20" ht="25.5" customHeight="1">
      <c r="B96" s="21"/>
      <c r="C96" s="160" t="s">
        <v>97</v>
      </c>
      <c r="D96" s="158"/>
      <c r="E96" s="178">
        <v>0</v>
      </c>
      <c r="F96" s="179">
        <v>0</v>
      </c>
      <c r="G96" s="180">
        <v>0</v>
      </c>
      <c r="H96" s="181"/>
      <c r="I96" s="178">
        <v>2483114.88</v>
      </c>
      <c r="J96" s="179">
        <v>0</v>
      </c>
      <c r="K96" s="180">
        <v>2483114.88</v>
      </c>
      <c r="L96" s="181"/>
      <c r="M96" s="178">
        <v>1149423037.1500001</v>
      </c>
      <c r="N96" s="179">
        <v>0</v>
      </c>
      <c r="O96" s="180">
        <v>1149423037.1500001</v>
      </c>
      <c r="P96" s="181"/>
      <c r="Q96" s="178">
        <v>1151906152.03</v>
      </c>
      <c r="R96" s="179">
        <v>0</v>
      </c>
      <c r="S96" s="180">
        <v>1151906152.03</v>
      </c>
      <c r="T96" s="47"/>
    </row>
    <row r="97" spans="2:20">
      <c r="B97" s="21"/>
      <c r="C97" s="161" t="s">
        <v>98</v>
      </c>
      <c r="D97" s="159"/>
      <c r="E97" s="182">
        <v>23429050592.57</v>
      </c>
      <c r="F97" s="183">
        <v>0</v>
      </c>
      <c r="G97" s="184">
        <v>23429050592.57</v>
      </c>
      <c r="H97" s="177"/>
      <c r="I97" s="182">
        <v>12992762249.08</v>
      </c>
      <c r="J97" s="183">
        <v>1.9073486328125E-6</v>
      </c>
      <c r="K97" s="184">
        <v>12992762249.08</v>
      </c>
      <c r="L97" s="177"/>
      <c r="M97" s="182">
        <v>7749004451.5500002</v>
      </c>
      <c r="N97" s="183">
        <v>0</v>
      </c>
      <c r="O97" s="184">
        <v>7749004451.5500002</v>
      </c>
      <c r="P97" s="177"/>
      <c r="Q97" s="182">
        <v>44170817293.199997</v>
      </c>
      <c r="R97" s="183">
        <v>0</v>
      </c>
      <c r="S97" s="184">
        <v>44170817293.199997</v>
      </c>
      <c r="T97" s="47"/>
    </row>
    <row r="98" spans="2:20">
      <c r="B98" s="21"/>
      <c r="C98" s="160" t="s">
        <v>99</v>
      </c>
      <c r="D98" s="158"/>
      <c r="E98" s="178">
        <v>798626557.13</v>
      </c>
      <c r="F98" s="179">
        <v>0</v>
      </c>
      <c r="G98" s="180">
        <v>798626557.13</v>
      </c>
      <c r="H98" s="181"/>
      <c r="I98" s="178">
        <v>28545141.370000001</v>
      </c>
      <c r="J98" s="179">
        <v>0</v>
      </c>
      <c r="K98" s="180">
        <v>28545141.370000001</v>
      </c>
      <c r="L98" s="181"/>
      <c r="M98" s="178">
        <v>19875172.16</v>
      </c>
      <c r="N98" s="179">
        <v>0</v>
      </c>
      <c r="O98" s="180">
        <v>19875172.16</v>
      </c>
      <c r="P98" s="181"/>
      <c r="Q98" s="178">
        <v>847046870.65999997</v>
      </c>
      <c r="R98" s="179">
        <v>0</v>
      </c>
      <c r="S98" s="180">
        <v>847046870.65999997</v>
      </c>
      <c r="T98" s="47"/>
    </row>
    <row r="99" spans="2:20">
      <c r="B99" s="21"/>
      <c r="C99" s="161" t="s">
        <v>100</v>
      </c>
      <c r="D99" s="159"/>
      <c r="E99" s="182">
        <v>798626557.13</v>
      </c>
      <c r="F99" s="183">
        <v>0</v>
      </c>
      <c r="G99" s="184">
        <v>798626557.13</v>
      </c>
      <c r="H99" s="177"/>
      <c r="I99" s="182">
        <v>28545141.370000001</v>
      </c>
      <c r="J99" s="183">
        <v>0</v>
      </c>
      <c r="K99" s="184">
        <v>28545141.370000001</v>
      </c>
      <c r="L99" s="177"/>
      <c r="M99" s="182">
        <v>19875172.16</v>
      </c>
      <c r="N99" s="183">
        <v>0</v>
      </c>
      <c r="O99" s="184">
        <v>19875172.16</v>
      </c>
      <c r="P99" s="177"/>
      <c r="Q99" s="182">
        <v>847046870.65999997</v>
      </c>
      <c r="R99" s="183">
        <v>0</v>
      </c>
      <c r="S99" s="184">
        <v>847046870.65999997</v>
      </c>
      <c r="T99" s="47"/>
    </row>
    <row r="100" spans="2:20">
      <c r="B100" s="21"/>
      <c r="C100" s="160" t="s">
        <v>101</v>
      </c>
      <c r="D100" s="158"/>
      <c r="E100" s="178">
        <v>117070094.3</v>
      </c>
      <c r="F100" s="179">
        <v>0</v>
      </c>
      <c r="G100" s="180">
        <v>117070094.3</v>
      </c>
      <c r="H100" s="181"/>
      <c r="I100" s="178">
        <v>36223281.299999997</v>
      </c>
      <c r="J100" s="179">
        <v>0</v>
      </c>
      <c r="K100" s="180">
        <v>36223281.299999997</v>
      </c>
      <c r="L100" s="181"/>
      <c r="M100" s="178">
        <v>6431577.5599999996</v>
      </c>
      <c r="N100" s="179">
        <v>0</v>
      </c>
      <c r="O100" s="180">
        <v>6431577.5599999996</v>
      </c>
      <c r="P100" s="181"/>
      <c r="Q100" s="178">
        <v>159724953.16</v>
      </c>
      <c r="R100" s="179">
        <v>0</v>
      </c>
      <c r="S100" s="180">
        <v>159724953.16</v>
      </c>
      <c r="T100" s="47"/>
    </row>
    <row r="101" spans="2:20">
      <c r="B101" s="21"/>
      <c r="C101" s="161" t="s">
        <v>102</v>
      </c>
      <c r="D101" s="159"/>
      <c r="E101" s="182">
        <v>117070094.3</v>
      </c>
      <c r="F101" s="183">
        <v>0</v>
      </c>
      <c r="G101" s="184">
        <v>117070094.3</v>
      </c>
      <c r="H101" s="177"/>
      <c r="I101" s="182">
        <v>36223281.299999997</v>
      </c>
      <c r="J101" s="183">
        <v>0</v>
      </c>
      <c r="K101" s="184">
        <v>36223281.299999997</v>
      </c>
      <c r="L101" s="177"/>
      <c r="M101" s="182">
        <v>6431577.5599999996</v>
      </c>
      <c r="N101" s="183">
        <v>0</v>
      </c>
      <c r="O101" s="184">
        <v>6431577.5599999996</v>
      </c>
      <c r="P101" s="177"/>
      <c r="Q101" s="182">
        <v>159724953.16</v>
      </c>
      <c r="R101" s="183">
        <v>0</v>
      </c>
      <c r="S101" s="184">
        <v>159724953.16</v>
      </c>
      <c r="T101" s="47"/>
    </row>
    <row r="102" spans="2:20">
      <c r="B102" s="21"/>
      <c r="C102" s="160" t="s">
        <v>103</v>
      </c>
      <c r="D102" s="158"/>
      <c r="E102" s="178">
        <v>844437460.38</v>
      </c>
      <c r="F102" s="179">
        <v>0</v>
      </c>
      <c r="G102" s="180">
        <v>844437460.38</v>
      </c>
      <c r="H102" s="181"/>
      <c r="I102" s="178">
        <v>8169186.4400000004</v>
      </c>
      <c r="J102" s="179">
        <v>0</v>
      </c>
      <c r="K102" s="180">
        <v>8169186.4400000004</v>
      </c>
      <c r="L102" s="181"/>
      <c r="M102" s="178">
        <v>1028828.75</v>
      </c>
      <c r="N102" s="179">
        <v>0</v>
      </c>
      <c r="O102" s="180">
        <v>1028828.75</v>
      </c>
      <c r="P102" s="181"/>
      <c r="Q102" s="178">
        <v>853635475.57000005</v>
      </c>
      <c r="R102" s="179">
        <v>0</v>
      </c>
      <c r="S102" s="180">
        <v>853635475.57000005</v>
      </c>
      <c r="T102" s="47"/>
    </row>
    <row r="103" spans="2:20">
      <c r="B103" s="21"/>
      <c r="C103" s="161" t="s">
        <v>104</v>
      </c>
      <c r="D103" s="159"/>
      <c r="E103" s="182">
        <v>844437460.38</v>
      </c>
      <c r="F103" s="183">
        <v>0</v>
      </c>
      <c r="G103" s="184">
        <v>844437460.38</v>
      </c>
      <c r="H103" s="177"/>
      <c r="I103" s="182">
        <v>8169186.4400000004</v>
      </c>
      <c r="J103" s="183">
        <v>0</v>
      </c>
      <c r="K103" s="184">
        <v>8169186.4400000004</v>
      </c>
      <c r="L103" s="177"/>
      <c r="M103" s="182">
        <v>1028828.75</v>
      </c>
      <c r="N103" s="183">
        <v>0</v>
      </c>
      <c r="O103" s="184">
        <v>1028828.75</v>
      </c>
      <c r="P103" s="177"/>
      <c r="Q103" s="182">
        <v>853635475.57000005</v>
      </c>
      <c r="R103" s="183">
        <v>0</v>
      </c>
      <c r="S103" s="184">
        <v>853635475.57000005</v>
      </c>
      <c r="T103" s="47"/>
    </row>
    <row r="104" spans="2:20">
      <c r="B104" s="21"/>
      <c r="C104" s="160" t="s">
        <v>105</v>
      </c>
      <c r="D104" s="158"/>
      <c r="E104" s="178">
        <v>697431304.92999995</v>
      </c>
      <c r="F104" s="179">
        <v>0</v>
      </c>
      <c r="G104" s="180">
        <v>697431304.92999995</v>
      </c>
      <c r="H104" s="181"/>
      <c r="I104" s="178">
        <v>27665437.239999998</v>
      </c>
      <c r="J104" s="179">
        <v>0</v>
      </c>
      <c r="K104" s="180">
        <v>27665437.239999998</v>
      </c>
      <c r="L104" s="181"/>
      <c r="M104" s="178">
        <v>240792569.68000001</v>
      </c>
      <c r="N104" s="179">
        <v>0</v>
      </c>
      <c r="O104" s="180">
        <v>240792569.68000001</v>
      </c>
      <c r="P104" s="181"/>
      <c r="Q104" s="178">
        <v>965889311.8499999</v>
      </c>
      <c r="R104" s="179">
        <v>0</v>
      </c>
      <c r="S104" s="180">
        <v>965889311.8499999</v>
      </c>
      <c r="T104" s="47"/>
    </row>
    <row r="105" spans="2:20">
      <c r="B105" s="21"/>
      <c r="C105" s="161" t="s">
        <v>106</v>
      </c>
      <c r="D105" s="159"/>
      <c r="E105" s="182">
        <v>697431304.92999995</v>
      </c>
      <c r="F105" s="183">
        <v>0</v>
      </c>
      <c r="G105" s="184">
        <v>697431304.92999995</v>
      </c>
      <c r="H105" s="177"/>
      <c r="I105" s="182">
        <v>27665437.239999998</v>
      </c>
      <c r="J105" s="183">
        <v>0</v>
      </c>
      <c r="K105" s="184">
        <v>27665437.239999998</v>
      </c>
      <c r="L105" s="177"/>
      <c r="M105" s="182">
        <v>240792569.68000001</v>
      </c>
      <c r="N105" s="183">
        <v>0</v>
      </c>
      <c r="O105" s="184">
        <v>240792569.68000001</v>
      </c>
      <c r="P105" s="177"/>
      <c r="Q105" s="182">
        <v>965889311.8499999</v>
      </c>
      <c r="R105" s="183">
        <v>0</v>
      </c>
      <c r="S105" s="184">
        <v>965889311.8499999</v>
      </c>
      <c r="T105" s="47"/>
    </row>
    <row r="106" spans="2:20">
      <c r="B106" s="21"/>
      <c r="C106" s="160" t="s">
        <v>107</v>
      </c>
      <c r="D106" s="158"/>
      <c r="E106" s="178">
        <v>986047668.69000006</v>
      </c>
      <c r="F106" s="179">
        <v>0</v>
      </c>
      <c r="G106" s="180">
        <v>986047668.69000006</v>
      </c>
      <c r="H106" s="181"/>
      <c r="I106" s="178">
        <v>18747256.289999999</v>
      </c>
      <c r="J106" s="179">
        <v>0</v>
      </c>
      <c r="K106" s="180">
        <v>18747256.289999999</v>
      </c>
      <c r="L106" s="181"/>
      <c r="M106" s="178">
        <v>2291801.27</v>
      </c>
      <c r="N106" s="179">
        <v>0</v>
      </c>
      <c r="O106" s="180">
        <v>2291801.27</v>
      </c>
      <c r="P106" s="181"/>
      <c r="Q106" s="178">
        <v>1007086726.25</v>
      </c>
      <c r="R106" s="179">
        <v>0</v>
      </c>
      <c r="S106" s="180">
        <v>1007086726.25</v>
      </c>
      <c r="T106" s="47"/>
    </row>
    <row r="107" spans="2:20">
      <c r="B107" s="21"/>
      <c r="C107" s="161" t="s">
        <v>108</v>
      </c>
      <c r="D107" s="159"/>
      <c r="E107" s="182">
        <v>986047668.69000006</v>
      </c>
      <c r="F107" s="183">
        <v>0</v>
      </c>
      <c r="G107" s="184">
        <v>986047668.69000006</v>
      </c>
      <c r="H107" s="177"/>
      <c r="I107" s="182">
        <v>18747256.289999999</v>
      </c>
      <c r="J107" s="183">
        <v>0</v>
      </c>
      <c r="K107" s="184">
        <v>18747256.289999999</v>
      </c>
      <c r="L107" s="177"/>
      <c r="M107" s="182">
        <v>2291801.27</v>
      </c>
      <c r="N107" s="183">
        <v>0</v>
      </c>
      <c r="O107" s="184">
        <v>2291801.27</v>
      </c>
      <c r="P107" s="177"/>
      <c r="Q107" s="182">
        <v>1007086726.25</v>
      </c>
      <c r="R107" s="183">
        <v>0</v>
      </c>
      <c r="S107" s="184">
        <v>1007086726.25</v>
      </c>
      <c r="T107" s="47"/>
    </row>
    <row r="108" spans="2:20">
      <c r="B108" s="21"/>
      <c r="C108" s="160" t="s">
        <v>109</v>
      </c>
      <c r="D108" s="158"/>
      <c r="E108" s="178">
        <v>5746496628.1999998</v>
      </c>
      <c r="F108" s="179">
        <v>0</v>
      </c>
      <c r="G108" s="180">
        <v>5746496628.1999998</v>
      </c>
      <c r="H108" s="181"/>
      <c r="I108" s="178">
        <v>11945623328.709999</v>
      </c>
      <c r="J108" s="179">
        <v>0</v>
      </c>
      <c r="K108" s="180">
        <v>11945623328.709999</v>
      </c>
      <c r="L108" s="181"/>
      <c r="M108" s="178">
        <v>6820179225.9700003</v>
      </c>
      <c r="N108" s="179">
        <v>0</v>
      </c>
      <c r="O108" s="180">
        <v>6820179225.9700003</v>
      </c>
      <c r="P108" s="181"/>
      <c r="Q108" s="178">
        <v>24512299182.880001</v>
      </c>
      <c r="R108" s="179">
        <v>0</v>
      </c>
      <c r="S108" s="180">
        <v>24512299182.880001</v>
      </c>
      <c r="T108" s="47"/>
    </row>
    <row r="109" spans="2:20">
      <c r="B109" s="21"/>
      <c r="C109" s="161" t="s">
        <v>110</v>
      </c>
      <c r="D109" s="159"/>
      <c r="E109" s="182">
        <v>5746496628.1999998</v>
      </c>
      <c r="F109" s="183">
        <v>0</v>
      </c>
      <c r="G109" s="184">
        <v>5746496628.1999998</v>
      </c>
      <c r="H109" s="177"/>
      <c r="I109" s="182">
        <v>11945623328.709999</v>
      </c>
      <c r="J109" s="183">
        <v>0</v>
      </c>
      <c r="K109" s="184">
        <v>11945623328.709999</v>
      </c>
      <c r="L109" s="177"/>
      <c r="M109" s="182">
        <v>6820179225.9700003</v>
      </c>
      <c r="N109" s="183">
        <v>0</v>
      </c>
      <c r="O109" s="184">
        <v>6820179225.9700003</v>
      </c>
      <c r="P109" s="177"/>
      <c r="Q109" s="182">
        <v>24512299182.880001</v>
      </c>
      <c r="R109" s="183">
        <v>0</v>
      </c>
      <c r="S109" s="184">
        <v>24512299182.880001</v>
      </c>
      <c r="T109" s="47"/>
    </row>
    <row r="110" spans="2:20">
      <c r="B110" s="21"/>
      <c r="C110" s="160" t="s">
        <v>111</v>
      </c>
      <c r="D110" s="158"/>
      <c r="E110" s="178">
        <v>14246386387.84</v>
      </c>
      <c r="F110" s="179">
        <v>0</v>
      </c>
      <c r="G110" s="180">
        <v>14246386387.84</v>
      </c>
      <c r="H110" s="181"/>
      <c r="I110" s="178">
        <v>944760585.42999995</v>
      </c>
      <c r="J110" s="179">
        <v>0</v>
      </c>
      <c r="K110" s="180">
        <v>944760585.42999995</v>
      </c>
      <c r="L110" s="181"/>
      <c r="M110" s="178">
        <v>658792034.57000005</v>
      </c>
      <c r="N110" s="179">
        <v>0</v>
      </c>
      <c r="O110" s="180">
        <v>658792034.57000005</v>
      </c>
      <c r="P110" s="181"/>
      <c r="Q110" s="178">
        <v>15849939007.84</v>
      </c>
      <c r="R110" s="179">
        <v>0</v>
      </c>
      <c r="S110" s="180">
        <v>15849939007.84</v>
      </c>
      <c r="T110" s="47"/>
    </row>
    <row r="111" spans="2:20">
      <c r="B111" s="21"/>
      <c r="C111" s="161" t="s">
        <v>112</v>
      </c>
      <c r="D111" s="159"/>
      <c r="E111" s="182">
        <v>14246386387.84</v>
      </c>
      <c r="F111" s="183">
        <v>0</v>
      </c>
      <c r="G111" s="184">
        <v>14246386387.84</v>
      </c>
      <c r="H111" s="177"/>
      <c r="I111" s="182">
        <v>944760585.42999995</v>
      </c>
      <c r="J111" s="183">
        <v>0</v>
      </c>
      <c r="K111" s="184">
        <v>944760585.42999995</v>
      </c>
      <c r="L111" s="177"/>
      <c r="M111" s="182">
        <v>658792034.57000005</v>
      </c>
      <c r="N111" s="183">
        <v>0</v>
      </c>
      <c r="O111" s="184">
        <v>658792034.57000005</v>
      </c>
      <c r="P111" s="177"/>
      <c r="Q111" s="182">
        <v>15849939007.84</v>
      </c>
      <c r="R111" s="183">
        <v>0</v>
      </c>
      <c r="S111" s="184">
        <v>15849939007.84</v>
      </c>
      <c r="T111" s="47"/>
    </row>
    <row r="112" spans="2:20">
      <c r="B112" s="21"/>
      <c r="C112" s="160" t="s">
        <v>113</v>
      </c>
      <c r="D112" s="158"/>
      <c r="E112" s="178">
        <v>7445508.9000000004</v>
      </c>
      <c r="F112" s="179">
        <v>0</v>
      </c>
      <c r="G112" s="180">
        <v>7445508.9000000004</v>
      </c>
      <c r="H112" s="181"/>
      <c r="I112" s="178">
        <v>16971967.699999999</v>
      </c>
      <c r="J112" s="179">
        <v>0</v>
      </c>
      <c r="K112" s="180">
        <v>16971967.699999999</v>
      </c>
      <c r="L112" s="181"/>
      <c r="M112" s="178">
        <v>386758.41</v>
      </c>
      <c r="N112" s="179">
        <v>0</v>
      </c>
      <c r="O112" s="180">
        <v>386758.41</v>
      </c>
      <c r="P112" s="181"/>
      <c r="Q112" s="178">
        <v>24804235.010000002</v>
      </c>
      <c r="R112" s="179">
        <v>-3.7252902984619141E-9</v>
      </c>
      <c r="S112" s="180">
        <v>24804235.010000002</v>
      </c>
      <c r="T112" s="47"/>
    </row>
    <row r="113" spans="2:20">
      <c r="B113" s="21"/>
      <c r="C113" s="161" t="s">
        <v>114</v>
      </c>
      <c r="D113" s="159"/>
      <c r="E113" s="182">
        <v>7445508.9000000004</v>
      </c>
      <c r="F113" s="183">
        <v>0</v>
      </c>
      <c r="G113" s="184">
        <v>7445508.9000000004</v>
      </c>
      <c r="H113" s="177"/>
      <c r="I113" s="182">
        <v>16971967.699999999</v>
      </c>
      <c r="J113" s="183">
        <v>0</v>
      </c>
      <c r="K113" s="184">
        <v>16971967.699999999</v>
      </c>
      <c r="L113" s="177"/>
      <c r="M113" s="182">
        <v>386758.41</v>
      </c>
      <c r="N113" s="183">
        <v>0</v>
      </c>
      <c r="O113" s="184">
        <v>386758.41</v>
      </c>
      <c r="P113" s="177"/>
      <c r="Q113" s="182">
        <v>24804235.010000002</v>
      </c>
      <c r="R113" s="183">
        <v>0</v>
      </c>
      <c r="S113" s="184">
        <v>24804235.010000002</v>
      </c>
      <c r="T113" s="47"/>
    </row>
    <row r="114" spans="2:20">
      <c r="B114" s="21"/>
      <c r="C114" s="160" t="s">
        <v>115</v>
      </c>
      <c r="D114" s="158"/>
      <c r="E114" s="178">
        <v>197047862.38</v>
      </c>
      <c r="F114" s="179">
        <v>0</v>
      </c>
      <c r="G114" s="180">
        <v>197047862.38</v>
      </c>
      <c r="H114" s="181"/>
      <c r="I114" s="178">
        <v>19045440.899999999</v>
      </c>
      <c r="J114" s="179">
        <v>0</v>
      </c>
      <c r="K114" s="180">
        <v>19045440.899999999</v>
      </c>
      <c r="L114" s="181"/>
      <c r="M114" s="178">
        <v>128772265.81</v>
      </c>
      <c r="N114" s="179">
        <v>6102286.6199999899</v>
      </c>
      <c r="O114" s="180">
        <v>122669979.19</v>
      </c>
      <c r="P114" s="181"/>
      <c r="Q114" s="178">
        <v>344865569.08999997</v>
      </c>
      <c r="R114" s="179">
        <v>6102286.6200000048</v>
      </c>
      <c r="S114" s="180">
        <v>338763282.47000003</v>
      </c>
      <c r="T114" s="47"/>
    </row>
    <row r="115" spans="2:20">
      <c r="B115" s="21"/>
      <c r="C115" s="161" t="s">
        <v>116</v>
      </c>
      <c r="D115" s="159"/>
      <c r="E115" s="182">
        <v>0</v>
      </c>
      <c r="F115" s="183">
        <v>0</v>
      </c>
      <c r="G115" s="184">
        <v>0</v>
      </c>
      <c r="H115" s="177"/>
      <c r="I115" s="182">
        <v>0</v>
      </c>
      <c r="J115" s="183">
        <v>0</v>
      </c>
      <c r="K115" s="184">
        <v>0</v>
      </c>
      <c r="L115" s="177"/>
      <c r="M115" s="182">
        <v>43403813.969999999</v>
      </c>
      <c r="N115" s="183">
        <v>6102286.6199999973</v>
      </c>
      <c r="O115" s="184">
        <v>37301527.350000001</v>
      </c>
      <c r="P115" s="177"/>
      <c r="Q115" s="182">
        <v>43403813.969999999</v>
      </c>
      <c r="R115" s="183">
        <v>6102286.6199999973</v>
      </c>
      <c r="S115" s="184">
        <v>37301527.350000001</v>
      </c>
      <c r="T115" s="47"/>
    </row>
    <row r="116" spans="2:20">
      <c r="B116" s="21"/>
      <c r="C116" s="160" t="s">
        <v>117</v>
      </c>
      <c r="D116" s="158"/>
      <c r="E116" s="178">
        <v>0</v>
      </c>
      <c r="F116" s="179">
        <v>0</v>
      </c>
      <c r="G116" s="180">
        <v>0</v>
      </c>
      <c r="H116" s="181"/>
      <c r="I116" s="178">
        <v>0</v>
      </c>
      <c r="J116" s="179">
        <v>0</v>
      </c>
      <c r="K116" s="180">
        <v>0</v>
      </c>
      <c r="L116" s="181"/>
      <c r="M116" s="178">
        <v>37301527.350000001</v>
      </c>
      <c r="N116" s="179">
        <v>0</v>
      </c>
      <c r="O116" s="180">
        <v>37301527.350000001</v>
      </c>
      <c r="P116" s="181"/>
      <c r="Q116" s="178">
        <v>37301527.350000001</v>
      </c>
      <c r="R116" s="179">
        <v>0</v>
      </c>
      <c r="S116" s="180">
        <v>37301527.350000001</v>
      </c>
      <c r="T116" s="47"/>
    </row>
    <row r="117" spans="2:20">
      <c r="B117" s="21"/>
      <c r="C117" s="161" t="s">
        <v>118</v>
      </c>
      <c r="D117" s="159"/>
      <c r="E117" s="182">
        <v>0</v>
      </c>
      <c r="F117" s="183">
        <v>0</v>
      </c>
      <c r="G117" s="184">
        <v>0</v>
      </c>
      <c r="H117" s="177"/>
      <c r="I117" s="182">
        <v>0</v>
      </c>
      <c r="J117" s="183">
        <v>0</v>
      </c>
      <c r="K117" s="184">
        <v>0</v>
      </c>
      <c r="L117" s="177"/>
      <c r="M117" s="182">
        <v>6102286.6200000001</v>
      </c>
      <c r="N117" s="183">
        <v>6102286.6200000001</v>
      </c>
      <c r="O117" s="184">
        <v>0</v>
      </c>
      <c r="P117" s="177"/>
      <c r="Q117" s="182">
        <v>6102286.6200000001</v>
      </c>
      <c r="R117" s="183">
        <v>6102286.6200000001</v>
      </c>
      <c r="S117" s="184">
        <v>0</v>
      </c>
      <c r="T117" s="47"/>
    </row>
    <row r="118" spans="2:20" ht="25.5" customHeight="1">
      <c r="B118" s="21"/>
      <c r="C118" s="160" t="s">
        <v>119</v>
      </c>
      <c r="D118" s="158"/>
      <c r="E118" s="178">
        <v>0</v>
      </c>
      <c r="F118" s="179">
        <v>0</v>
      </c>
      <c r="G118" s="180">
        <v>0</v>
      </c>
      <c r="H118" s="181"/>
      <c r="I118" s="178">
        <v>0</v>
      </c>
      <c r="J118" s="179">
        <v>0</v>
      </c>
      <c r="K118" s="180">
        <v>0</v>
      </c>
      <c r="L118" s="181"/>
      <c r="M118" s="178">
        <v>0</v>
      </c>
      <c r="N118" s="179">
        <v>0</v>
      </c>
      <c r="O118" s="180">
        <v>0</v>
      </c>
      <c r="P118" s="181"/>
      <c r="Q118" s="178">
        <v>0</v>
      </c>
      <c r="R118" s="179">
        <v>0</v>
      </c>
      <c r="S118" s="180">
        <v>0</v>
      </c>
      <c r="T118" s="47"/>
    </row>
    <row r="119" spans="2:20" ht="25.5" customHeight="1">
      <c r="B119" s="21"/>
      <c r="C119" s="161" t="s">
        <v>120</v>
      </c>
      <c r="D119" s="159"/>
      <c r="E119" s="182">
        <v>0</v>
      </c>
      <c r="F119" s="183">
        <v>0</v>
      </c>
      <c r="G119" s="184">
        <v>0</v>
      </c>
      <c r="H119" s="177"/>
      <c r="I119" s="182">
        <v>0</v>
      </c>
      <c r="J119" s="183">
        <v>0</v>
      </c>
      <c r="K119" s="184">
        <v>0</v>
      </c>
      <c r="L119" s="177"/>
      <c r="M119" s="182">
        <v>0</v>
      </c>
      <c r="N119" s="183">
        <v>0</v>
      </c>
      <c r="O119" s="184">
        <v>0</v>
      </c>
      <c r="P119" s="177"/>
      <c r="Q119" s="182">
        <v>0</v>
      </c>
      <c r="R119" s="183">
        <v>0</v>
      </c>
      <c r="S119" s="184">
        <v>0</v>
      </c>
      <c r="T119" s="47"/>
    </row>
    <row r="120" spans="2:20" ht="25.5" customHeight="1">
      <c r="B120" s="21"/>
      <c r="C120" s="160" t="s">
        <v>121</v>
      </c>
      <c r="D120" s="158"/>
      <c r="E120" s="178">
        <v>0</v>
      </c>
      <c r="F120" s="179">
        <v>0</v>
      </c>
      <c r="G120" s="180">
        <v>0</v>
      </c>
      <c r="H120" s="181"/>
      <c r="I120" s="178">
        <v>0</v>
      </c>
      <c r="J120" s="179">
        <v>0</v>
      </c>
      <c r="K120" s="180">
        <v>0</v>
      </c>
      <c r="L120" s="181"/>
      <c r="M120" s="178">
        <v>0</v>
      </c>
      <c r="N120" s="179">
        <v>0</v>
      </c>
      <c r="O120" s="180">
        <v>0</v>
      </c>
      <c r="P120" s="181"/>
      <c r="Q120" s="178">
        <v>0</v>
      </c>
      <c r="R120" s="179">
        <v>0</v>
      </c>
      <c r="S120" s="180">
        <v>0</v>
      </c>
      <c r="T120" s="47"/>
    </row>
    <row r="121" spans="2:20">
      <c r="B121" s="21"/>
      <c r="C121" s="161" t="s">
        <v>122</v>
      </c>
      <c r="D121" s="159"/>
      <c r="E121" s="182">
        <v>197047862.38</v>
      </c>
      <c r="F121" s="183">
        <v>0</v>
      </c>
      <c r="G121" s="184">
        <v>197047862.38</v>
      </c>
      <c r="H121" s="177"/>
      <c r="I121" s="182">
        <v>19045440.899999999</v>
      </c>
      <c r="J121" s="183">
        <v>0</v>
      </c>
      <c r="K121" s="184">
        <v>19045440.899999999</v>
      </c>
      <c r="L121" s="177"/>
      <c r="M121" s="182">
        <v>96376288.829999998</v>
      </c>
      <c r="N121" s="183">
        <v>0</v>
      </c>
      <c r="O121" s="184">
        <v>96376288.829999998</v>
      </c>
      <c r="P121" s="177"/>
      <c r="Q121" s="182">
        <v>312469592.11000001</v>
      </c>
      <c r="R121" s="183">
        <v>0</v>
      </c>
      <c r="S121" s="184">
        <v>312469592.11000001</v>
      </c>
      <c r="T121" s="47"/>
    </row>
    <row r="122" spans="2:20">
      <c r="B122" s="21"/>
      <c r="C122" s="160" t="s">
        <v>123</v>
      </c>
      <c r="D122" s="158"/>
      <c r="E122" s="178">
        <v>197047862.38</v>
      </c>
      <c r="F122" s="179">
        <v>0</v>
      </c>
      <c r="G122" s="180">
        <v>197047862.38</v>
      </c>
      <c r="H122" s="181"/>
      <c r="I122" s="178">
        <v>19045440.899999999</v>
      </c>
      <c r="J122" s="179">
        <v>0</v>
      </c>
      <c r="K122" s="180">
        <v>19045440.899999999</v>
      </c>
      <c r="L122" s="181"/>
      <c r="M122" s="178">
        <v>96376288.829999998</v>
      </c>
      <c r="N122" s="179">
        <v>0</v>
      </c>
      <c r="O122" s="180">
        <v>96376288.829999998</v>
      </c>
      <c r="P122" s="181"/>
      <c r="Q122" s="178">
        <v>312469592.11000001</v>
      </c>
      <c r="R122" s="179">
        <v>0</v>
      </c>
      <c r="S122" s="180">
        <v>312469592.11000001</v>
      </c>
      <c r="T122" s="47"/>
    </row>
    <row r="123" spans="2:20">
      <c r="B123" s="21"/>
      <c r="C123" s="161" t="s">
        <v>124</v>
      </c>
      <c r="D123" s="159"/>
      <c r="E123" s="182">
        <v>0</v>
      </c>
      <c r="F123" s="183">
        <v>0</v>
      </c>
      <c r="G123" s="184">
        <v>0</v>
      </c>
      <c r="H123" s="177"/>
      <c r="I123" s="182">
        <v>0</v>
      </c>
      <c r="J123" s="183">
        <v>0</v>
      </c>
      <c r="K123" s="184">
        <v>0</v>
      </c>
      <c r="L123" s="177"/>
      <c r="M123" s="182">
        <v>84627.87</v>
      </c>
      <c r="N123" s="183">
        <v>0</v>
      </c>
      <c r="O123" s="184">
        <v>84627.87</v>
      </c>
      <c r="P123" s="177"/>
      <c r="Q123" s="182">
        <v>84627.87</v>
      </c>
      <c r="R123" s="183">
        <v>0</v>
      </c>
      <c r="S123" s="184">
        <v>84627.87</v>
      </c>
      <c r="T123" s="47"/>
    </row>
    <row r="124" spans="2:20">
      <c r="B124" s="21"/>
      <c r="C124" s="160" t="s">
        <v>125</v>
      </c>
      <c r="D124" s="158"/>
      <c r="E124" s="178">
        <v>0</v>
      </c>
      <c r="F124" s="179">
        <v>0</v>
      </c>
      <c r="G124" s="180">
        <v>0</v>
      </c>
      <c r="H124" s="181"/>
      <c r="I124" s="178">
        <v>0</v>
      </c>
      <c r="J124" s="179">
        <v>0</v>
      </c>
      <c r="K124" s="180">
        <v>0</v>
      </c>
      <c r="L124" s="181"/>
      <c r="M124" s="178">
        <v>84627.87</v>
      </c>
      <c r="N124" s="179">
        <v>0</v>
      </c>
      <c r="O124" s="180">
        <v>84627.87</v>
      </c>
      <c r="P124" s="181"/>
      <c r="Q124" s="178">
        <v>84627.87</v>
      </c>
      <c r="R124" s="179">
        <v>0</v>
      </c>
      <c r="S124" s="180">
        <v>84627.87</v>
      </c>
      <c r="T124" s="47"/>
    </row>
    <row r="125" spans="2:20" ht="25.5" customHeight="1">
      <c r="B125" s="21"/>
      <c r="C125" s="161" t="s">
        <v>126</v>
      </c>
      <c r="D125" s="159"/>
      <c r="E125" s="182">
        <v>0</v>
      </c>
      <c r="F125" s="183">
        <v>0</v>
      </c>
      <c r="G125" s="184">
        <v>0</v>
      </c>
      <c r="H125" s="177"/>
      <c r="I125" s="182">
        <v>0</v>
      </c>
      <c r="J125" s="183">
        <v>0</v>
      </c>
      <c r="K125" s="184">
        <v>0</v>
      </c>
      <c r="L125" s="177"/>
      <c r="M125" s="182">
        <v>11092464.859999999</v>
      </c>
      <c r="N125" s="183">
        <v>0</v>
      </c>
      <c r="O125" s="184">
        <v>11092464.859999999</v>
      </c>
      <c r="P125" s="177"/>
      <c r="Q125" s="182">
        <v>11092464.859999999</v>
      </c>
      <c r="R125" s="183">
        <v>0</v>
      </c>
      <c r="S125" s="184">
        <v>11092464.859999999</v>
      </c>
      <c r="T125" s="47"/>
    </row>
    <row r="126" spans="2:20" ht="25.5" customHeight="1">
      <c r="B126" s="21"/>
      <c r="C126" s="160" t="s">
        <v>127</v>
      </c>
      <c r="D126" s="158"/>
      <c r="E126" s="178">
        <v>0</v>
      </c>
      <c r="F126" s="179">
        <v>0</v>
      </c>
      <c r="G126" s="180">
        <v>0</v>
      </c>
      <c r="H126" s="181"/>
      <c r="I126" s="178">
        <v>0</v>
      </c>
      <c r="J126" s="179">
        <v>0</v>
      </c>
      <c r="K126" s="180">
        <v>0</v>
      </c>
      <c r="L126" s="181"/>
      <c r="M126" s="178">
        <v>11092464.859999999</v>
      </c>
      <c r="N126" s="179">
        <v>0</v>
      </c>
      <c r="O126" s="180">
        <v>11092464.859999999</v>
      </c>
      <c r="P126" s="181"/>
      <c r="Q126" s="178">
        <v>11092464.859999999</v>
      </c>
      <c r="R126" s="179">
        <v>0</v>
      </c>
      <c r="S126" s="180">
        <v>11092464.859999999</v>
      </c>
      <c r="T126" s="47"/>
    </row>
    <row r="127" spans="2:20" ht="25.5" customHeight="1">
      <c r="B127" s="21"/>
      <c r="C127" s="161" t="s">
        <v>128</v>
      </c>
      <c r="D127" s="159"/>
      <c r="E127" s="182">
        <v>0</v>
      </c>
      <c r="F127" s="183">
        <v>0</v>
      </c>
      <c r="G127" s="184">
        <v>0</v>
      </c>
      <c r="H127" s="177"/>
      <c r="I127" s="182">
        <v>0</v>
      </c>
      <c r="J127" s="183">
        <v>0</v>
      </c>
      <c r="K127" s="184">
        <v>0</v>
      </c>
      <c r="L127" s="177"/>
      <c r="M127" s="182">
        <v>0</v>
      </c>
      <c r="N127" s="183">
        <v>0</v>
      </c>
      <c r="O127" s="184">
        <v>0</v>
      </c>
      <c r="P127" s="177"/>
      <c r="Q127" s="182">
        <v>0</v>
      </c>
      <c r="R127" s="183">
        <v>0</v>
      </c>
      <c r="S127" s="184">
        <v>0</v>
      </c>
      <c r="T127" s="47"/>
    </row>
    <row r="128" spans="2:20" ht="25.5" customHeight="1">
      <c r="B128" s="21"/>
      <c r="C128" s="160" t="s">
        <v>129</v>
      </c>
      <c r="D128" s="158"/>
      <c r="E128" s="178">
        <v>0</v>
      </c>
      <c r="F128" s="179">
        <v>0</v>
      </c>
      <c r="G128" s="180">
        <v>0</v>
      </c>
      <c r="H128" s="181"/>
      <c r="I128" s="178">
        <v>0</v>
      </c>
      <c r="J128" s="179">
        <v>0</v>
      </c>
      <c r="K128" s="180">
        <v>0</v>
      </c>
      <c r="L128" s="181"/>
      <c r="M128" s="178">
        <v>0</v>
      </c>
      <c r="N128" s="179">
        <v>0</v>
      </c>
      <c r="O128" s="180">
        <v>0</v>
      </c>
      <c r="P128" s="181"/>
      <c r="Q128" s="178">
        <v>0</v>
      </c>
      <c r="R128" s="179">
        <v>0</v>
      </c>
      <c r="S128" s="180">
        <v>0</v>
      </c>
      <c r="T128" s="47"/>
    </row>
    <row r="129" spans="2:20" ht="25.5" customHeight="1">
      <c r="B129" s="21"/>
      <c r="C129" s="161" t="s">
        <v>130</v>
      </c>
      <c r="D129" s="159"/>
      <c r="E129" s="182">
        <v>0</v>
      </c>
      <c r="F129" s="183">
        <v>0</v>
      </c>
      <c r="G129" s="184">
        <v>0</v>
      </c>
      <c r="H129" s="177"/>
      <c r="I129" s="182">
        <v>0</v>
      </c>
      <c r="J129" s="183">
        <v>0</v>
      </c>
      <c r="K129" s="184">
        <v>0</v>
      </c>
      <c r="L129" s="177"/>
      <c r="M129" s="182">
        <v>0</v>
      </c>
      <c r="N129" s="183">
        <v>0</v>
      </c>
      <c r="O129" s="184">
        <v>0</v>
      </c>
      <c r="P129" s="177"/>
      <c r="Q129" s="182">
        <v>0</v>
      </c>
      <c r="R129" s="183">
        <v>0</v>
      </c>
      <c r="S129" s="184">
        <v>0</v>
      </c>
      <c r="T129" s="47"/>
    </row>
    <row r="130" spans="2:20" ht="25.5" customHeight="1">
      <c r="B130" s="21"/>
      <c r="C130" s="160" t="s">
        <v>131</v>
      </c>
      <c r="D130" s="158"/>
      <c r="E130" s="178">
        <v>0</v>
      </c>
      <c r="F130" s="179">
        <v>0</v>
      </c>
      <c r="G130" s="180">
        <v>0</v>
      </c>
      <c r="H130" s="181"/>
      <c r="I130" s="178">
        <v>0</v>
      </c>
      <c r="J130" s="179">
        <v>0</v>
      </c>
      <c r="K130" s="180">
        <v>0</v>
      </c>
      <c r="L130" s="181"/>
      <c r="M130" s="178">
        <v>0</v>
      </c>
      <c r="N130" s="179">
        <v>0</v>
      </c>
      <c r="O130" s="180">
        <v>0</v>
      </c>
      <c r="P130" s="181"/>
      <c r="Q130" s="178">
        <v>0</v>
      </c>
      <c r="R130" s="179">
        <v>0</v>
      </c>
      <c r="S130" s="180">
        <v>0</v>
      </c>
      <c r="T130" s="47"/>
    </row>
    <row r="131" spans="2:20" ht="25.5" customHeight="1">
      <c r="B131" s="21"/>
      <c r="C131" s="161" t="s">
        <v>132</v>
      </c>
      <c r="D131" s="159"/>
      <c r="E131" s="182">
        <v>42992779.469999999</v>
      </c>
      <c r="F131" s="183">
        <v>0</v>
      </c>
      <c r="G131" s="184">
        <v>42992779.469999999</v>
      </c>
      <c r="H131" s="177"/>
      <c r="I131" s="182">
        <v>4068570485.0500002</v>
      </c>
      <c r="J131" s="183">
        <v>0</v>
      </c>
      <c r="K131" s="184">
        <v>4068570485.0500002</v>
      </c>
      <c r="L131" s="177"/>
      <c r="M131" s="182">
        <v>290521953.50999999</v>
      </c>
      <c r="N131" s="183">
        <v>0</v>
      </c>
      <c r="O131" s="184">
        <v>290521953.50999999</v>
      </c>
      <c r="P131" s="177"/>
      <c r="Q131" s="182">
        <v>4402085218.0300007</v>
      </c>
      <c r="R131" s="183">
        <v>9.5367431640625E-7</v>
      </c>
      <c r="S131" s="184">
        <v>4402085218.0299997</v>
      </c>
      <c r="T131" s="47"/>
    </row>
    <row r="132" spans="2:20">
      <c r="B132" s="21"/>
      <c r="C132" s="160" t="s">
        <v>133</v>
      </c>
      <c r="D132" s="158"/>
      <c r="E132" s="178">
        <v>5558998.5700000003</v>
      </c>
      <c r="F132" s="179">
        <v>0</v>
      </c>
      <c r="G132" s="180">
        <v>5558998.5700000003</v>
      </c>
      <c r="H132" s="181"/>
      <c r="I132" s="178">
        <v>12860705.4</v>
      </c>
      <c r="J132" s="179">
        <v>0</v>
      </c>
      <c r="K132" s="180">
        <v>12860705.4</v>
      </c>
      <c r="L132" s="181"/>
      <c r="M132" s="178">
        <v>24093197.82</v>
      </c>
      <c r="N132" s="179">
        <v>0</v>
      </c>
      <c r="O132" s="180">
        <v>24093197.82</v>
      </c>
      <c r="P132" s="181"/>
      <c r="Q132" s="178">
        <v>42512901.789999999</v>
      </c>
      <c r="R132" s="179">
        <v>0</v>
      </c>
      <c r="S132" s="180">
        <v>42512901.789999999</v>
      </c>
      <c r="T132" s="47"/>
    </row>
    <row r="133" spans="2:20">
      <c r="B133" s="21"/>
      <c r="C133" s="161" t="s">
        <v>134</v>
      </c>
      <c r="D133" s="159"/>
      <c r="E133" s="182">
        <v>5558998.5700000003</v>
      </c>
      <c r="F133" s="183">
        <v>0</v>
      </c>
      <c r="G133" s="184">
        <v>5558998.5700000003</v>
      </c>
      <c r="H133" s="177"/>
      <c r="I133" s="182">
        <v>12860705.4</v>
      </c>
      <c r="J133" s="183">
        <v>0</v>
      </c>
      <c r="K133" s="184">
        <v>12860705.4</v>
      </c>
      <c r="L133" s="177"/>
      <c r="M133" s="182">
        <v>24093197.82</v>
      </c>
      <c r="N133" s="183">
        <v>0</v>
      </c>
      <c r="O133" s="184">
        <v>24093197.82</v>
      </c>
      <c r="P133" s="177"/>
      <c r="Q133" s="182">
        <v>42512901.789999999</v>
      </c>
      <c r="R133" s="183">
        <v>0</v>
      </c>
      <c r="S133" s="184">
        <v>42512901.789999999</v>
      </c>
      <c r="T133" s="47"/>
    </row>
    <row r="134" spans="2:20">
      <c r="B134" s="21"/>
      <c r="C134" s="160" t="s">
        <v>135</v>
      </c>
      <c r="D134" s="158"/>
      <c r="E134" s="178">
        <v>87953.08</v>
      </c>
      <c r="F134" s="179">
        <v>0</v>
      </c>
      <c r="G134" s="180">
        <v>87953.08</v>
      </c>
      <c r="H134" s="181"/>
      <c r="I134" s="178">
        <v>4065882.41</v>
      </c>
      <c r="J134" s="179">
        <v>0</v>
      </c>
      <c r="K134" s="180">
        <v>4065882.41</v>
      </c>
      <c r="L134" s="181"/>
      <c r="M134" s="178">
        <v>21783943.370000001</v>
      </c>
      <c r="N134" s="179">
        <v>0</v>
      </c>
      <c r="O134" s="180">
        <v>21783943.370000001</v>
      </c>
      <c r="P134" s="181"/>
      <c r="Q134" s="178">
        <v>25937778.859999999</v>
      </c>
      <c r="R134" s="179">
        <v>0</v>
      </c>
      <c r="S134" s="180">
        <v>25937778.859999999</v>
      </c>
      <c r="T134" s="47"/>
    </row>
    <row r="135" spans="2:20">
      <c r="B135" s="21"/>
      <c r="C135" s="161" t="s">
        <v>136</v>
      </c>
      <c r="D135" s="159"/>
      <c r="E135" s="182">
        <v>87953.08</v>
      </c>
      <c r="F135" s="183">
        <v>0</v>
      </c>
      <c r="G135" s="184">
        <v>87953.08</v>
      </c>
      <c r="H135" s="177"/>
      <c r="I135" s="182">
        <v>4065882.41</v>
      </c>
      <c r="J135" s="183">
        <v>0</v>
      </c>
      <c r="K135" s="184">
        <v>4065882.41</v>
      </c>
      <c r="L135" s="177"/>
      <c r="M135" s="182">
        <v>21783943.370000001</v>
      </c>
      <c r="N135" s="183">
        <v>0</v>
      </c>
      <c r="O135" s="184">
        <v>21783943.370000001</v>
      </c>
      <c r="P135" s="177"/>
      <c r="Q135" s="182">
        <v>25937778.859999999</v>
      </c>
      <c r="R135" s="183">
        <v>0</v>
      </c>
      <c r="S135" s="184">
        <v>25937778.859999999</v>
      </c>
      <c r="T135" s="47"/>
    </row>
    <row r="136" spans="2:20">
      <c r="B136" s="21"/>
      <c r="C136" s="160" t="s">
        <v>137</v>
      </c>
      <c r="D136" s="158"/>
      <c r="E136" s="178">
        <v>11314996.779999999</v>
      </c>
      <c r="F136" s="179">
        <v>0</v>
      </c>
      <c r="G136" s="180">
        <v>11314996.779999999</v>
      </c>
      <c r="H136" s="181"/>
      <c r="I136" s="178">
        <v>12300027.52</v>
      </c>
      <c r="J136" s="179">
        <v>0</v>
      </c>
      <c r="K136" s="180">
        <v>12300027.52</v>
      </c>
      <c r="L136" s="181"/>
      <c r="M136" s="178">
        <v>11859844.26</v>
      </c>
      <c r="N136" s="179">
        <v>0</v>
      </c>
      <c r="O136" s="180">
        <v>11859844.26</v>
      </c>
      <c r="P136" s="181"/>
      <c r="Q136" s="178">
        <v>35474868.560000002</v>
      </c>
      <c r="R136" s="179">
        <v>7.4505805969238281E-9</v>
      </c>
      <c r="S136" s="180">
        <v>35474868.559999987</v>
      </c>
      <c r="T136" s="47"/>
    </row>
    <row r="137" spans="2:20">
      <c r="B137" s="21"/>
      <c r="C137" s="161" t="s">
        <v>138</v>
      </c>
      <c r="D137" s="159"/>
      <c r="E137" s="182">
        <v>11314996.779999999</v>
      </c>
      <c r="F137" s="183">
        <v>0</v>
      </c>
      <c r="G137" s="184">
        <v>11314996.779999999</v>
      </c>
      <c r="H137" s="177"/>
      <c r="I137" s="182">
        <v>12300027.52</v>
      </c>
      <c r="J137" s="183">
        <v>0</v>
      </c>
      <c r="K137" s="184">
        <v>12300027.52</v>
      </c>
      <c r="L137" s="177"/>
      <c r="M137" s="182">
        <v>11859844.26</v>
      </c>
      <c r="N137" s="183">
        <v>0</v>
      </c>
      <c r="O137" s="184">
        <v>11859844.26</v>
      </c>
      <c r="P137" s="177"/>
      <c r="Q137" s="182">
        <v>35474868.560000002</v>
      </c>
      <c r="R137" s="183">
        <v>0</v>
      </c>
      <c r="S137" s="184">
        <v>35474868.560000002</v>
      </c>
      <c r="T137" s="47"/>
    </row>
    <row r="138" spans="2:20">
      <c r="B138" s="21"/>
      <c r="C138" s="160" t="s">
        <v>139</v>
      </c>
      <c r="D138" s="158"/>
      <c r="E138" s="178">
        <v>975861.9</v>
      </c>
      <c r="F138" s="179">
        <v>0</v>
      </c>
      <c r="G138" s="180">
        <v>975861.9</v>
      </c>
      <c r="H138" s="181"/>
      <c r="I138" s="178">
        <v>532245.38</v>
      </c>
      <c r="J138" s="179">
        <v>0</v>
      </c>
      <c r="K138" s="180">
        <v>532245.38</v>
      </c>
      <c r="L138" s="181"/>
      <c r="M138" s="178">
        <v>108098.71</v>
      </c>
      <c r="N138" s="179">
        <v>0</v>
      </c>
      <c r="O138" s="180">
        <v>108098.71</v>
      </c>
      <c r="P138" s="181"/>
      <c r="Q138" s="178">
        <v>1616205.99</v>
      </c>
      <c r="R138" s="179">
        <v>0</v>
      </c>
      <c r="S138" s="180">
        <v>1616205.99</v>
      </c>
      <c r="T138" s="47"/>
    </row>
    <row r="139" spans="2:20">
      <c r="B139" s="21"/>
      <c r="C139" s="161" t="s">
        <v>140</v>
      </c>
      <c r="D139" s="159"/>
      <c r="E139" s="182">
        <v>975861.9</v>
      </c>
      <c r="F139" s="183">
        <v>0</v>
      </c>
      <c r="G139" s="184">
        <v>975861.9</v>
      </c>
      <c r="H139" s="177"/>
      <c r="I139" s="182">
        <v>532245.38</v>
      </c>
      <c r="J139" s="183">
        <v>0</v>
      </c>
      <c r="K139" s="184">
        <v>532245.38</v>
      </c>
      <c r="L139" s="177"/>
      <c r="M139" s="182">
        <v>108098.71</v>
      </c>
      <c r="N139" s="183">
        <v>0</v>
      </c>
      <c r="O139" s="184">
        <v>108098.71</v>
      </c>
      <c r="P139" s="177"/>
      <c r="Q139" s="182">
        <v>1616205.99</v>
      </c>
      <c r="R139" s="183">
        <v>0</v>
      </c>
      <c r="S139" s="184">
        <v>1616205.99</v>
      </c>
      <c r="T139" s="47"/>
    </row>
    <row r="140" spans="2:20">
      <c r="B140" s="21"/>
      <c r="C140" s="160" t="s">
        <v>141</v>
      </c>
      <c r="D140" s="158"/>
      <c r="E140" s="178">
        <v>296391.06</v>
      </c>
      <c r="F140" s="179">
        <v>0</v>
      </c>
      <c r="G140" s="180">
        <v>296391.06</v>
      </c>
      <c r="H140" s="181"/>
      <c r="I140" s="178">
        <v>2042184.17</v>
      </c>
      <c r="J140" s="179">
        <v>0</v>
      </c>
      <c r="K140" s="180">
        <v>2042184.17</v>
      </c>
      <c r="L140" s="181"/>
      <c r="M140" s="178">
        <v>146710.01999999999</v>
      </c>
      <c r="N140" s="179">
        <v>0</v>
      </c>
      <c r="O140" s="180">
        <v>146710.01999999999</v>
      </c>
      <c r="P140" s="181"/>
      <c r="Q140" s="178">
        <v>2485285.25</v>
      </c>
      <c r="R140" s="179">
        <v>0</v>
      </c>
      <c r="S140" s="180">
        <v>2485285.25</v>
      </c>
      <c r="T140" s="47"/>
    </row>
    <row r="141" spans="2:20">
      <c r="B141" s="21"/>
      <c r="C141" s="161" t="s">
        <v>142</v>
      </c>
      <c r="D141" s="159"/>
      <c r="E141" s="182">
        <v>296391.06</v>
      </c>
      <c r="F141" s="183">
        <v>0</v>
      </c>
      <c r="G141" s="184">
        <v>296391.06</v>
      </c>
      <c r="H141" s="177"/>
      <c r="I141" s="182">
        <v>2042184.17</v>
      </c>
      <c r="J141" s="183">
        <v>0</v>
      </c>
      <c r="K141" s="184">
        <v>2042184.17</v>
      </c>
      <c r="L141" s="177"/>
      <c r="M141" s="182">
        <v>146710.01999999999</v>
      </c>
      <c r="N141" s="183">
        <v>0</v>
      </c>
      <c r="O141" s="184">
        <v>146710.01999999999</v>
      </c>
      <c r="P141" s="177"/>
      <c r="Q141" s="182">
        <v>2485285.25</v>
      </c>
      <c r="R141" s="183">
        <v>0</v>
      </c>
      <c r="S141" s="184">
        <v>2485285.25</v>
      </c>
      <c r="T141" s="47"/>
    </row>
    <row r="142" spans="2:20">
      <c r="B142" s="21"/>
      <c r="C142" s="160" t="s">
        <v>143</v>
      </c>
      <c r="D142" s="158"/>
      <c r="E142" s="178">
        <v>0</v>
      </c>
      <c r="F142" s="179">
        <v>0</v>
      </c>
      <c r="G142" s="180">
        <v>0</v>
      </c>
      <c r="H142" s="181"/>
      <c r="I142" s="178">
        <v>0</v>
      </c>
      <c r="J142" s="179">
        <v>0</v>
      </c>
      <c r="K142" s="180">
        <v>0</v>
      </c>
      <c r="L142" s="181"/>
      <c r="M142" s="178">
        <v>4676.25</v>
      </c>
      <c r="N142" s="179">
        <v>0</v>
      </c>
      <c r="O142" s="180">
        <v>4676.25</v>
      </c>
      <c r="P142" s="181"/>
      <c r="Q142" s="178">
        <v>4676.25</v>
      </c>
      <c r="R142" s="179">
        <v>0</v>
      </c>
      <c r="S142" s="180">
        <v>4676.25</v>
      </c>
      <c r="T142" s="47"/>
    </row>
    <row r="143" spans="2:20" ht="25.5" customHeight="1">
      <c r="B143" s="21"/>
      <c r="C143" s="161" t="s">
        <v>144</v>
      </c>
      <c r="D143" s="159"/>
      <c r="E143" s="182">
        <v>0</v>
      </c>
      <c r="F143" s="183">
        <v>0</v>
      </c>
      <c r="G143" s="184">
        <v>0</v>
      </c>
      <c r="H143" s="177"/>
      <c r="I143" s="182">
        <v>0</v>
      </c>
      <c r="J143" s="183">
        <v>0</v>
      </c>
      <c r="K143" s="184">
        <v>0</v>
      </c>
      <c r="L143" s="177"/>
      <c r="M143" s="182">
        <v>4676.25</v>
      </c>
      <c r="N143" s="183">
        <v>0</v>
      </c>
      <c r="O143" s="184">
        <v>4676.25</v>
      </c>
      <c r="P143" s="177"/>
      <c r="Q143" s="182">
        <v>4676.25</v>
      </c>
      <c r="R143" s="183">
        <v>0</v>
      </c>
      <c r="S143" s="184">
        <v>4676.25</v>
      </c>
      <c r="T143" s="47"/>
    </row>
    <row r="144" spans="2:20">
      <c r="B144" s="21"/>
      <c r="C144" s="160" t="s">
        <v>145</v>
      </c>
      <c r="D144" s="158"/>
      <c r="E144" s="178">
        <v>0</v>
      </c>
      <c r="F144" s="179">
        <v>0</v>
      </c>
      <c r="G144" s="180">
        <v>0</v>
      </c>
      <c r="H144" s="181"/>
      <c r="I144" s="178">
        <v>8142335.9800000004</v>
      </c>
      <c r="J144" s="179">
        <v>0</v>
      </c>
      <c r="K144" s="180">
        <v>8142335.9800000004</v>
      </c>
      <c r="L144" s="181"/>
      <c r="M144" s="178">
        <v>418542.08000000002</v>
      </c>
      <c r="N144" s="179">
        <v>0</v>
      </c>
      <c r="O144" s="180">
        <v>418542.08000000002</v>
      </c>
      <c r="P144" s="181"/>
      <c r="Q144" s="178">
        <v>8560878.0600000005</v>
      </c>
      <c r="R144" s="179">
        <v>0</v>
      </c>
      <c r="S144" s="180">
        <v>8560878.0600000005</v>
      </c>
      <c r="T144" s="47"/>
    </row>
    <row r="145" spans="2:20">
      <c r="B145" s="21"/>
      <c r="C145" s="161" t="s">
        <v>146</v>
      </c>
      <c r="D145" s="159"/>
      <c r="E145" s="182">
        <v>0</v>
      </c>
      <c r="F145" s="183">
        <v>0</v>
      </c>
      <c r="G145" s="184">
        <v>0</v>
      </c>
      <c r="H145" s="177"/>
      <c r="I145" s="182">
        <v>8142335.9800000004</v>
      </c>
      <c r="J145" s="183">
        <v>0</v>
      </c>
      <c r="K145" s="184">
        <v>8142335.9800000004</v>
      </c>
      <c r="L145" s="177"/>
      <c r="M145" s="182">
        <v>418542.08000000002</v>
      </c>
      <c r="N145" s="183">
        <v>0</v>
      </c>
      <c r="O145" s="184">
        <v>418542.08000000002</v>
      </c>
      <c r="P145" s="177"/>
      <c r="Q145" s="182">
        <v>8560878.0600000005</v>
      </c>
      <c r="R145" s="183">
        <v>0</v>
      </c>
      <c r="S145" s="184">
        <v>8560878.0600000005</v>
      </c>
      <c r="T145" s="47"/>
    </row>
    <row r="146" spans="2:20">
      <c r="B146" s="21"/>
      <c r="C146" s="160" t="s">
        <v>147</v>
      </c>
      <c r="D146" s="158"/>
      <c r="E146" s="178">
        <v>24758578.079999998</v>
      </c>
      <c r="F146" s="179">
        <v>0</v>
      </c>
      <c r="G146" s="180">
        <v>24758578.079999998</v>
      </c>
      <c r="H146" s="181"/>
      <c r="I146" s="178">
        <v>4028627104.1900001</v>
      </c>
      <c r="J146" s="179">
        <v>0</v>
      </c>
      <c r="K146" s="180">
        <v>4028627104.1900001</v>
      </c>
      <c r="L146" s="181"/>
      <c r="M146" s="178">
        <v>232106941</v>
      </c>
      <c r="N146" s="179">
        <v>0</v>
      </c>
      <c r="O146" s="180">
        <v>232106941</v>
      </c>
      <c r="P146" s="181"/>
      <c r="Q146" s="178">
        <v>4285492623.27</v>
      </c>
      <c r="R146" s="179">
        <v>0</v>
      </c>
      <c r="S146" s="180">
        <v>4285492623.27</v>
      </c>
      <c r="T146" s="47"/>
    </row>
    <row r="147" spans="2:20">
      <c r="B147" s="21"/>
      <c r="C147" s="161" t="s">
        <v>148</v>
      </c>
      <c r="D147" s="159"/>
      <c r="E147" s="182">
        <v>24758578.079999998</v>
      </c>
      <c r="F147" s="183">
        <v>0</v>
      </c>
      <c r="G147" s="184">
        <v>24758578.079999998</v>
      </c>
      <c r="H147" s="177"/>
      <c r="I147" s="182">
        <v>4028627104.1900001</v>
      </c>
      <c r="J147" s="183">
        <v>0</v>
      </c>
      <c r="K147" s="184">
        <v>4028627104.1900001</v>
      </c>
      <c r="L147" s="177"/>
      <c r="M147" s="182">
        <v>232106941</v>
      </c>
      <c r="N147" s="183">
        <v>0</v>
      </c>
      <c r="O147" s="184">
        <v>232106941</v>
      </c>
      <c r="P147" s="177"/>
      <c r="Q147" s="182">
        <v>4285492623.27</v>
      </c>
      <c r="R147" s="183">
        <v>0</v>
      </c>
      <c r="S147" s="184">
        <v>4285492623.27</v>
      </c>
      <c r="T147" s="47"/>
    </row>
    <row r="148" spans="2:20">
      <c r="B148" s="21"/>
      <c r="C148" s="348" t="s">
        <v>149</v>
      </c>
      <c r="D148" s="158"/>
      <c r="E148" s="178">
        <v>3967257751356.71</v>
      </c>
      <c r="F148" s="357">
        <v>850250089722.27979</v>
      </c>
      <c r="G148" s="180">
        <v>3117007661634.4302</v>
      </c>
      <c r="H148" s="181"/>
      <c r="I148" s="178">
        <v>1247729019473.78</v>
      </c>
      <c r="J148" s="357">
        <v>7867191387.0200195</v>
      </c>
      <c r="K148" s="180">
        <v>1239861828086.76</v>
      </c>
      <c r="L148" s="181"/>
      <c r="M148" s="178">
        <v>683406500539.75</v>
      </c>
      <c r="N148" s="357">
        <v>19918857632.580078</v>
      </c>
      <c r="O148" s="180">
        <v>663487642907.16992</v>
      </c>
      <c r="P148" s="181"/>
      <c r="Q148" s="178">
        <v>5898393271370.2402</v>
      </c>
      <c r="R148" s="357">
        <v>878036138741.87988</v>
      </c>
      <c r="S148" s="180">
        <v>5020357132628.3604</v>
      </c>
      <c r="T148" s="47"/>
    </row>
    <row r="149" spans="2:20">
      <c r="B149" s="21"/>
      <c r="C149" s="161" t="s">
        <v>150</v>
      </c>
      <c r="D149" s="159"/>
      <c r="E149" s="182">
        <v>2314495563859.7598</v>
      </c>
      <c r="F149" s="183">
        <v>825882869754.66968</v>
      </c>
      <c r="G149" s="184">
        <v>1488612694105.0901</v>
      </c>
      <c r="H149" s="177"/>
      <c r="I149" s="182">
        <v>619889609247.54004</v>
      </c>
      <c r="J149" s="183">
        <v>3896482129.0999761</v>
      </c>
      <c r="K149" s="184">
        <v>615993127118.44006</v>
      </c>
      <c r="L149" s="177"/>
      <c r="M149" s="182">
        <v>288238593542.88</v>
      </c>
      <c r="N149" s="183">
        <v>18340684662.14999</v>
      </c>
      <c r="O149" s="184">
        <v>269897908880.73001</v>
      </c>
      <c r="P149" s="177"/>
      <c r="Q149" s="182">
        <v>3222623766650.1802</v>
      </c>
      <c r="R149" s="183">
        <v>848120036545.91943</v>
      </c>
      <c r="S149" s="184">
        <v>2374503730104.2598</v>
      </c>
      <c r="T149" s="47"/>
    </row>
    <row r="150" spans="2:20">
      <c r="B150" s="21"/>
      <c r="C150" s="160" t="s">
        <v>151</v>
      </c>
      <c r="D150" s="158"/>
      <c r="E150" s="178">
        <v>2071646231335.8</v>
      </c>
      <c r="F150" s="179">
        <v>620774358840</v>
      </c>
      <c r="G150" s="180">
        <v>1450871872495.8</v>
      </c>
      <c r="H150" s="181"/>
      <c r="I150" s="178">
        <v>416471945415.73999</v>
      </c>
      <c r="J150" s="179">
        <v>2665246780.8499761</v>
      </c>
      <c r="K150" s="180">
        <v>413806698634.89001</v>
      </c>
      <c r="L150" s="181"/>
      <c r="M150" s="178">
        <v>275087898143.25</v>
      </c>
      <c r="N150" s="179">
        <v>17751067713.859989</v>
      </c>
      <c r="O150" s="180">
        <v>257336830429.39001</v>
      </c>
      <c r="P150" s="181"/>
      <c r="Q150" s="178">
        <v>2763206074894.79</v>
      </c>
      <c r="R150" s="179">
        <v>641190673334.70996</v>
      </c>
      <c r="S150" s="180">
        <v>2122015401560.0801</v>
      </c>
      <c r="T150" s="47"/>
    </row>
    <row r="151" spans="2:20">
      <c r="B151" s="21"/>
      <c r="C151" s="161" t="s">
        <v>152</v>
      </c>
      <c r="D151" s="159"/>
      <c r="E151" s="182">
        <v>1450871872495.8</v>
      </c>
      <c r="F151" s="183">
        <v>0</v>
      </c>
      <c r="G151" s="184">
        <v>1450871872495.8</v>
      </c>
      <c r="H151" s="177"/>
      <c r="I151" s="182">
        <v>413806698634.89001</v>
      </c>
      <c r="J151" s="183">
        <v>0</v>
      </c>
      <c r="K151" s="184">
        <v>413806698634.89001</v>
      </c>
      <c r="L151" s="177"/>
      <c r="M151" s="182">
        <v>257336830429.39001</v>
      </c>
      <c r="N151" s="183">
        <v>0</v>
      </c>
      <c r="O151" s="184">
        <v>257336830429.39001</v>
      </c>
      <c r="P151" s="177"/>
      <c r="Q151" s="182">
        <v>2122015401560.0801</v>
      </c>
      <c r="R151" s="183">
        <v>0</v>
      </c>
      <c r="S151" s="184">
        <v>2122015401560.0801</v>
      </c>
      <c r="T151" s="47"/>
    </row>
    <row r="152" spans="2:20">
      <c r="B152" s="21"/>
      <c r="C152" s="160" t="s">
        <v>153</v>
      </c>
      <c r="D152" s="158"/>
      <c r="E152" s="178">
        <v>361656195711.79999</v>
      </c>
      <c r="F152" s="179">
        <v>0</v>
      </c>
      <c r="G152" s="180">
        <v>361656195711.79999</v>
      </c>
      <c r="H152" s="181"/>
      <c r="I152" s="178">
        <v>16756547819.639999</v>
      </c>
      <c r="J152" s="179">
        <v>0</v>
      </c>
      <c r="K152" s="180">
        <v>16756547819.639999</v>
      </c>
      <c r="L152" s="181"/>
      <c r="M152" s="178">
        <v>9355709083.9099998</v>
      </c>
      <c r="N152" s="179">
        <v>0</v>
      </c>
      <c r="O152" s="180">
        <v>9355709083.9099998</v>
      </c>
      <c r="P152" s="181"/>
      <c r="Q152" s="178">
        <v>387768452615.34998</v>
      </c>
      <c r="R152" s="179">
        <v>0</v>
      </c>
      <c r="S152" s="180">
        <v>387768452615.34998</v>
      </c>
      <c r="T152" s="47"/>
    </row>
    <row r="153" spans="2:20">
      <c r="B153" s="21"/>
      <c r="C153" s="161" t="s">
        <v>154</v>
      </c>
      <c r="D153" s="159"/>
      <c r="E153" s="182">
        <v>210176948.77000001</v>
      </c>
      <c r="F153" s="183">
        <v>0</v>
      </c>
      <c r="G153" s="184">
        <v>210176948.77000001</v>
      </c>
      <c r="H153" s="177"/>
      <c r="I153" s="182">
        <v>1980977711.97</v>
      </c>
      <c r="J153" s="183">
        <v>0</v>
      </c>
      <c r="K153" s="184">
        <v>1980977711.97</v>
      </c>
      <c r="L153" s="177"/>
      <c r="M153" s="182">
        <v>479523436.26999998</v>
      </c>
      <c r="N153" s="183">
        <v>0</v>
      </c>
      <c r="O153" s="184">
        <v>479523436.26999998</v>
      </c>
      <c r="P153" s="177"/>
      <c r="Q153" s="182">
        <v>2670678097.0100002</v>
      </c>
      <c r="R153" s="183">
        <v>0</v>
      </c>
      <c r="S153" s="184">
        <v>2670678097.0100002</v>
      </c>
      <c r="T153" s="47"/>
    </row>
    <row r="154" spans="2:20">
      <c r="B154" s="21"/>
      <c r="C154" s="160" t="s">
        <v>155</v>
      </c>
      <c r="D154" s="158"/>
      <c r="E154" s="178">
        <v>897264606429.64001</v>
      </c>
      <c r="F154" s="179">
        <v>0</v>
      </c>
      <c r="G154" s="180">
        <v>897264606429.64001</v>
      </c>
      <c r="H154" s="181"/>
      <c r="I154" s="178">
        <v>17762863027.259998</v>
      </c>
      <c r="J154" s="179">
        <v>0</v>
      </c>
      <c r="K154" s="180">
        <v>17762863027.259998</v>
      </c>
      <c r="L154" s="181"/>
      <c r="M154" s="178">
        <v>1272131335.47</v>
      </c>
      <c r="N154" s="179">
        <v>0</v>
      </c>
      <c r="O154" s="180">
        <v>1272131335.47</v>
      </c>
      <c r="P154" s="181"/>
      <c r="Q154" s="178">
        <v>916299600792.37</v>
      </c>
      <c r="R154" s="179">
        <v>0</v>
      </c>
      <c r="S154" s="180">
        <v>916299600792.37</v>
      </c>
      <c r="T154" s="47"/>
    </row>
    <row r="155" spans="2:20">
      <c r="B155" s="21"/>
      <c r="C155" s="161" t="s">
        <v>156</v>
      </c>
      <c r="D155" s="159"/>
      <c r="E155" s="182">
        <v>684921906302.58997</v>
      </c>
      <c r="F155" s="183">
        <v>0</v>
      </c>
      <c r="G155" s="184">
        <v>684921906302.58997</v>
      </c>
      <c r="H155" s="177"/>
      <c r="I155" s="182">
        <v>910463946078.16003</v>
      </c>
      <c r="J155" s="183">
        <v>0</v>
      </c>
      <c r="K155" s="184">
        <v>910463946078.16003</v>
      </c>
      <c r="L155" s="177"/>
      <c r="M155" s="182">
        <v>368492898803.46002</v>
      </c>
      <c r="N155" s="183">
        <v>0</v>
      </c>
      <c r="O155" s="184">
        <v>368492898803.46002</v>
      </c>
      <c r="P155" s="177"/>
      <c r="Q155" s="182">
        <v>1963878751184.21</v>
      </c>
      <c r="R155" s="183">
        <v>0</v>
      </c>
      <c r="S155" s="184">
        <v>1963878751184.21</v>
      </c>
      <c r="T155" s="47"/>
    </row>
    <row r="156" spans="2:20">
      <c r="B156" s="21"/>
      <c r="C156" s="160" t="s">
        <v>157</v>
      </c>
      <c r="D156" s="158"/>
      <c r="E156" s="178">
        <v>104527137885.31</v>
      </c>
      <c r="F156" s="179">
        <v>0</v>
      </c>
      <c r="G156" s="180">
        <v>104527137885.31</v>
      </c>
      <c r="H156" s="181"/>
      <c r="I156" s="178">
        <v>21328337455.400002</v>
      </c>
      <c r="J156" s="179">
        <v>0</v>
      </c>
      <c r="K156" s="180">
        <v>21328337455.400002</v>
      </c>
      <c r="L156" s="181"/>
      <c r="M156" s="178">
        <v>40783899342.830002</v>
      </c>
      <c r="N156" s="179">
        <v>0</v>
      </c>
      <c r="O156" s="180">
        <v>40783899342.830002</v>
      </c>
      <c r="P156" s="181"/>
      <c r="Q156" s="178">
        <v>166639374683.54001</v>
      </c>
      <c r="R156" s="179">
        <v>0</v>
      </c>
      <c r="S156" s="180">
        <v>166639374683.54001</v>
      </c>
      <c r="T156" s="47"/>
    </row>
    <row r="157" spans="2:20">
      <c r="B157" s="21"/>
      <c r="C157" s="161" t="s">
        <v>158</v>
      </c>
      <c r="D157" s="159"/>
      <c r="E157" s="182">
        <v>0</v>
      </c>
      <c r="F157" s="183">
        <v>0</v>
      </c>
      <c r="G157" s="184">
        <v>0</v>
      </c>
      <c r="H157" s="177"/>
      <c r="I157" s="182">
        <v>405611.36</v>
      </c>
      <c r="J157" s="183">
        <v>0</v>
      </c>
      <c r="K157" s="184">
        <v>405611.36</v>
      </c>
      <c r="L157" s="177"/>
      <c r="M157" s="182">
        <v>1203473914.77</v>
      </c>
      <c r="N157" s="183">
        <v>0</v>
      </c>
      <c r="O157" s="184">
        <v>1203473914.77</v>
      </c>
      <c r="P157" s="177"/>
      <c r="Q157" s="182">
        <v>1203879526.1300001</v>
      </c>
      <c r="R157" s="183">
        <v>0</v>
      </c>
      <c r="S157" s="184">
        <v>1203879526.1300001</v>
      </c>
      <c r="T157" s="47"/>
    </row>
    <row r="158" spans="2:20">
      <c r="B158" s="21"/>
      <c r="C158" s="160" t="s">
        <v>159</v>
      </c>
      <c r="D158" s="158"/>
      <c r="E158" s="178">
        <v>597708150782.31006</v>
      </c>
      <c r="F158" s="179">
        <v>0</v>
      </c>
      <c r="G158" s="180">
        <v>597708150782.31006</v>
      </c>
      <c r="H158" s="181"/>
      <c r="I158" s="178">
        <v>554486379068.90002</v>
      </c>
      <c r="J158" s="179">
        <v>0</v>
      </c>
      <c r="K158" s="180">
        <v>554486379068.90002</v>
      </c>
      <c r="L158" s="181"/>
      <c r="M158" s="178">
        <v>164250805487.32001</v>
      </c>
      <c r="N158" s="179">
        <v>0</v>
      </c>
      <c r="O158" s="180">
        <v>164250805487.32001</v>
      </c>
      <c r="P158" s="181"/>
      <c r="Q158" s="178">
        <v>1316445335338.53</v>
      </c>
      <c r="R158" s="179">
        <v>0</v>
      </c>
      <c r="S158" s="180">
        <v>1316445335338.53</v>
      </c>
      <c r="T158" s="47"/>
    </row>
    <row r="159" spans="2:20">
      <c r="B159" s="21"/>
      <c r="C159" s="161" t="s">
        <v>160</v>
      </c>
      <c r="D159" s="159"/>
      <c r="E159" s="182">
        <v>51198108724.629997</v>
      </c>
      <c r="F159" s="183">
        <v>51198108724.629997</v>
      </c>
      <c r="G159" s="184">
        <v>0</v>
      </c>
      <c r="H159" s="177"/>
      <c r="I159" s="182">
        <v>2656156126.9200001</v>
      </c>
      <c r="J159" s="183">
        <v>2656156126.9200001</v>
      </c>
      <c r="K159" s="184">
        <v>0</v>
      </c>
      <c r="L159" s="177"/>
      <c r="M159" s="182">
        <v>10754969672.09</v>
      </c>
      <c r="N159" s="183">
        <v>10754969672.09</v>
      </c>
      <c r="O159" s="184">
        <v>0</v>
      </c>
      <c r="P159" s="177"/>
      <c r="Q159" s="182">
        <v>64609234523.639999</v>
      </c>
      <c r="R159" s="183">
        <v>64609234523.639999</v>
      </c>
      <c r="S159" s="184">
        <v>0</v>
      </c>
      <c r="T159" s="47"/>
    </row>
    <row r="160" spans="2:20">
      <c r="B160" s="21"/>
      <c r="C160" s="160" t="s">
        <v>161</v>
      </c>
      <c r="D160" s="158"/>
      <c r="E160" s="178">
        <v>0</v>
      </c>
      <c r="F160" s="179">
        <v>0</v>
      </c>
      <c r="G160" s="180">
        <v>0</v>
      </c>
      <c r="H160" s="181"/>
      <c r="I160" s="178">
        <v>178753311.72</v>
      </c>
      <c r="J160" s="179">
        <v>178753311.72</v>
      </c>
      <c r="K160" s="180">
        <v>0</v>
      </c>
      <c r="L160" s="181"/>
      <c r="M160" s="178">
        <v>2350083726.5799999</v>
      </c>
      <c r="N160" s="179">
        <v>2350083726.5799999</v>
      </c>
      <c r="O160" s="180">
        <v>0</v>
      </c>
      <c r="P160" s="181"/>
      <c r="Q160" s="178">
        <v>2528837038.3000002</v>
      </c>
      <c r="R160" s="179">
        <v>2528837038.3000002</v>
      </c>
      <c r="S160" s="180">
        <v>0</v>
      </c>
      <c r="T160" s="47"/>
    </row>
    <row r="161" spans="2:20">
      <c r="B161" s="21"/>
      <c r="C161" s="161" t="s">
        <v>162</v>
      </c>
      <c r="D161" s="159"/>
      <c r="E161" s="182">
        <v>0</v>
      </c>
      <c r="F161" s="183">
        <v>0</v>
      </c>
      <c r="G161" s="184">
        <v>0</v>
      </c>
      <c r="H161" s="177"/>
      <c r="I161" s="182">
        <v>0</v>
      </c>
      <c r="J161" s="183">
        <v>0</v>
      </c>
      <c r="K161" s="184">
        <v>0</v>
      </c>
      <c r="L161" s="177"/>
      <c r="M161" s="182">
        <v>308795090.38999999</v>
      </c>
      <c r="N161" s="183">
        <v>308795090.38999999</v>
      </c>
      <c r="O161" s="184">
        <v>0</v>
      </c>
      <c r="P161" s="177"/>
      <c r="Q161" s="182">
        <v>308795090.38999999</v>
      </c>
      <c r="R161" s="183">
        <v>308795090.38999999</v>
      </c>
      <c r="S161" s="184">
        <v>0</v>
      </c>
      <c r="T161" s="47"/>
    </row>
    <row r="162" spans="2:20">
      <c r="B162" s="21"/>
      <c r="C162" s="160" t="s">
        <v>163</v>
      </c>
      <c r="D162" s="158"/>
      <c r="E162" s="178">
        <v>51225126724.220001</v>
      </c>
      <c r="F162" s="179">
        <v>51225126724.220001</v>
      </c>
      <c r="G162" s="180">
        <v>0</v>
      </c>
      <c r="H162" s="181"/>
      <c r="I162" s="178">
        <v>352196896.04000002</v>
      </c>
      <c r="J162" s="179">
        <v>352196896.04000002</v>
      </c>
      <c r="K162" s="180">
        <v>0</v>
      </c>
      <c r="L162" s="181"/>
      <c r="M162" s="178">
        <v>1611427426.8399999</v>
      </c>
      <c r="N162" s="179">
        <v>1611427426.8399999</v>
      </c>
      <c r="O162" s="180">
        <v>0</v>
      </c>
      <c r="P162" s="181"/>
      <c r="Q162" s="178">
        <v>53188751047.099998</v>
      </c>
      <c r="R162" s="179">
        <v>53188751047.099998</v>
      </c>
      <c r="S162" s="180">
        <v>0</v>
      </c>
      <c r="T162" s="47"/>
    </row>
    <row r="163" spans="2:20">
      <c r="B163" s="21"/>
      <c r="C163" s="161" t="s">
        <v>164</v>
      </c>
      <c r="D163" s="159"/>
      <c r="E163" s="182">
        <v>0</v>
      </c>
      <c r="F163" s="183">
        <v>0</v>
      </c>
      <c r="G163" s="184">
        <v>0</v>
      </c>
      <c r="H163" s="177"/>
      <c r="I163" s="182">
        <v>162766600.84</v>
      </c>
      <c r="J163" s="183">
        <v>162766600.84</v>
      </c>
      <c r="K163" s="184">
        <v>0</v>
      </c>
      <c r="L163" s="177"/>
      <c r="M163" s="182">
        <v>6519618344.2399998</v>
      </c>
      <c r="N163" s="183">
        <v>6519618344.2399998</v>
      </c>
      <c r="O163" s="184">
        <v>0</v>
      </c>
      <c r="P163" s="177"/>
      <c r="Q163" s="182">
        <v>6682384945.0799999</v>
      </c>
      <c r="R163" s="183">
        <v>6682384945.0799999</v>
      </c>
      <c r="S163" s="184">
        <v>0</v>
      </c>
      <c r="T163" s="47"/>
    </row>
    <row r="164" spans="2:20">
      <c r="B164" s="21"/>
      <c r="C164" s="160" t="s">
        <v>165</v>
      </c>
      <c r="D164" s="158"/>
      <c r="E164" s="178">
        <v>0</v>
      </c>
      <c r="F164" s="179">
        <v>0</v>
      </c>
      <c r="G164" s="180">
        <v>0</v>
      </c>
      <c r="H164" s="181"/>
      <c r="I164" s="178">
        <v>2774108739.0500002</v>
      </c>
      <c r="J164" s="179">
        <v>2774108739.0500002</v>
      </c>
      <c r="K164" s="180">
        <v>0</v>
      </c>
      <c r="L164" s="181"/>
      <c r="M164" s="178">
        <v>2584171053.71</v>
      </c>
      <c r="N164" s="179">
        <v>2584171053.71</v>
      </c>
      <c r="O164" s="180">
        <v>0</v>
      </c>
      <c r="P164" s="181"/>
      <c r="Q164" s="178">
        <v>5358279792.7600002</v>
      </c>
      <c r="R164" s="179">
        <v>5358279792.7600002</v>
      </c>
      <c r="S164" s="180">
        <v>0</v>
      </c>
      <c r="T164" s="47"/>
    </row>
    <row r="165" spans="2:20">
      <c r="B165" s="21"/>
      <c r="C165" s="161" t="s">
        <v>166</v>
      </c>
      <c r="D165" s="159"/>
      <c r="E165" s="182">
        <v>27017999.59</v>
      </c>
      <c r="F165" s="183">
        <v>27017999.59</v>
      </c>
      <c r="G165" s="184">
        <v>0</v>
      </c>
      <c r="H165" s="177"/>
      <c r="I165" s="182">
        <v>811669420.73000002</v>
      </c>
      <c r="J165" s="183">
        <v>811669420.73000002</v>
      </c>
      <c r="K165" s="184">
        <v>0</v>
      </c>
      <c r="L165" s="177"/>
      <c r="M165" s="182">
        <v>2619125969.6700001</v>
      </c>
      <c r="N165" s="183">
        <v>2619125969.6700001</v>
      </c>
      <c r="O165" s="184">
        <v>0</v>
      </c>
      <c r="P165" s="177"/>
      <c r="Q165" s="182">
        <v>3457813389.9899998</v>
      </c>
      <c r="R165" s="183">
        <v>3457813389.9899998</v>
      </c>
      <c r="S165" s="184">
        <v>0</v>
      </c>
      <c r="T165" s="47"/>
    </row>
    <row r="166" spans="2:20">
      <c r="B166" s="21"/>
      <c r="C166" s="160" t="s">
        <v>167</v>
      </c>
      <c r="D166" s="158"/>
      <c r="E166" s="178">
        <v>0</v>
      </c>
      <c r="F166" s="179">
        <v>0</v>
      </c>
      <c r="G166" s="180">
        <v>0</v>
      </c>
      <c r="H166" s="181"/>
      <c r="I166" s="178">
        <v>4174257</v>
      </c>
      <c r="J166" s="179">
        <v>4174257</v>
      </c>
      <c r="K166" s="180">
        <v>0</v>
      </c>
      <c r="L166" s="181"/>
      <c r="M166" s="178">
        <v>453269283.97000003</v>
      </c>
      <c r="N166" s="179">
        <v>453269283.97000003</v>
      </c>
      <c r="O166" s="180">
        <v>0</v>
      </c>
      <c r="P166" s="181"/>
      <c r="Q166" s="178">
        <v>457443540.97000003</v>
      </c>
      <c r="R166" s="179">
        <v>457443540.97000003</v>
      </c>
      <c r="S166" s="180">
        <v>0</v>
      </c>
      <c r="T166" s="47"/>
    </row>
    <row r="167" spans="2:20">
      <c r="B167" s="21"/>
      <c r="C167" s="161" t="s">
        <v>168</v>
      </c>
      <c r="D167" s="159"/>
      <c r="E167" s="182">
        <v>0</v>
      </c>
      <c r="F167" s="183">
        <v>0</v>
      </c>
      <c r="G167" s="184">
        <v>0</v>
      </c>
      <c r="H167" s="177"/>
      <c r="I167" s="182">
        <v>3759443.24</v>
      </c>
      <c r="J167" s="183">
        <v>3759443.24</v>
      </c>
      <c r="K167" s="184">
        <v>0</v>
      </c>
      <c r="L167" s="177"/>
      <c r="M167" s="182">
        <v>13709056.689999999</v>
      </c>
      <c r="N167" s="183">
        <v>13709056.689999999</v>
      </c>
      <c r="O167" s="184">
        <v>0</v>
      </c>
      <c r="P167" s="177"/>
      <c r="Q167" s="182">
        <v>17468499.93</v>
      </c>
      <c r="R167" s="183">
        <v>17468499.93</v>
      </c>
      <c r="S167" s="184">
        <v>0</v>
      </c>
      <c r="T167" s="47"/>
    </row>
    <row r="168" spans="2:20">
      <c r="B168" s="21"/>
      <c r="C168" s="160" t="s">
        <v>169</v>
      </c>
      <c r="D168" s="158"/>
      <c r="E168" s="178">
        <v>0</v>
      </c>
      <c r="F168" s="179">
        <v>0</v>
      </c>
      <c r="G168" s="180">
        <v>0</v>
      </c>
      <c r="H168" s="181"/>
      <c r="I168" s="178">
        <v>0</v>
      </c>
      <c r="J168" s="179">
        <v>0</v>
      </c>
      <c r="K168" s="180">
        <v>0</v>
      </c>
      <c r="L168" s="181"/>
      <c r="M168" s="178">
        <v>14670361.029999999</v>
      </c>
      <c r="N168" s="179">
        <v>14670361.029999999</v>
      </c>
      <c r="O168" s="180">
        <v>0</v>
      </c>
      <c r="P168" s="181"/>
      <c r="Q168" s="178">
        <v>14670361.029999999</v>
      </c>
      <c r="R168" s="179">
        <v>14670361.029999999</v>
      </c>
      <c r="S168" s="180">
        <v>0</v>
      </c>
      <c r="T168" s="47"/>
    </row>
    <row r="169" spans="2:20">
      <c r="B169" s="21"/>
      <c r="C169" s="161" t="s">
        <v>170</v>
      </c>
      <c r="D169" s="159"/>
      <c r="E169" s="182">
        <v>0</v>
      </c>
      <c r="F169" s="183">
        <v>0</v>
      </c>
      <c r="G169" s="184">
        <v>0</v>
      </c>
      <c r="H169" s="177"/>
      <c r="I169" s="182">
        <v>0</v>
      </c>
      <c r="J169" s="183">
        <v>0</v>
      </c>
      <c r="K169" s="184">
        <v>0</v>
      </c>
      <c r="L169" s="177"/>
      <c r="M169" s="182">
        <v>97010238.299999997</v>
      </c>
      <c r="N169" s="183">
        <v>97010238.299999997</v>
      </c>
      <c r="O169" s="184">
        <v>0</v>
      </c>
      <c r="P169" s="177"/>
      <c r="Q169" s="182">
        <v>97010238.299999997</v>
      </c>
      <c r="R169" s="183">
        <v>97010238.299999997</v>
      </c>
      <c r="S169" s="184">
        <v>0</v>
      </c>
      <c r="T169" s="47"/>
    </row>
    <row r="170" spans="2:20">
      <c r="B170" s="21"/>
      <c r="C170" s="160" t="s">
        <v>171</v>
      </c>
      <c r="D170" s="158"/>
      <c r="E170" s="178">
        <v>0</v>
      </c>
      <c r="F170" s="179">
        <v>0</v>
      </c>
      <c r="G170" s="180">
        <v>0</v>
      </c>
      <c r="H170" s="181"/>
      <c r="I170" s="178">
        <v>0</v>
      </c>
      <c r="J170" s="179">
        <v>0</v>
      </c>
      <c r="K170" s="180">
        <v>0</v>
      </c>
      <c r="L170" s="181"/>
      <c r="M170" s="178">
        <v>312797075.91000003</v>
      </c>
      <c r="N170" s="179">
        <v>312797075.91000003</v>
      </c>
      <c r="O170" s="180">
        <v>0</v>
      </c>
      <c r="P170" s="181"/>
      <c r="Q170" s="178">
        <v>312797075.91000003</v>
      </c>
      <c r="R170" s="179">
        <v>312797075.91000003</v>
      </c>
      <c r="S170" s="180">
        <v>0</v>
      </c>
      <c r="T170" s="47"/>
    </row>
    <row r="171" spans="2:20">
      <c r="B171" s="21"/>
      <c r="C171" s="161" t="s">
        <v>172</v>
      </c>
      <c r="D171" s="159"/>
      <c r="E171" s="182">
        <v>0</v>
      </c>
      <c r="F171" s="183">
        <v>0</v>
      </c>
      <c r="G171" s="184">
        <v>0</v>
      </c>
      <c r="H171" s="177"/>
      <c r="I171" s="182">
        <v>414813.76</v>
      </c>
      <c r="J171" s="183">
        <v>414813.76</v>
      </c>
      <c r="K171" s="184">
        <v>0</v>
      </c>
      <c r="L171" s="177"/>
      <c r="M171" s="182">
        <v>15082552.039999999</v>
      </c>
      <c r="N171" s="183">
        <v>15082552.039999999</v>
      </c>
      <c r="O171" s="184">
        <v>0</v>
      </c>
      <c r="P171" s="177"/>
      <c r="Q171" s="182">
        <v>15497365.800000001</v>
      </c>
      <c r="R171" s="183">
        <v>15497365.800000001</v>
      </c>
      <c r="S171" s="184">
        <v>0</v>
      </c>
      <c r="T171" s="47"/>
    </row>
    <row r="172" spans="2:20">
      <c r="B172" s="21"/>
      <c r="C172" s="160" t="s">
        <v>173</v>
      </c>
      <c r="D172" s="158"/>
      <c r="E172" s="178">
        <v>0</v>
      </c>
      <c r="F172" s="179">
        <v>0</v>
      </c>
      <c r="G172" s="180">
        <v>0</v>
      </c>
      <c r="H172" s="181"/>
      <c r="I172" s="178">
        <v>0</v>
      </c>
      <c r="J172" s="179">
        <v>0</v>
      </c>
      <c r="K172" s="180">
        <v>0</v>
      </c>
      <c r="L172" s="181"/>
      <c r="M172" s="178">
        <v>0</v>
      </c>
      <c r="N172" s="179">
        <v>0</v>
      </c>
      <c r="O172" s="180">
        <v>0</v>
      </c>
      <c r="P172" s="181"/>
      <c r="Q172" s="178">
        <v>0</v>
      </c>
      <c r="R172" s="179">
        <v>0</v>
      </c>
      <c r="S172" s="180">
        <v>0</v>
      </c>
      <c r="T172" s="47"/>
    </row>
    <row r="173" spans="2:20">
      <c r="B173" s="21"/>
      <c r="C173" s="161" t="s">
        <v>174</v>
      </c>
      <c r="D173" s="159"/>
      <c r="E173" s="182">
        <v>541733485235.07001</v>
      </c>
      <c r="F173" s="183">
        <v>541733485235.07001</v>
      </c>
      <c r="G173" s="184">
        <v>0</v>
      </c>
      <c r="H173" s="177"/>
      <c r="I173" s="182">
        <v>0</v>
      </c>
      <c r="J173" s="183">
        <v>0</v>
      </c>
      <c r="K173" s="184">
        <v>0</v>
      </c>
      <c r="L173" s="177"/>
      <c r="M173" s="182">
        <v>545627996.47000003</v>
      </c>
      <c r="N173" s="183">
        <v>545627996.47000003</v>
      </c>
      <c r="O173" s="184">
        <v>0</v>
      </c>
      <c r="P173" s="177"/>
      <c r="Q173" s="182">
        <v>542279113231.53998</v>
      </c>
      <c r="R173" s="183">
        <v>542279113231.53998</v>
      </c>
      <c r="S173" s="184">
        <v>0</v>
      </c>
      <c r="T173" s="47"/>
    </row>
    <row r="174" spans="2:20">
      <c r="B174" s="21"/>
      <c r="C174" s="160" t="s">
        <v>175</v>
      </c>
      <c r="D174" s="158"/>
      <c r="E174" s="178">
        <v>0</v>
      </c>
      <c r="F174" s="179">
        <v>0</v>
      </c>
      <c r="G174" s="180">
        <v>0</v>
      </c>
      <c r="H174" s="181"/>
      <c r="I174" s="178">
        <v>0</v>
      </c>
      <c r="J174" s="179">
        <v>0</v>
      </c>
      <c r="K174" s="180">
        <v>0</v>
      </c>
      <c r="L174" s="181"/>
      <c r="M174" s="178">
        <v>9258170.3800000008</v>
      </c>
      <c r="N174" s="179">
        <v>9258170.3800000008</v>
      </c>
      <c r="O174" s="180">
        <v>0</v>
      </c>
      <c r="P174" s="181"/>
      <c r="Q174" s="178">
        <v>9258170.3800000008</v>
      </c>
      <c r="R174" s="179">
        <v>9258170.3800000008</v>
      </c>
      <c r="S174" s="180">
        <v>0</v>
      </c>
      <c r="T174" s="47"/>
    </row>
    <row r="175" spans="2:20">
      <c r="B175" s="21"/>
      <c r="C175" s="161" t="s">
        <v>176</v>
      </c>
      <c r="D175" s="159"/>
      <c r="E175" s="182">
        <v>3431484.6</v>
      </c>
      <c r="F175" s="183">
        <v>3431484.6</v>
      </c>
      <c r="G175" s="184">
        <v>0</v>
      </c>
      <c r="H175" s="177"/>
      <c r="I175" s="182">
        <v>0</v>
      </c>
      <c r="J175" s="183">
        <v>0</v>
      </c>
      <c r="K175" s="184">
        <v>0</v>
      </c>
      <c r="L175" s="177"/>
      <c r="M175" s="182">
        <v>208209.27</v>
      </c>
      <c r="N175" s="183">
        <v>208209.27</v>
      </c>
      <c r="O175" s="184">
        <v>0</v>
      </c>
      <c r="P175" s="177"/>
      <c r="Q175" s="182">
        <v>3639693.87</v>
      </c>
      <c r="R175" s="183">
        <v>3639693.87</v>
      </c>
      <c r="S175" s="184">
        <v>0</v>
      </c>
      <c r="T175" s="47"/>
    </row>
    <row r="176" spans="2:20">
      <c r="B176" s="21"/>
      <c r="C176" s="160" t="s">
        <v>177</v>
      </c>
      <c r="D176" s="158"/>
      <c r="E176" s="178">
        <v>561694103210.89001</v>
      </c>
      <c r="F176" s="179">
        <v>561694103210.89001</v>
      </c>
      <c r="G176" s="180">
        <v>0</v>
      </c>
      <c r="H176" s="181"/>
      <c r="I176" s="178">
        <v>0</v>
      </c>
      <c r="J176" s="179">
        <v>0</v>
      </c>
      <c r="K176" s="180">
        <v>0</v>
      </c>
      <c r="L176" s="181"/>
      <c r="M176" s="178">
        <v>8846666.8100000005</v>
      </c>
      <c r="N176" s="179">
        <v>8846666.8100000005</v>
      </c>
      <c r="O176" s="180">
        <v>0</v>
      </c>
      <c r="P176" s="181"/>
      <c r="Q176" s="178">
        <v>561702949877.70007</v>
      </c>
      <c r="R176" s="179">
        <v>561702949877.70007</v>
      </c>
      <c r="S176" s="180">
        <v>0</v>
      </c>
      <c r="T176" s="47"/>
    </row>
    <row r="177" spans="2:20">
      <c r="B177" s="21"/>
      <c r="C177" s="161" t="s">
        <v>178</v>
      </c>
      <c r="D177" s="159"/>
      <c r="E177" s="182">
        <v>0</v>
      </c>
      <c r="F177" s="183">
        <v>0</v>
      </c>
      <c r="G177" s="184">
        <v>0</v>
      </c>
      <c r="H177" s="177"/>
      <c r="I177" s="182">
        <v>0</v>
      </c>
      <c r="J177" s="183">
        <v>0</v>
      </c>
      <c r="K177" s="184">
        <v>0</v>
      </c>
      <c r="L177" s="177"/>
      <c r="M177" s="182">
        <v>493738026.38</v>
      </c>
      <c r="N177" s="183">
        <v>493738026.38</v>
      </c>
      <c r="O177" s="184">
        <v>0</v>
      </c>
      <c r="P177" s="177"/>
      <c r="Q177" s="182">
        <v>493738026.38</v>
      </c>
      <c r="R177" s="183">
        <v>493738026.38</v>
      </c>
      <c r="S177" s="184">
        <v>0</v>
      </c>
      <c r="T177" s="47"/>
    </row>
    <row r="178" spans="2:20">
      <c r="B178" s="21"/>
      <c r="C178" s="160" t="s">
        <v>179</v>
      </c>
      <c r="D178" s="158"/>
      <c r="E178" s="178">
        <v>1623208.81</v>
      </c>
      <c r="F178" s="179">
        <v>1623208.81</v>
      </c>
      <c r="G178" s="180">
        <v>0</v>
      </c>
      <c r="H178" s="181"/>
      <c r="I178" s="178">
        <v>0</v>
      </c>
      <c r="J178" s="179">
        <v>0</v>
      </c>
      <c r="K178" s="180">
        <v>0</v>
      </c>
      <c r="L178" s="181"/>
      <c r="M178" s="178">
        <v>44148082</v>
      </c>
      <c r="N178" s="179">
        <v>44148082</v>
      </c>
      <c r="O178" s="180">
        <v>0</v>
      </c>
      <c r="P178" s="181"/>
      <c r="Q178" s="178">
        <v>45771290.810000002</v>
      </c>
      <c r="R178" s="179">
        <v>45771290.810000002</v>
      </c>
      <c r="S178" s="180">
        <v>0</v>
      </c>
      <c r="T178" s="47"/>
    </row>
    <row r="179" spans="2:20">
      <c r="B179" s="21"/>
      <c r="C179" s="161" t="s">
        <v>180</v>
      </c>
      <c r="D179" s="159"/>
      <c r="E179" s="182">
        <v>19965672669.23</v>
      </c>
      <c r="F179" s="183">
        <v>19965672669.23</v>
      </c>
      <c r="G179" s="184">
        <v>0</v>
      </c>
      <c r="H179" s="177"/>
      <c r="I179" s="182">
        <v>0</v>
      </c>
      <c r="J179" s="183">
        <v>0</v>
      </c>
      <c r="K179" s="184">
        <v>0</v>
      </c>
      <c r="L179" s="177"/>
      <c r="M179" s="182">
        <v>10571158.369999999</v>
      </c>
      <c r="N179" s="183">
        <v>10571158.369999999</v>
      </c>
      <c r="O179" s="184">
        <v>0</v>
      </c>
      <c r="P179" s="177"/>
      <c r="Q179" s="182">
        <v>19976243827.599998</v>
      </c>
      <c r="R179" s="183">
        <v>19976243827.599998</v>
      </c>
      <c r="S179" s="184">
        <v>0</v>
      </c>
      <c r="T179" s="47"/>
    </row>
    <row r="180" spans="2:20">
      <c r="B180" s="21"/>
      <c r="C180" s="160" t="s">
        <v>181</v>
      </c>
      <c r="D180" s="158"/>
      <c r="E180" s="178">
        <v>27842764880.299999</v>
      </c>
      <c r="F180" s="179">
        <v>27842764880.299999</v>
      </c>
      <c r="G180" s="180">
        <v>0</v>
      </c>
      <c r="H180" s="181"/>
      <c r="I180" s="178">
        <v>4916396.93</v>
      </c>
      <c r="J180" s="179">
        <v>4916396.93</v>
      </c>
      <c r="K180" s="180">
        <v>0</v>
      </c>
      <c r="L180" s="181"/>
      <c r="M180" s="178">
        <v>5997200761.3299999</v>
      </c>
      <c r="N180" s="179">
        <v>5997200761.3299999</v>
      </c>
      <c r="O180" s="180">
        <v>0</v>
      </c>
      <c r="P180" s="181"/>
      <c r="Q180" s="178">
        <v>33844882038.560001</v>
      </c>
      <c r="R180" s="179">
        <v>33844882038.560001</v>
      </c>
      <c r="S180" s="180">
        <v>0</v>
      </c>
      <c r="T180" s="47"/>
    </row>
    <row r="181" spans="2:20">
      <c r="B181" s="21"/>
      <c r="C181" s="161" t="s">
        <v>182</v>
      </c>
      <c r="D181" s="159"/>
      <c r="E181" s="182">
        <v>0</v>
      </c>
      <c r="F181" s="183">
        <v>0</v>
      </c>
      <c r="G181" s="184">
        <v>0</v>
      </c>
      <c r="H181" s="177"/>
      <c r="I181" s="182">
        <v>0</v>
      </c>
      <c r="J181" s="183">
        <v>0</v>
      </c>
      <c r="K181" s="184">
        <v>0</v>
      </c>
      <c r="L181" s="177"/>
      <c r="M181" s="182">
        <v>93445744.930000007</v>
      </c>
      <c r="N181" s="183">
        <v>93445744.930000007</v>
      </c>
      <c r="O181" s="184">
        <v>0</v>
      </c>
      <c r="P181" s="177"/>
      <c r="Q181" s="182">
        <v>93445744.930000007</v>
      </c>
      <c r="R181" s="183">
        <v>93445744.930000007</v>
      </c>
      <c r="S181" s="184">
        <v>0</v>
      </c>
      <c r="T181" s="47"/>
    </row>
    <row r="182" spans="2:20">
      <c r="B182" s="21"/>
      <c r="C182" s="160" t="s">
        <v>183</v>
      </c>
      <c r="D182" s="158"/>
      <c r="E182" s="178">
        <v>13381649.640000001</v>
      </c>
      <c r="F182" s="179">
        <v>13381649.640000001</v>
      </c>
      <c r="G182" s="180">
        <v>0</v>
      </c>
      <c r="H182" s="181"/>
      <c r="I182" s="178">
        <v>1148804.94</v>
      </c>
      <c r="J182" s="179">
        <v>1148804.94</v>
      </c>
      <c r="K182" s="180">
        <v>0</v>
      </c>
      <c r="L182" s="181"/>
      <c r="M182" s="178">
        <v>22423.29</v>
      </c>
      <c r="N182" s="179">
        <v>22423.29</v>
      </c>
      <c r="O182" s="180">
        <v>0</v>
      </c>
      <c r="P182" s="181"/>
      <c r="Q182" s="178">
        <v>14552877.869999999</v>
      </c>
      <c r="R182" s="179">
        <v>14552877.869999999</v>
      </c>
      <c r="S182" s="180">
        <v>0</v>
      </c>
      <c r="T182" s="47"/>
    </row>
    <row r="183" spans="2:20">
      <c r="B183" s="21"/>
      <c r="C183" s="161" t="s">
        <v>184</v>
      </c>
      <c r="D183" s="159"/>
      <c r="E183" s="182">
        <v>30271092178.799999</v>
      </c>
      <c r="F183" s="183">
        <v>30271092178.799999</v>
      </c>
      <c r="G183" s="184">
        <v>0</v>
      </c>
      <c r="H183" s="177"/>
      <c r="I183" s="182">
        <v>2719053.78</v>
      </c>
      <c r="J183" s="183">
        <v>2719053.78</v>
      </c>
      <c r="K183" s="184">
        <v>0</v>
      </c>
      <c r="L183" s="177"/>
      <c r="M183" s="182">
        <v>2222633082.6500001</v>
      </c>
      <c r="N183" s="183">
        <v>2222633082.6500001</v>
      </c>
      <c r="O183" s="184">
        <v>0</v>
      </c>
      <c r="P183" s="177"/>
      <c r="Q183" s="182">
        <v>32496444315.23</v>
      </c>
      <c r="R183" s="183">
        <v>32496444315.23</v>
      </c>
      <c r="S183" s="184">
        <v>0</v>
      </c>
      <c r="T183" s="47"/>
    </row>
    <row r="184" spans="2:20">
      <c r="B184" s="21"/>
      <c r="C184" s="160" t="s">
        <v>185</v>
      </c>
      <c r="D184" s="158"/>
      <c r="E184" s="178">
        <v>0</v>
      </c>
      <c r="F184" s="179">
        <v>0</v>
      </c>
      <c r="G184" s="180">
        <v>0</v>
      </c>
      <c r="H184" s="181"/>
      <c r="I184" s="178">
        <v>1048538.21</v>
      </c>
      <c r="J184" s="179">
        <v>1048538.21</v>
      </c>
      <c r="K184" s="180">
        <v>0</v>
      </c>
      <c r="L184" s="181"/>
      <c r="M184" s="178">
        <v>3389339973.23</v>
      </c>
      <c r="N184" s="179">
        <v>3389339973.23</v>
      </c>
      <c r="O184" s="180">
        <v>0</v>
      </c>
      <c r="P184" s="181"/>
      <c r="Q184" s="178">
        <v>3390388511.4400001</v>
      </c>
      <c r="R184" s="179">
        <v>3390388511.4400001</v>
      </c>
      <c r="S184" s="180">
        <v>0</v>
      </c>
      <c r="T184" s="47"/>
    </row>
    <row r="185" spans="2:20">
      <c r="B185" s="21"/>
      <c r="C185" s="161" t="s">
        <v>186</v>
      </c>
      <c r="D185" s="159"/>
      <c r="E185" s="182">
        <v>0</v>
      </c>
      <c r="F185" s="183">
        <v>0</v>
      </c>
      <c r="G185" s="184">
        <v>0</v>
      </c>
      <c r="H185" s="177"/>
      <c r="I185" s="182">
        <v>0</v>
      </c>
      <c r="J185" s="183">
        <v>0</v>
      </c>
      <c r="K185" s="184">
        <v>0</v>
      </c>
      <c r="L185" s="177"/>
      <c r="M185" s="182">
        <v>413344988.06999999</v>
      </c>
      <c r="N185" s="183">
        <v>413344988.06999999</v>
      </c>
      <c r="O185" s="184">
        <v>0</v>
      </c>
      <c r="P185" s="177"/>
      <c r="Q185" s="182">
        <v>413344988.06999999</v>
      </c>
      <c r="R185" s="183">
        <v>413344988.06999999</v>
      </c>
      <c r="S185" s="184">
        <v>0</v>
      </c>
      <c r="T185" s="47"/>
    </row>
    <row r="186" spans="2:20">
      <c r="B186" s="21"/>
      <c r="C186" s="160" t="s">
        <v>187</v>
      </c>
      <c r="D186" s="158"/>
      <c r="E186" s="178">
        <v>2441708948.1399999</v>
      </c>
      <c r="F186" s="179">
        <v>2441708948.1399999</v>
      </c>
      <c r="G186" s="180">
        <v>0</v>
      </c>
      <c r="H186" s="181"/>
      <c r="I186" s="178">
        <v>0</v>
      </c>
      <c r="J186" s="179">
        <v>0</v>
      </c>
      <c r="K186" s="180">
        <v>0</v>
      </c>
      <c r="L186" s="181"/>
      <c r="M186" s="178">
        <v>121585450.84</v>
      </c>
      <c r="N186" s="179">
        <v>121585450.84</v>
      </c>
      <c r="O186" s="180">
        <v>0</v>
      </c>
      <c r="P186" s="181"/>
      <c r="Q186" s="178">
        <v>2563294398.98</v>
      </c>
      <c r="R186" s="179">
        <v>2563294398.98</v>
      </c>
      <c r="S186" s="180">
        <v>0</v>
      </c>
      <c r="T186" s="47"/>
    </row>
    <row r="187" spans="2:20">
      <c r="B187" s="21"/>
      <c r="C187" s="161" t="s">
        <v>188</v>
      </c>
      <c r="D187" s="159"/>
      <c r="E187" s="182">
        <v>232683273210.23001</v>
      </c>
      <c r="F187" s="183">
        <v>205108510914.67001</v>
      </c>
      <c r="G187" s="184">
        <v>27574762295.560001</v>
      </c>
      <c r="H187" s="177"/>
      <c r="I187" s="182">
        <v>198808782133.51001</v>
      </c>
      <c r="J187" s="183">
        <v>1231235348.25</v>
      </c>
      <c r="K187" s="184">
        <v>197577546785.26001</v>
      </c>
      <c r="L187" s="177"/>
      <c r="M187" s="182">
        <v>11111844497.68</v>
      </c>
      <c r="N187" s="183">
        <v>589616948.29000092</v>
      </c>
      <c r="O187" s="184">
        <v>10522227549.389999</v>
      </c>
      <c r="P187" s="177"/>
      <c r="Q187" s="182">
        <v>442603899841.41998</v>
      </c>
      <c r="R187" s="183">
        <v>206929363211.20999</v>
      </c>
      <c r="S187" s="184">
        <v>235674536630.20999</v>
      </c>
      <c r="T187" s="47"/>
    </row>
    <row r="188" spans="2:20" ht="25.5" customHeight="1">
      <c r="B188" s="21"/>
      <c r="C188" s="160" t="s">
        <v>189</v>
      </c>
      <c r="D188" s="158"/>
      <c r="E188" s="178">
        <v>27574762295.560001</v>
      </c>
      <c r="F188" s="179">
        <v>0</v>
      </c>
      <c r="G188" s="180">
        <v>27574762295.560001</v>
      </c>
      <c r="H188" s="181"/>
      <c r="I188" s="178">
        <v>197577546785.26001</v>
      </c>
      <c r="J188" s="179">
        <v>0</v>
      </c>
      <c r="K188" s="180">
        <v>197577546785.26001</v>
      </c>
      <c r="L188" s="181"/>
      <c r="M188" s="178">
        <v>10522227549.389999</v>
      </c>
      <c r="N188" s="179">
        <v>0</v>
      </c>
      <c r="O188" s="180">
        <v>10522227549.389999</v>
      </c>
      <c r="P188" s="181"/>
      <c r="Q188" s="178">
        <v>235674536630.20999</v>
      </c>
      <c r="R188" s="179">
        <v>0</v>
      </c>
      <c r="S188" s="180">
        <v>235674536630.20999</v>
      </c>
      <c r="T188" s="47"/>
    </row>
    <row r="189" spans="2:20">
      <c r="B189" s="21"/>
      <c r="C189" s="161" t="s">
        <v>190</v>
      </c>
      <c r="D189" s="159"/>
      <c r="E189" s="182">
        <v>9122584922.4099998</v>
      </c>
      <c r="F189" s="183">
        <v>0</v>
      </c>
      <c r="G189" s="184">
        <v>9122584922.4099998</v>
      </c>
      <c r="H189" s="177"/>
      <c r="I189" s="182">
        <v>1260770.98</v>
      </c>
      <c r="J189" s="183">
        <v>0</v>
      </c>
      <c r="K189" s="184">
        <v>1260770.98</v>
      </c>
      <c r="L189" s="177"/>
      <c r="M189" s="182">
        <v>140679400.78999999</v>
      </c>
      <c r="N189" s="183">
        <v>0</v>
      </c>
      <c r="O189" s="184">
        <v>140679400.78999999</v>
      </c>
      <c r="P189" s="177"/>
      <c r="Q189" s="182">
        <v>9264525094.1800003</v>
      </c>
      <c r="R189" s="183">
        <v>0</v>
      </c>
      <c r="S189" s="184">
        <v>9264525094.1800003</v>
      </c>
      <c r="T189" s="47"/>
    </row>
    <row r="190" spans="2:20">
      <c r="B190" s="21"/>
      <c r="C190" s="160" t="s">
        <v>191</v>
      </c>
      <c r="D190" s="158"/>
      <c r="E190" s="178">
        <v>1736879.73</v>
      </c>
      <c r="F190" s="179">
        <v>0</v>
      </c>
      <c r="G190" s="180">
        <v>1736879.73</v>
      </c>
      <c r="H190" s="181"/>
      <c r="I190" s="178">
        <v>241003951.56999999</v>
      </c>
      <c r="J190" s="179">
        <v>0</v>
      </c>
      <c r="K190" s="180">
        <v>241003951.56999999</v>
      </c>
      <c r="L190" s="181"/>
      <c r="M190" s="178">
        <v>38574773.090000004</v>
      </c>
      <c r="N190" s="179">
        <v>0</v>
      </c>
      <c r="O190" s="180">
        <v>38574773.090000004</v>
      </c>
      <c r="P190" s="181"/>
      <c r="Q190" s="178">
        <v>281315604.38999999</v>
      </c>
      <c r="R190" s="179">
        <v>0</v>
      </c>
      <c r="S190" s="180">
        <v>281315604.38999999</v>
      </c>
      <c r="T190" s="47"/>
    </row>
    <row r="191" spans="2:20" ht="25.5" customHeight="1">
      <c r="B191" s="21"/>
      <c r="C191" s="161" t="s">
        <v>192</v>
      </c>
      <c r="D191" s="159"/>
      <c r="E191" s="182">
        <v>162998.39999999999</v>
      </c>
      <c r="F191" s="183">
        <v>0</v>
      </c>
      <c r="G191" s="184">
        <v>162998.39999999999</v>
      </c>
      <c r="H191" s="177"/>
      <c r="I191" s="182">
        <v>663019029.50999999</v>
      </c>
      <c r="J191" s="183">
        <v>0</v>
      </c>
      <c r="K191" s="184">
        <v>663019029.50999999</v>
      </c>
      <c r="L191" s="177"/>
      <c r="M191" s="182">
        <v>420039.32</v>
      </c>
      <c r="N191" s="183">
        <v>0</v>
      </c>
      <c r="O191" s="184">
        <v>420039.32</v>
      </c>
      <c r="P191" s="177"/>
      <c r="Q191" s="182">
        <v>663602067.23000002</v>
      </c>
      <c r="R191" s="183">
        <v>0</v>
      </c>
      <c r="S191" s="184">
        <v>663602067.23000002</v>
      </c>
      <c r="T191" s="47"/>
    </row>
    <row r="192" spans="2:20" ht="25.5" customHeight="1">
      <c r="B192" s="21"/>
      <c r="C192" s="160" t="s">
        <v>193</v>
      </c>
      <c r="D192" s="158"/>
      <c r="E192" s="178">
        <v>67310306.140000001</v>
      </c>
      <c r="F192" s="179">
        <v>0</v>
      </c>
      <c r="G192" s="180">
        <v>67310306.140000001</v>
      </c>
      <c r="H192" s="181"/>
      <c r="I192" s="178">
        <v>382619624.81999999</v>
      </c>
      <c r="J192" s="179">
        <v>0</v>
      </c>
      <c r="K192" s="180">
        <v>382619624.81999999</v>
      </c>
      <c r="L192" s="181"/>
      <c r="M192" s="178">
        <v>546719860.19000006</v>
      </c>
      <c r="N192" s="179">
        <v>0</v>
      </c>
      <c r="O192" s="180">
        <v>546719860.19000006</v>
      </c>
      <c r="P192" s="181"/>
      <c r="Q192" s="178">
        <v>996649791.14999998</v>
      </c>
      <c r="R192" s="179">
        <v>0</v>
      </c>
      <c r="S192" s="180">
        <v>996649791.14999998</v>
      </c>
      <c r="T192" s="47"/>
    </row>
    <row r="193" spans="2:20" ht="25.5" customHeight="1">
      <c r="B193" s="21"/>
      <c r="C193" s="161" t="s">
        <v>194</v>
      </c>
      <c r="D193" s="159"/>
      <c r="E193" s="182">
        <v>2558412129.96</v>
      </c>
      <c r="F193" s="183">
        <v>0</v>
      </c>
      <c r="G193" s="184">
        <v>2558412129.96</v>
      </c>
      <c r="H193" s="177"/>
      <c r="I193" s="182">
        <v>57124794.380000003</v>
      </c>
      <c r="J193" s="183">
        <v>0</v>
      </c>
      <c r="K193" s="184">
        <v>57124794.380000003</v>
      </c>
      <c r="L193" s="177"/>
      <c r="M193" s="182">
        <v>77252741.870000005</v>
      </c>
      <c r="N193" s="183">
        <v>0</v>
      </c>
      <c r="O193" s="184">
        <v>77252741.870000005</v>
      </c>
      <c r="P193" s="177"/>
      <c r="Q193" s="182">
        <v>2692789666.21</v>
      </c>
      <c r="R193" s="183">
        <v>0</v>
      </c>
      <c r="S193" s="184">
        <v>2692789666.21</v>
      </c>
      <c r="T193" s="47"/>
    </row>
    <row r="194" spans="2:20">
      <c r="B194" s="21"/>
      <c r="C194" s="160" t="s">
        <v>195</v>
      </c>
      <c r="D194" s="158"/>
      <c r="E194" s="178">
        <v>1629813806.78</v>
      </c>
      <c r="F194" s="179">
        <v>0</v>
      </c>
      <c r="G194" s="180">
        <v>1629813806.78</v>
      </c>
      <c r="H194" s="181"/>
      <c r="I194" s="178">
        <v>2128858039.98</v>
      </c>
      <c r="J194" s="179">
        <v>0</v>
      </c>
      <c r="K194" s="180">
        <v>2128858039.98</v>
      </c>
      <c r="L194" s="181"/>
      <c r="M194" s="178">
        <v>352298197.55000001</v>
      </c>
      <c r="N194" s="179">
        <v>0</v>
      </c>
      <c r="O194" s="180">
        <v>352298197.55000001</v>
      </c>
      <c r="P194" s="181"/>
      <c r="Q194" s="178">
        <v>4110970044.3099999</v>
      </c>
      <c r="R194" s="179">
        <v>0</v>
      </c>
      <c r="S194" s="180">
        <v>4110970044.3099999</v>
      </c>
      <c r="T194" s="47"/>
    </row>
    <row r="195" spans="2:20">
      <c r="B195" s="21"/>
      <c r="C195" s="161" t="s">
        <v>196</v>
      </c>
      <c r="D195" s="159"/>
      <c r="E195" s="182">
        <v>21645507695.59</v>
      </c>
      <c r="F195" s="183">
        <v>0</v>
      </c>
      <c r="G195" s="184">
        <v>21645507695.59</v>
      </c>
      <c r="H195" s="177"/>
      <c r="I195" s="182">
        <v>196268327787.70001</v>
      </c>
      <c r="J195" s="183">
        <v>0</v>
      </c>
      <c r="K195" s="184">
        <v>196268327787.70001</v>
      </c>
      <c r="L195" s="177"/>
      <c r="M195" s="182">
        <v>9449555884.5100002</v>
      </c>
      <c r="N195" s="183">
        <v>0</v>
      </c>
      <c r="O195" s="184">
        <v>9449555884.5100002</v>
      </c>
      <c r="P195" s="177"/>
      <c r="Q195" s="182">
        <v>227363391367.79999</v>
      </c>
      <c r="R195" s="183">
        <v>0</v>
      </c>
      <c r="S195" s="184">
        <v>227363391367.79999</v>
      </c>
      <c r="T195" s="47"/>
    </row>
    <row r="196" spans="2:20" ht="25.5" customHeight="1">
      <c r="B196" s="21"/>
      <c r="C196" s="160" t="s">
        <v>197</v>
      </c>
      <c r="D196" s="158"/>
      <c r="E196" s="178">
        <v>7450766443.4499998</v>
      </c>
      <c r="F196" s="179">
        <v>0</v>
      </c>
      <c r="G196" s="180">
        <v>7450766443.4499998</v>
      </c>
      <c r="H196" s="181"/>
      <c r="I196" s="178">
        <v>2164667213.6799998</v>
      </c>
      <c r="J196" s="179">
        <v>0</v>
      </c>
      <c r="K196" s="180">
        <v>2164667213.6799998</v>
      </c>
      <c r="L196" s="181"/>
      <c r="M196" s="178">
        <v>83273347.930000007</v>
      </c>
      <c r="N196" s="179">
        <v>0</v>
      </c>
      <c r="O196" s="180">
        <v>83273347.930000007</v>
      </c>
      <c r="P196" s="181"/>
      <c r="Q196" s="178">
        <v>9698707005.0599995</v>
      </c>
      <c r="R196" s="179">
        <v>0</v>
      </c>
      <c r="S196" s="180">
        <v>9698707005.0599995</v>
      </c>
      <c r="T196" s="47"/>
    </row>
    <row r="197" spans="2:20" ht="25.5" customHeight="1">
      <c r="B197" s="21"/>
      <c r="C197" s="161" t="s">
        <v>198</v>
      </c>
      <c r="D197" s="159"/>
      <c r="E197" s="182">
        <v>196739357591.69</v>
      </c>
      <c r="F197" s="183">
        <v>196739357591.69</v>
      </c>
      <c r="G197" s="184">
        <v>0</v>
      </c>
      <c r="H197" s="177"/>
      <c r="I197" s="182">
        <v>1138026740.6600001</v>
      </c>
      <c r="J197" s="183">
        <v>1138026740.6600001</v>
      </c>
      <c r="K197" s="184">
        <v>0</v>
      </c>
      <c r="L197" s="177"/>
      <c r="M197" s="182">
        <v>472526806.54000002</v>
      </c>
      <c r="N197" s="183">
        <v>472526806.54000002</v>
      </c>
      <c r="O197" s="184">
        <v>0</v>
      </c>
      <c r="P197" s="177"/>
      <c r="Q197" s="182">
        <v>198349911138.89001</v>
      </c>
      <c r="R197" s="183">
        <v>198349911138.89001</v>
      </c>
      <c r="S197" s="184">
        <v>0</v>
      </c>
      <c r="T197" s="47"/>
    </row>
    <row r="198" spans="2:20" ht="25.5" customHeight="1">
      <c r="B198" s="21"/>
      <c r="C198" s="160" t="s">
        <v>199</v>
      </c>
      <c r="D198" s="158"/>
      <c r="E198" s="178">
        <v>0</v>
      </c>
      <c r="F198" s="179">
        <v>0</v>
      </c>
      <c r="G198" s="180">
        <v>0</v>
      </c>
      <c r="H198" s="181"/>
      <c r="I198" s="178">
        <v>0</v>
      </c>
      <c r="J198" s="179">
        <v>0</v>
      </c>
      <c r="K198" s="180">
        <v>0</v>
      </c>
      <c r="L198" s="181"/>
      <c r="M198" s="178">
        <v>3596666.12</v>
      </c>
      <c r="N198" s="179">
        <v>3596666.12</v>
      </c>
      <c r="O198" s="180">
        <v>0</v>
      </c>
      <c r="P198" s="181"/>
      <c r="Q198" s="178">
        <v>3596666.12</v>
      </c>
      <c r="R198" s="179">
        <v>3596666.12</v>
      </c>
      <c r="S198" s="180">
        <v>0</v>
      </c>
      <c r="T198" s="47"/>
    </row>
    <row r="199" spans="2:20" ht="25.5" customHeight="1">
      <c r="B199" s="21"/>
      <c r="C199" s="161" t="s">
        <v>200</v>
      </c>
      <c r="D199" s="159"/>
      <c r="E199" s="182">
        <v>8368968230.2700005</v>
      </c>
      <c r="F199" s="183">
        <v>8368968230.2700005</v>
      </c>
      <c r="G199" s="184">
        <v>0</v>
      </c>
      <c r="H199" s="177"/>
      <c r="I199" s="182">
        <v>0</v>
      </c>
      <c r="J199" s="183">
        <v>0</v>
      </c>
      <c r="K199" s="184">
        <v>0</v>
      </c>
      <c r="L199" s="177"/>
      <c r="M199" s="182">
        <v>11021815.470000001</v>
      </c>
      <c r="N199" s="183">
        <v>11021815.470000001</v>
      </c>
      <c r="O199" s="184">
        <v>0</v>
      </c>
      <c r="P199" s="177"/>
      <c r="Q199" s="182">
        <v>8379990045.7400007</v>
      </c>
      <c r="R199" s="183">
        <v>8379990045.7400007</v>
      </c>
      <c r="S199" s="184">
        <v>0</v>
      </c>
      <c r="T199" s="47"/>
    </row>
    <row r="200" spans="2:20" ht="25.5" customHeight="1">
      <c r="B200" s="21"/>
      <c r="C200" s="160" t="s">
        <v>201</v>
      </c>
      <c r="D200" s="158"/>
      <c r="E200" s="178">
        <v>185092.71</v>
      </c>
      <c r="F200" s="179">
        <v>185092.71</v>
      </c>
      <c r="G200" s="180">
        <v>0</v>
      </c>
      <c r="H200" s="181"/>
      <c r="I200" s="178">
        <v>93208607.590000004</v>
      </c>
      <c r="J200" s="179">
        <v>93208607.590000004</v>
      </c>
      <c r="K200" s="180">
        <v>0</v>
      </c>
      <c r="L200" s="181"/>
      <c r="M200" s="178">
        <v>102471660.16</v>
      </c>
      <c r="N200" s="179">
        <v>102471660.16</v>
      </c>
      <c r="O200" s="180">
        <v>0</v>
      </c>
      <c r="P200" s="181"/>
      <c r="Q200" s="178">
        <v>195865360.46000001</v>
      </c>
      <c r="R200" s="179">
        <v>195865360.46000001</v>
      </c>
      <c r="S200" s="180">
        <v>0</v>
      </c>
      <c r="T200" s="47"/>
    </row>
    <row r="201" spans="2:20" ht="25.5" customHeight="1">
      <c r="B201" s="21"/>
      <c r="C201" s="161" t="s">
        <v>202</v>
      </c>
      <c r="D201" s="159"/>
      <c r="E201" s="182">
        <v>10165332440.290001</v>
      </c>
      <c r="F201" s="183">
        <v>0</v>
      </c>
      <c r="G201" s="184">
        <v>10165332440.290001</v>
      </c>
      <c r="H201" s="177"/>
      <c r="I201" s="182">
        <v>3010712334.29</v>
      </c>
      <c r="J201" s="183">
        <v>0</v>
      </c>
      <c r="K201" s="184">
        <v>3010712334.29</v>
      </c>
      <c r="L201" s="177"/>
      <c r="M201" s="182">
        <v>1451254541.8099999</v>
      </c>
      <c r="N201" s="183">
        <v>0</v>
      </c>
      <c r="O201" s="184">
        <v>1451254541.8099999</v>
      </c>
      <c r="P201" s="177"/>
      <c r="Q201" s="182">
        <v>14627299316.389999</v>
      </c>
      <c r="R201" s="183">
        <v>0</v>
      </c>
      <c r="S201" s="184">
        <v>14627299316.389999</v>
      </c>
      <c r="T201" s="47"/>
    </row>
    <row r="202" spans="2:20" ht="25.5" customHeight="1">
      <c r="B202" s="21"/>
      <c r="C202" s="160" t="s">
        <v>203</v>
      </c>
      <c r="D202" s="158"/>
      <c r="E202" s="178">
        <v>10165332440.290001</v>
      </c>
      <c r="F202" s="179">
        <v>0</v>
      </c>
      <c r="G202" s="180">
        <v>10165332440.290001</v>
      </c>
      <c r="H202" s="181"/>
      <c r="I202" s="178">
        <v>3010712334.29</v>
      </c>
      <c r="J202" s="179">
        <v>0</v>
      </c>
      <c r="K202" s="180">
        <v>3010712334.29</v>
      </c>
      <c r="L202" s="181"/>
      <c r="M202" s="178">
        <v>1451254541.8099999</v>
      </c>
      <c r="N202" s="179">
        <v>0</v>
      </c>
      <c r="O202" s="180">
        <v>1451254541.8099999</v>
      </c>
      <c r="P202" s="181"/>
      <c r="Q202" s="178">
        <v>14627299316.389999</v>
      </c>
      <c r="R202" s="179">
        <v>0</v>
      </c>
      <c r="S202" s="180">
        <v>14627299316.389999</v>
      </c>
      <c r="T202" s="47"/>
    </row>
    <row r="203" spans="2:20">
      <c r="B203" s="21"/>
      <c r="C203" s="161" t="s">
        <v>204</v>
      </c>
      <c r="D203" s="159"/>
      <c r="E203" s="182">
        <v>10165342180.48</v>
      </c>
      <c r="F203" s="183">
        <v>0</v>
      </c>
      <c r="G203" s="184">
        <v>10165342180.48</v>
      </c>
      <c r="H203" s="177"/>
      <c r="I203" s="182">
        <v>2990529990.0300002</v>
      </c>
      <c r="J203" s="183">
        <v>0</v>
      </c>
      <c r="K203" s="184">
        <v>2990529990.0300002</v>
      </c>
      <c r="L203" s="177"/>
      <c r="M203" s="182">
        <v>1253869026.76</v>
      </c>
      <c r="N203" s="183">
        <v>0</v>
      </c>
      <c r="O203" s="184">
        <v>1253869026.76</v>
      </c>
      <c r="P203" s="177"/>
      <c r="Q203" s="182">
        <v>14409741197.27</v>
      </c>
      <c r="R203" s="183">
        <v>0</v>
      </c>
      <c r="S203" s="184">
        <v>14409741197.27</v>
      </c>
      <c r="T203" s="47"/>
    </row>
    <row r="204" spans="2:20">
      <c r="B204" s="21"/>
      <c r="C204" s="160" t="s">
        <v>205</v>
      </c>
      <c r="D204" s="158"/>
      <c r="E204" s="178">
        <v>0</v>
      </c>
      <c r="F204" s="179">
        <v>0</v>
      </c>
      <c r="G204" s="180">
        <v>0</v>
      </c>
      <c r="H204" s="181"/>
      <c r="I204" s="178">
        <v>6821.28</v>
      </c>
      <c r="J204" s="179">
        <v>0</v>
      </c>
      <c r="K204" s="180">
        <v>6821.28</v>
      </c>
      <c r="L204" s="181"/>
      <c r="M204" s="178">
        <v>676.32</v>
      </c>
      <c r="N204" s="179">
        <v>0</v>
      </c>
      <c r="O204" s="180">
        <v>676.32</v>
      </c>
      <c r="P204" s="181"/>
      <c r="Q204" s="178">
        <v>7497.5999999999995</v>
      </c>
      <c r="R204" s="179">
        <v>0</v>
      </c>
      <c r="S204" s="180">
        <v>7497.5999999999995</v>
      </c>
      <c r="T204" s="47"/>
    </row>
    <row r="205" spans="2:20">
      <c r="B205" s="21"/>
      <c r="C205" s="161" t="s">
        <v>206</v>
      </c>
      <c r="D205" s="159"/>
      <c r="E205" s="182">
        <v>0</v>
      </c>
      <c r="F205" s="183">
        <v>0</v>
      </c>
      <c r="G205" s="184">
        <v>0</v>
      </c>
      <c r="H205" s="177"/>
      <c r="I205" s="182">
        <v>20175522.98</v>
      </c>
      <c r="J205" s="183">
        <v>0</v>
      </c>
      <c r="K205" s="184">
        <v>20175522.98</v>
      </c>
      <c r="L205" s="177"/>
      <c r="M205" s="182">
        <v>77573022.530000001</v>
      </c>
      <c r="N205" s="183">
        <v>0</v>
      </c>
      <c r="O205" s="184">
        <v>77573022.530000001</v>
      </c>
      <c r="P205" s="177"/>
      <c r="Q205" s="182">
        <v>97748545.510000005</v>
      </c>
      <c r="R205" s="183">
        <v>0</v>
      </c>
      <c r="S205" s="184">
        <v>97748545.510000005</v>
      </c>
      <c r="T205" s="47"/>
    </row>
    <row r="206" spans="2:20">
      <c r="B206" s="21"/>
      <c r="C206" s="160" t="s">
        <v>207</v>
      </c>
      <c r="D206" s="158"/>
      <c r="E206" s="178">
        <v>0</v>
      </c>
      <c r="F206" s="179">
        <v>0</v>
      </c>
      <c r="G206" s="180">
        <v>0</v>
      </c>
      <c r="H206" s="181"/>
      <c r="I206" s="178">
        <v>0</v>
      </c>
      <c r="J206" s="179">
        <v>0</v>
      </c>
      <c r="K206" s="180">
        <v>0</v>
      </c>
      <c r="L206" s="181"/>
      <c r="M206" s="178">
        <v>132046072.20999999</v>
      </c>
      <c r="N206" s="179">
        <v>0</v>
      </c>
      <c r="O206" s="180">
        <v>132046072.20999999</v>
      </c>
      <c r="P206" s="181"/>
      <c r="Q206" s="178">
        <v>132046072.20999999</v>
      </c>
      <c r="R206" s="179">
        <v>0</v>
      </c>
      <c r="S206" s="180">
        <v>132046072.20999999</v>
      </c>
      <c r="T206" s="47"/>
    </row>
    <row r="207" spans="2:20" ht="25.5" customHeight="1">
      <c r="B207" s="21"/>
      <c r="C207" s="161" t="s">
        <v>208</v>
      </c>
      <c r="D207" s="159"/>
      <c r="E207" s="182">
        <v>9740.19</v>
      </c>
      <c r="F207" s="183">
        <v>0</v>
      </c>
      <c r="G207" s="184">
        <v>9740.19</v>
      </c>
      <c r="H207" s="177"/>
      <c r="I207" s="182">
        <v>0</v>
      </c>
      <c r="J207" s="183">
        <v>0</v>
      </c>
      <c r="K207" s="184">
        <v>0</v>
      </c>
      <c r="L207" s="177"/>
      <c r="M207" s="182">
        <v>12234256.01</v>
      </c>
      <c r="N207" s="183">
        <v>0</v>
      </c>
      <c r="O207" s="184">
        <v>12234256.01</v>
      </c>
      <c r="P207" s="177"/>
      <c r="Q207" s="182">
        <v>12243996.199999999</v>
      </c>
      <c r="R207" s="183">
        <v>0</v>
      </c>
      <c r="S207" s="184">
        <v>12243996.199999999</v>
      </c>
      <c r="T207" s="47"/>
    </row>
    <row r="208" spans="2:20">
      <c r="B208" s="21"/>
      <c r="C208" s="160" t="s">
        <v>209</v>
      </c>
      <c r="D208" s="158"/>
      <c r="E208" s="178">
        <v>0</v>
      </c>
      <c r="F208" s="179">
        <v>0</v>
      </c>
      <c r="G208" s="180">
        <v>0</v>
      </c>
      <c r="H208" s="181"/>
      <c r="I208" s="178">
        <v>318259338.83999997</v>
      </c>
      <c r="J208" s="179">
        <v>0</v>
      </c>
      <c r="K208" s="180">
        <v>318259338.83999997</v>
      </c>
      <c r="L208" s="181"/>
      <c r="M208" s="178">
        <v>543082353.33000004</v>
      </c>
      <c r="N208" s="179">
        <v>0</v>
      </c>
      <c r="O208" s="180">
        <v>543082353.33000004</v>
      </c>
      <c r="P208" s="181"/>
      <c r="Q208" s="178">
        <v>861341692.17000008</v>
      </c>
      <c r="R208" s="179">
        <v>0</v>
      </c>
      <c r="S208" s="180">
        <v>861341692.17000008</v>
      </c>
      <c r="T208" s="47"/>
    </row>
    <row r="209" spans="2:20">
      <c r="B209" s="21"/>
      <c r="C209" s="161" t="s">
        <v>210</v>
      </c>
      <c r="D209" s="159"/>
      <c r="E209" s="182">
        <v>0</v>
      </c>
      <c r="F209" s="183">
        <v>0</v>
      </c>
      <c r="G209" s="184">
        <v>0</v>
      </c>
      <c r="H209" s="177"/>
      <c r="I209" s="182">
        <v>318259338.83999997</v>
      </c>
      <c r="J209" s="183">
        <v>0</v>
      </c>
      <c r="K209" s="184">
        <v>318259338.83999997</v>
      </c>
      <c r="L209" s="177"/>
      <c r="M209" s="182">
        <v>543082353.33000004</v>
      </c>
      <c r="N209" s="183">
        <v>0</v>
      </c>
      <c r="O209" s="184">
        <v>543082353.33000004</v>
      </c>
      <c r="P209" s="177"/>
      <c r="Q209" s="182">
        <v>861341692.17000008</v>
      </c>
      <c r="R209" s="183">
        <v>0</v>
      </c>
      <c r="S209" s="184">
        <v>861341692.17000008</v>
      </c>
      <c r="T209" s="47"/>
    </row>
    <row r="210" spans="2:20">
      <c r="B210" s="21"/>
      <c r="C210" s="160" t="s">
        <v>211</v>
      </c>
      <c r="D210" s="158"/>
      <c r="E210" s="178">
        <v>0</v>
      </c>
      <c r="F210" s="179">
        <v>0</v>
      </c>
      <c r="G210" s="180">
        <v>0</v>
      </c>
      <c r="H210" s="181"/>
      <c r="I210" s="178">
        <v>0</v>
      </c>
      <c r="J210" s="179">
        <v>0</v>
      </c>
      <c r="K210" s="180">
        <v>0</v>
      </c>
      <c r="L210" s="181"/>
      <c r="M210" s="178">
        <v>557290.87</v>
      </c>
      <c r="N210" s="179">
        <v>0</v>
      </c>
      <c r="O210" s="180">
        <v>557290.87</v>
      </c>
      <c r="P210" s="181"/>
      <c r="Q210" s="178">
        <v>557290.87</v>
      </c>
      <c r="R210" s="179">
        <v>0</v>
      </c>
      <c r="S210" s="180">
        <v>557290.87</v>
      </c>
      <c r="T210" s="47"/>
    </row>
    <row r="211" spans="2:20">
      <c r="B211" s="21"/>
      <c r="C211" s="161" t="s">
        <v>212</v>
      </c>
      <c r="D211" s="159"/>
      <c r="E211" s="182">
        <v>0</v>
      </c>
      <c r="F211" s="183">
        <v>0</v>
      </c>
      <c r="G211" s="184">
        <v>0</v>
      </c>
      <c r="H211" s="177"/>
      <c r="I211" s="182">
        <v>0</v>
      </c>
      <c r="J211" s="183">
        <v>0</v>
      </c>
      <c r="K211" s="184">
        <v>0</v>
      </c>
      <c r="L211" s="177"/>
      <c r="M211" s="182">
        <v>66499.399999999994</v>
      </c>
      <c r="N211" s="183">
        <v>0</v>
      </c>
      <c r="O211" s="184">
        <v>66499.399999999994</v>
      </c>
      <c r="P211" s="177"/>
      <c r="Q211" s="182">
        <v>66499.399999999994</v>
      </c>
      <c r="R211" s="183">
        <v>0</v>
      </c>
      <c r="S211" s="184">
        <v>66499.399999999994</v>
      </c>
      <c r="T211" s="47"/>
    </row>
    <row r="212" spans="2:20">
      <c r="B212" s="21"/>
      <c r="C212" s="160" t="s">
        <v>213</v>
      </c>
      <c r="D212" s="158"/>
      <c r="E212" s="178">
        <v>0</v>
      </c>
      <c r="F212" s="179">
        <v>0</v>
      </c>
      <c r="G212" s="180">
        <v>0</v>
      </c>
      <c r="H212" s="181"/>
      <c r="I212" s="178">
        <v>0</v>
      </c>
      <c r="J212" s="179">
        <v>0</v>
      </c>
      <c r="K212" s="180">
        <v>0</v>
      </c>
      <c r="L212" s="181"/>
      <c r="M212" s="178">
        <v>45367842.490000002</v>
      </c>
      <c r="N212" s="179">
        <v>0</v>
      </c>
      <c r="O212" s="180">
        <v>45367842.490000002</v>
      </c>
      <c r="P212" s="181"/>
      <c r="Q212" s="178">
        <v>45367842.490000002</v>
      </c>
      <c r="R212" s="179">
        <v>0</v>
      </c>
      <c r="S212" s="180">
        <v>45367842.490000002</v>
      </c>
      <c r="T212" s="47"/>
    </row>
    <row r="213" spans="2:20">
      <c r="B213" s="21"/>
      <c r="C213" s="161" t="s">
        <v>214</v>
      </c>
      <c r="D213" s="159"/>
      <c r="E213" s="182">
        <v>0</v>
      </c>
      <c r="F213" s="183">
        <v>0</v>
      </c>
      <c r="G213" s="184">
        <v>0</v>
      </c>
      <c r="H213" s="177"/>
      <c r="I213" s="182">
        <v>252532.84</v>
      </c>
      <c r="J213" s="183">
        <v>0</v>
      </c>
      <c r="K213" s="184">
        <v>252532.84</v>
      </c>
      <c r="L213" s="177"/>
      <c r="M213" s="182">
        <v>174530.74</v>
      </c>
      <c r="N213" s="183">
        <v>0</v>
      </c>
      <c r="O213" s="184">
        <v>174530.74</v>
      </c>
      <c r="P213" s="177"/>
      <c r="Q213" s="182">
        <v>427063.58</v>
      </c>
      <c r="R213" s="183">
        <v>0</v>
      </c>
      <c r="S213" s="184">
        <v>427063.58</v>
      </c>
      <c r="T213" s="47"/>
    </row>
    <row r="214" spans="2:20">
      <c r="B214" s="21"/>
      <c r="C214" s="160" t="s">
        <v>215</v>
      </c>
      <c r="D214" s="158"/>
      <c r="E214" s="178">
        <v>0</v>
      </c>
      <c r="F214" s="179">
        <v>0</v>
      </c>
      <c r="G214" s="180">
        <v>0</v>
      </c>
      <c r="H214" s="181"/>
      <c r="I214" s="178">
        <v>0</v>
      </c>
      <c r="J214" s="179">
        <v>0</v>
      </c>
      <c r="K214" s="180">
        <v>0</v>
      </c>
      <c r="L214" s="181"/>
      <c r="M214" s="178">
        <v>1218011.78</v>
      </c>
      <c r="N214" s="179">
        <v>0</v>
      </c>
      <c r="O214" s="180">
        <v>1218011.78</v>
      </c>
      <c r="P214" s="181"/>
      <c r="Q214" s="178">
        <v>1218011.78</v>
      </c>
      <c r="R214" s="179">
        <v>0</v>
      </c>
      <c r="S214" s="180">
        <v>1218011.78</v>
      </c>
      <c r="T214" s="47"/>
    </row>
    <row r="215" spans="2:20">
      <c r="B215" s="21"/>
      <c r="C215" s="161" t="s">
        <v>216</v>
      </c>
      <c r="D215" s="159"/>
      <c r="E215" s="182">
        <v>0</v>
      </c>
      <c r="F215" s="183">
        <v>0</v>
      </c>
      <c r="G215" s="184">
        <v>0</v>
      </c>
      <c r="H215" s="177"/>
      <c r="I215" s="182">
        <v>74994.19</v>
      </c>
      <c r="J215" s="183">
        <v>0</v>
      </c>
      <c r="K215" s="184">
        <v>74994.19</v>
      </c>
      <c r="L215" s="177"/>
      <c r="M215" s="182">
        <v>40384571.719999999</v>
      </c>
      <c r="N215" s="183">
        <v>0</v>
      </c>
      <c r="O215" s="184">
        <v>40384571.719999999</v>
      </c>
      <c r="P215" s="177"/>
      <c r="Q215" s="182">
        <v>40459565.909999996</v>
      </c>
      <c r="R215" s="183">
        <v>0</v>
      </c>
      <c r="S215" s="184">
        <v>40459565.909999996</v>
      </c>
      <c r="T215" s="47"/>
    </row>
    <row r="216" spans="2:20">
      <c r="B216" s="21"/>
      <c r="C216" s="160" t="s">
        <v>217</v>
      </c>
      <c r="D216" s="158"/>
      <c r="E216" s="178">
        <v>0</v>
      </c>
      <c r="F216" s="179">
        <v>0</v>
      </c>
      <c r="G216" s="180">
        <v>0</v>
      </c>
      <c r="H216" s="181"/>
      <c r="I216" s="178">
        <v>2798</v>
      </c>
      <c r="J216" s="179">
        <v>0</v>
      </c>
      <c r="K216" s="180">
        <v>2798</v>
      </c>
      <c r="L216" s="181"/>
      <c r="M216" s="178">
        <v>12670</v>
      </c>
      <c r="N216" s="179">
        <v>0</v>
      </c>
      <c r="O216" s="180">
        <v>12670</v>
      </c>
      <c r="P216" s="181"/>
      <c r="Q216" s="178">
        <v>15468</v>
      </c>
      <c r="R216" s="179">
        <v>0</v>
      </c>
      <c r="S216" s="180">
        <v>15468</v>
      </c>
      <c r="T216" s="47"/>
    </row>
    <row r="217" spans="2:20">
      <c r="B217" s="21"/>
      <c r="C217" s="161" t="s">
        <v>218</v>
      </c>
      <c r="D217" s="159"/>
      <c r="E217" s="182">
        <v>0</v>
      </c>
      <c r="F217" s="183">
        <v>0</v>
      </c>
      <c r="G217" s="184">
        <v>0</v>
      </c>
      <c r="H217" s="177"/>
      <c r="I217" s="182">
        <v>317929013.81</v>
      </c>
      <c r="J217" s="183">
        <v>0</v>
      </c>
      <c r="K217" s="184">
        <v>317929013.81</v>
      </c>
      <c r="L217" s="177"/>
      <c r="M217" s="182">
        <v>455300936.32999998</v>
      </c>
      <c r="N217" s="183">
        <v>0</v>
      </c>
      <c r="O217" s="184">
        <v>455300936.32999998</v>
      </c>
      <c r="P217" s="177"/>
      <c r="Q217" s="182">
        <v>773229950.13999999</v>
      </c>
      <c r="R217" s="183">
        <v>0</v>
      </c>
      <c r="S217" s="184">
        <v>773229950.13999999</v>
      </c>
      <c r="T217" s="47"/>
    </row>
    <row r="218" spans="2:20">
      <c r="B218" s="21"/>
      <c r="C218" s="160" t="s">
        <v>219</v>
      </c>
      <c r="D218" s="158"/>
      <c r="E218" s="178">
        <v>0</v>
      </c>
      <c r="F218" s="179">
        <v>0</v>
      </c>
      <c r="G218" s="180">
        <v>0</v>
      </c>
      <c r="H218" s="181"/>
      <c r="I218" s="178">
        <v>0</v>
      </c>
      <c r="J218" s="179">
        <v>0</v>
      </c>
      <c r="K218" s="180">
        <v>0</v>
      </c>
      <c r="L218" s="181"/>
      <c r="M218" s="178">
        <v>0</v>
      </c>
      <c r="N218" s="179">
        <v>0</v>
      </c>
      <c r="O218" s="180">
        <v>0</v>
      </c>
      <c r="P218" s="181"/>
      <c r="Q218" s="178">
        <v>0</v>
      </c>
      <c r="R218" s="179">
        <v>0</v>
      </c>
      <c r="S218" s="180">
        <v>0</v>
      </c>
      <c r="T218" s="47"/>
    </row>
    <row r="219" spans="2:20" ht="25.5" customHeight="1">
      <c r="B219" s="21"/>
      <c r="C219" s="161" t="s">
        <v>220</v>
      </c>
      <c r="D219" s="159"/>
      <c r="E219" s="182">
        <v>726873.44</v>
      </c>
      <c r="F219" s="183">
        <v>0</v>
      </c>
      <c r="G219" s="184">
        <v>726873.44</v>
      </c>
      <c r="H219" s="177"/>
      <c r="I219" s="182">
        <v>1279910025.1600001</v>
      </c>
      <c r="J219" s="183">
        <v>0</v>
      </c>
      <c r="K219" s="184">
        <v>1279910025.1600001</v>
      </c>
      <c r="L219" s="177"/>
      <c r="M219" s="182">
        <v>44514006.810000002</v>
      </c>
      <c r="N219" s="183">
        <v>0</v>
      </c>
      <c r="O219" s="184">
        <v>44514006.810000002</v>
      </c>
      <c r="P219" s="177"/>
      <c r="Q219" s="182">
        <v>1325150905.4100001</v>
      </c>
      <c r="R219" s="183">
        <v>0</v>
      </c>
      <c r="S219" s="184">
        <v>1325150905.4100001</v>
      </c>
      <c r="T219" s="47"/>
    </row>
    <row r="220" spans="2:20" ht="25.5" customHeight="1">
      <c r="B220" s="21"/>
      <c r="C220" s="160" t="s">
        <v>221</v>
      </c>
      <c r="D220" s="158"/>
      <c r="E220" s="178">
        <v>726873.44</v>
      </c>
      <c r="F220" s="179">
        <v>0</v>
      </c>
      <c r="G220" s="180">
        <v>726873.44</v>
      </c>
      <c r="H220" s="181"/>
      <c r="I220" s="178">
        <v>1279910025.1600001</v>
      </c>
      <c r="J220" s="179">
        <v>0</v>
      </c>
      <c r="K220" s="180">
        <v>1279910025.1600001</v>
      </c>
      <c r="L220" s="181"/>
      <c r="M220" s="178">
        <v>44514006.810000002</v>
      </c>
      <c r="N220" s="179">
        <v>0</v>
      </c>
      <c r="O220" s="180">
        <v>44514006.810000002</v>
      </c>
      <c r="P220" s="181"/>
      <c r="Q220" s="178">
        <v>1325150905.4100001</v>
      </c>
      <c r="R220" s="179">
        <v>0</v>
      </c>
      <c r="S220" s="180">
        <v>1325150905.4100001</v>
      </c>
      <c r="T220" s="47"/>
    </row>
    <row r="221" spans="2:20">
      <c r="B221" s="21"/>
      <c r="C221" s="161" t="s">
        <v>222</v>
      </c>
      <c r="D221" s="159"/>
      <c r="E221" s="182">
        <v>0</v>
      </c>
      <c r="F221" s="183">
        <v>0</v>
      </c>
      <c r="G221" s="184">
        <v>0</v>
      </c>
      <c r="H221" s="177"/>
      <c r="I221" s="182">
        <v>250707.89</v>
      </c>
      <c r="J221" s="183">
        <v>0</v>
      </c>
      <c r="K221" s="184">
        <v>250707.89</v>
      </c>
      <c r="L221" s="177"/>
      <c r="M221" s="182">
        <v>31581.43</v>
      </c>
      <c r="N221" s="183">
        <v>0</v>
      </c>
      <c r="O221" s="184">
        <v>31581.43</v>
      </c>
      <c r="P221" s="177"/>
      <c r="Q221" s="182">
        <v>282289.32</v>
      </c>
      <c r="R221" s="183">
        <v>0</v>
      </c>
      <c r="S221" s="184">
        <v>282289.32</v>
      </c>
      <c r="T221" s="47"/>
    </row>
    <row r="222" spans="2:20">
      <c r="B222" s="21"/>
      <c r="C222" s="160" t="s">
        <v>223</v>
      </c>
      <c r="D222" s="158"/>
      <c r="E222" s="178">
        <v>0</v>
      </c>
      <c r="F222" s="179">
        <v>0</v>
      </c>
      <c r="G222" s="180">
        <v>0</v>
      </c>
      <c r="H222" s="181"/>
      <c r="I222" s="178">
        <v>0</v>
      </c>
      <c r="J222" s="179">
        <v>0</v>
      </c>
      <c r="K222" s="180">
        <v>0</v>
      </c>
      <c r="L222" s="181"/>
      <c r="M222" s="178">
        <v>1091742.67</v>
      </c>
      <c r="N222" s="179">
        <v>0</v>
      </c>
      <c r="O222" s="180">
        <v>1091742.67</v>
      </c>
      <c r="P222" s="181"/>
      <c r="Q222" s="178">
        <v>1091742.67</v>
      </c>
      <c r="R222" s="179">
        <v>0</v>
      </c>
      <c r="S222" s="180">
        <v>1091742.67</v>
      </c>
      <c r="T222" s="47"/>
    </row>
    <row r="223" spans="2:20">
      <c r="B223" s="21"/>
      <c r="C223" s="161" t="s">
        <v>224</v>
      </c>
      <c r="D223" s="159"/>
      <c r="E223" s="182">
        <v>710479.07</v>
      </c>
      <c r="F223" s="183">
        <v>0</v>
      </c>
      <c r="G223" s="184">
        <v>710479.07</v>
      </c>
      <c r="H223" s="177"/>
      <c r="I223" s="182">
        <v>460307.3</v>
      </c>
      <c r="J223" s="183">
        <v>0</v>
      </c>
      <c r="K223" s="184">
        <v>460307.3</v>
      </c>
      <c r="L223" s="177"/>
      <c r="M223" s="182">
        <v>76764.97</v>
      </c>
      <c r="N223" s="183">
        <v>0</v>
      </c>
      <c r="O223" s="184">
        <v>76764.97</v>
      </c>
      <c r="P223" s="177"/>
      <c r="Q223" s="182">
        <v>1247551.3400000001</v>
      </c>
      <c r="R223" s="183">
        <v>0</v>
      </c>
      <c r="S223" s="184">
        <v>1247551.3400000001</v>
      </c>
      <c r="T223" s="47"/>
    </row>
    <row r="224" spans="2:20">
      <c r="B224" s="21"/>
      <c r="C224" s="160" t="s">
        <v>225</v>
      </c>
      <c r="D224" s="158"/>
      <c r="E224" s="178">
        <v>16394.37</v>
      </c>
      <c r="F224" s="179">
        <v>0</v>
      </c>
      <c r="G224" s="180">
        <v>16394.37</v>
      </c>
      <c r="H224" s="181"/>
      <c r="I224" s="178">
        <v>0</v>
      </c>
      <c r="J224" s="179">
        <v>0</v>
      </c>
      <c r="K224" s="180">
        <v>0</v>
      </c>
      <c r="L224" s="181"/>
      <c r="M224" s="178">
        <v>36563</v>
      </c>
      <c r="N224" s="179">
        <v>0</v>
      </c>
      <c r="O224" s="180">
        <v>36563</v>
      </c>
      <c r="P224" s="181"/>
      <c r="Q224" s="178">
        <v>52957.37</v>
      </c>
      <c r="R224" s="179">
        <v>0</v>
      </c>
      <c r="S224" s="180">
        <v>52957.37</v>
      </c>
      <c r="T224" s="47"/>
    </row>
    <row r="225" spans="2:20">
      <c r="B225" s="21"/>
      <c r="C225" s="161" t="s">
        <v>226</v>
      </c>
      <c r="D225" s="159"/>
      <c r="E225" s="182">
        <v>0</v>
      </c>
      <c r="F225" s="183">
        <v>0</v>
      </c>
      <c r="G225" s="184">
        <v>0</v>
      </c>
      <c r="H225" s="177"/>
      <c r="I225" s="182">
        <v>465574.42</v>
      </c>
      <c r="J225" s="183">
        <v>0</v>
      </c>
      <c r="K225" s="184">
        <v>465574.42</v>
      </c>
      <c r="L225" s="177"/>
      <c r="M225" s="182">
        <v>0</v>
      </c>
      <c r="N225" s="183">
        <v>0</v>
      </c>
      <c r="O225" s="184">
        <v>0</v>
      </c>
      <c r="P225" s="177"/>
      <c r="Q225" s="182">
        <v>465574.42</v>
      </c>
      <c r="R225" s="183">
        <v>0</v>
      </c>
      <c r="S225" s="184">
        <v>465574.42</v>
      </c>
      <c r="T225" s="47"/>
    </row>
    <row r="226" spans="2:20">
      <c r="B226" s="21"/>
      <c r="C226" s="160" t="s">
        <v>227</v>
      </c>
      <c r="D226" s="158"/>
      <c r="E226" s="178">
        <v>0</v>
      </c>
      <c r="F226" s="179">
        <v>0</v>
      </c>
      <c r="G226" s="180">
        <v>0</v>
      </c>
      <c r="H226" s="181"/>
      <c r="I226" s="178">
        <v>0</v>
      </c>
      <c r="J226" s="179">
        <v>0</v>
      </c>
      <c r="K226" s="180">
        <v>0</v>
      </c>
      <c r="L226" s="181"/>
      <c r="M226" s="178">
        <v>0</v>
      </c>
      <c r="N226" s="179">
        <v>0</v>
      </c>
      <c r="O226" s="180">
        <v>0</v>
      </c>
      <c r="P226" s="181"/>
      <c r="Q226" s="178">
        <v>0</v>
      </c>
      <c r="R226" s="179">
        <v>0</v>
      </c>
      <c r="S226" s="180">
        <v>0</v>
      </c>
      <c r="T226" s="47"/>
    </row>
    <row r="227" spans="2:20">
      <c r="B227" s="21"/>
      <c r="C227" s="161" t="s">
        <v>228</v>
      </c>
      <c r="D227" s="159"/>
      <c r="E227" s="182">
        <v>0</v>
      </c>
      <c r="F227" s="183">
        <v>0</v>
      </c>
      <c r="G227" s="184">
        <v>0</v>
      </c>
      <c r="H227" s="177"/>
      <c r="I227" s="182">
        <v>0</v>
      </c>
      <c r="J227" s="183">
        <v>0</v>
      </c>
      <c r="K227" s="184">
        <v>0</v>
      </c>
      <c r="L227" s="177"/>
      <c r="M227" s="182">
        <v>4972291.29</v>
      </c>
      <c r="N227" s="183">
        <v>0</v>
      </c>
      <c r="O227" s="184">
        <v>4972291.29</v>
      </c>
      <c r="P227" s="177"/>
      <c r="Q227" s="182">
        <v>4972291.29</v>
      </c>
      <c r="R227" s="183">
        <v>0</v>
      </c>
      <c r="S227" s="184">
        <v>4972291.29</v>
      </c>
      <c r="T227" s="47"/>
    </row>
    <row r="228" spans="2:20">
      <c r="B228" s="21"/>
      <c r="C228" s="160" t="s">
        <v>229</v>
      </c>
      <c r="D228" s="158"/>
      <c r="E228" s="178">
        <v>0</v>
      </c>
      <c r="F228" s="179">
        <v>0</v>
      </c>
      <c r="G228" s="180">
        <v>0</v>
      </c>
      <c r="H228" s="181"/>
      <c r="I228" s="178">
        <v>1278733435.55</v>
      </c>
      <c r="J228" s="179">
        <v>0</v>
      </c>
      <c r="K228" s="180">
        <v>1278733435.55</v>
      </c>
      <c r="L228" s="181"/>
      <c r="M228" s="178">
        <v>38305063.450000003</v>
      </c>
      <c r="N228" s="179">
        <v>0</v>
      </c>
      <c r="O228" s="180">
        <v>38305063.450000003</v>
      </c>
      <c r="P228" s="181"/>
      <c r="Q228" s="178">
        <v>1317038499</v>
      </c>
      <c r="R228" s="179">
        <v>0</v>
      </c>
      <c r="S228" s="180">
        <v>1317038499</v>
      </c>
      <c r="T228" s="47"/>
    </row>
    <row r="229" spans="2:20">
      <c r="B229" s="21"/>
      <c r="C229" s="161" t="s">
        <v>230</v>
      </c>
      <c r="D229" s="159"/>
      <c r="E229" s="182">
        <v>380805198078.57001</v>
      </c>
      <c r="F229" s="183">
        <v>24367219967.61005</v>
      </c>
      <c r="G229" s="184">
        <v>356437978110.96002</v>
      </c>
      <c r="H229" s="177"/>
      <c r="I229" s="182">
        <v>174457073860.79001</v>
      </c>
      <c r="J229" s="183">
        <v>3970709257.920013</v>
      </c>
      <c r="K229" s="184">
        <v>170486364602.87</v>
      </c>
      <c r="L229" s="177"/>
      <c r="M229" s="182">
        <v>18382958171.889999</v>
      </c>
      <c r="N229" s="183">
        <v>1578172970.4299979</v>
      </c>
      <c r="O229" s="184">
        <v>16804785201.459999</v>
      </c>
      <c r="P229" s="177"/>
      <c r="Q229" s="182">
        <v>573645230111.25</v>
      </c>
      <c r="R229" s="183">
        <v>29916102195.960018</v>
      </c>
      <c r="S229" s="184">
        <v>543729127915.28998</v>
      </c>
      <c r="T229" s="47"/>
    </row>
    <row r="230" spans="2:20">
      <c r="B230" s="21"/>
      <c r="C230" s="160" t="s">
        <v>231</v>
      </c>
      <c r="D230" s="158"/>
      <c r="E230" s="178">
        <v>379387460409.46002</v>
      </c>
      <c r="F230" s="179">
        <v>24367219967.61005</v>
      </c>
      <c r="G230" s="180">
        <v>355020240441.84998</v>
      </c>
      <c r="H230" s="181"/>
      <c r="I230" s="178">
        <v>160156685212.81</v>
      </c>
      <c r="J230" s="179">
        <v>3970709257.9199829</v>
      </c>
      <c r="K230" s="180">
        <v>156185975954.89001</v>
      </c>
      <c r="L230" s="181"/>
      <c r="M230" s="178">
        <v>8748423040.6599998</v>
      </c>
      <c r="N230" s="179">
        <v>1631324654.1900001</v>
      </c>
      <c r="O230" s="180">
        <v>7117098386.4700003</v>
      </c>
      <c r="P230" s="181"/>
      <c r="Q230" s="178">
        <v>548292568662.93011</v>
      </c>
      <c r="R230" s="179">
        <v>29969253879.720089</v>
      </c>
      <c r="S230" s="180">
        <v>518323314783.21002</v>
      </c>
      <c r="T230" s="47"/>
    </row>
    <row r="231" spans="2:20">
      <c r="B231" s="21"/>
      <c r="C231" s="161" t="s">
        <v>232</v>
      </c>
      <c r="D231" s="159"/>
      <c r="E231" s="182">
        <v>355020240441.84998</v>
      </c>
      <c r="F231" s="183">
        <v>0</v>
      </c>
      <c r="G231" s="184">
        <v>355020240441.84998</v>
      </c>
      <c r="H231" s="177"/>
      <c r="I231" s="182">
        <v>156185975954.89001</v>
      </c>
      <c r="J231" s="183">
        <v>0</v>
      </c>
      <c r="K231" s="184">
        <v>156185975954.89001</v>
      </c>
      <c r="L231" s="177"/>
      <c r="M231" s="182">
        <v>7117098386.4700003</v>
      </c>
      <c r="N231" s="183">
        <v>0</v>
      </c>
      <c r="O231" s="184">
        <v>7117098386.4700003</v>
      </c>
      <c r="P231" s="177"/>
      <c r="Q231" s="182">
        <v>518323314783.21002</v>
      </c>
      <c r="R231" s="183">
        <v>0</v>
      </c>
      <c r="S231" s="184">
        <v>518323314783.21002</v>
      </c>
      <c r="T231" s="47"/>
    </row>
    <row r="232" spans="2:20" ht="25.5" customHeight="1">
      <c r="B232" s="21"/>
      <c r="C232" s="160" t="s">
        <v>233</v>
      </c>
      <c r="D232" s="158"/>
      <c r="E232" s="178">
        <v>341263217801.96997</v>
      </c>
      <c r="F232" s="179">
        <v>0</v>
      </c>
      <c r="G232" s="180">
        <v>341263217801.96997</v>
      </c>
      <c r="H232" s="181"/>
      <c r="I232" s="178">
        <v>155292261926.91</v>
      </c>
      <c r="J232" s="179">
        <v>0</v>
      </c>
      <c r="K232" s="180">
        <v>155292261926.91</v>
      </c>
      <c r="L232" s="181"/>
      <c r="M232" s="178">
        <v>5735737553.46</v>
      </c>
      <c r="N232" s="179">
        <v>0</v>
      </c>
      <c r="O232" s="180">
        <v>5735737553.46</v>
      </c>
      <c r="P232" s="181"/>
      <c r="Q232" s="178">
        <v>502291217282.34003</v>
      </c>
      <c r="R232" s="179">
        <v>0</v>
      </c>
      <c r="S232" s="180">
        <v>502291217282.34003</v>
      </c>
      <c r="T232" s="47"/>
    </row>
    <row r="233" spans="2:20">
      <c r="B233" s="21"/>
      <c r="C233" s="161" t="s">
        <v>234</v>
      </c>
      <c r="D233" s="159"/>
      <c r="E233" s="182">
        <v>13757022639.879999</v>
      </c>
      <c r="F233" s="183">
        <v>0</v>
      </c>
      <c r="G233" s="184">
        <v>13757022639.879999</v>
      </c>
      <c r="H233" s="177"/>
      <c r="I233" s="182">
        <v>893714027.98000002</v>
      </c>
      <c r="J233" s="183">
        <v>0</v>
      </c>
      <c r="K233" s="184">
        <v>893714027.98000002</v>
      </c>
      <c r="L233" s="177"/>
      <c r="M233" s="182">
        <v>1381360833.01</v>
      </c>
      <c r="N233" s="183">
        <v>0</v>
      </c>
      <c r="O233" s="184">
        <v>1381360833.01</v>
      </c>
      <c r="P233" s="177"/>
      <c r="Q233" s="182">
        <v>16032097500.870001</v>
      </c>
      <c r="R233" s="183">
        <v>0</v>
      </c>
      <c r="S233" s="184">
        <v>16032097500.870001</v>
      </c>
      <c r="T233" s="47"/>
    </row>
    <row r="234" spans="2:20">
      <c r="B234" s="21"/>
      <c r="C234" s="160" t="s">
        <v>235</v>
      </c>
      <c r="D234" s="158"/>
      <c r="E234" s="178">
        <v>24365526061.41</v>
      </c>
      <c r="F234" s="179">
        <v>24365526061.41</v>
      </c>
      <c r="G234" s="180">
        <v>0</v>
      </c>
      <c r="H234" s="181"/>
      <c r="I234" s="178">
        <v>3969818829.0999999</v>
      </c>
      <c r="J234" s="179">
        <v>3969818829.0999999</v>
      </c>
      <c r="K234" s="180">
        <v>0</v>
      </c>
      <c r="L234" s="181"/>
      <c r="M234" s="178">
        <v>1523043783.8900001</v>
      </c>
      <c r="N234" s="179">
        <v>1523043783.8900001</v>
      </c>
      <c r="O234" s="180">
        <v>0</v>
      </c>
      <c r="P234" s="181"/>
      <c r="Q234" s="178">
        <v>29858388674.400002</v>
      </c>
      <c r="R234" s="179">
        <v>29858388674.400002</v>
      </c>
      <c r="S234" s="180">
        <v>0</v>
      </c>
      <c r="T234" s="47"/>
    </row>
    <row r="235" spans="2:20" ht="25.5" customHeight="1">
      <c r="B235" s="21"/>
      <c r="C235" s="161" t="s">
        <v>236</v>
      </c>
      <c r="D235" s="159"/>
      <c r="E235" s="182">
        <v>24365526061.41</v>
      </c>
      <c r="F235" s="183">
        <v>24365526061.41</v>
      </c>
      <c r="G235" s="184">
        <v>0</v>
      </c>
      <c r="H235" s="177"/>
      <c r="I235" s="182">
        <v>3969813629.0999999</v>
      </c>
      <c r="J235" s="183">
        <v>3969813629.0999999</v>
      </c>
      <c r="K235" s="184">
        <v>0</v>
      </c>
      <c r="L235" s="177"/>
      <c r="M235" s="182">
        <v>1320339175.1600001</v>
      </c>
      <c r="N235" s="183">
        <v>1320339175.1600001</v>
      </c>
      <c r="O235" s="184">
        <v>0</v>
      </c>
      <c r="P235" s="177"/>
      <c r="Q235" s="182">
        <v>29655678865.669998</v>
      </c>
      <c r="R235" s="183">
        <v>29655678865.669998</v>
      </c>
      <c r="S235" s="184">
        <v>0</v>
      </c>
      <c r="T235" s="47"/>
    </row>
    <row r="236" spans="2:20">
      <c r="B236" s="21"/>
      <c r="C236" s="160" t="s">
        <v>237</v>
      </c>
      <c r="D236" s="158"/>
      <c r="E236" s="178">
        <v>0</v>
      </c>
      <c r="F236" s="179">
        <v>0</v>
      </c>
      <c r="G236" s="180">
        <v>0</v>
      </c>
      <c r="H236" s="181"/>
      <c r="I236" s="178">
        <v>5200</v>
      </c>
      <c r="J236" s="179">
        <v>5200</v>
      </c>
      <c r="K236" s="180">
        <v>0</v>
      </c>
      <c r="L236" s="181"/>
      <c r="M236" s="178">
        <v>202704608.72999999</v>
      </c>
      <c r="N236" s="179">
        <v>202704608.72999999</v>
      </c>
      <c r="O236" s="180">
        <v>0</v>
      </c>
      <c r="P236" s="181"/>
      <c r="Q236" s="178">
        <v>202709808.72999999</v>
      </c>
      <c r="R236" s="179">
        <v>202709808.72999999</v>
      </c>
      <c r="S236" s="180">
        <v>0</v>
      </c>
      <c r="T236" s="47"/>
    </row>
    <row r="237" spans="2:20">
      <c r="B237" s="21"/>
      <c r="C237" s="161" t="s">
        <v>238</v>
      </c>
      <c r="D237" s="159"/>
      <c r="E237" s="182">
        <v>0</v>
      </c>
      <c r="F237" s="183">
        <v>0</v>
      </c>
      <c r="G237" s="184">
        <v>0</v>
      </c>
      <c r="H237" s="177"/>
      <c r="I237" s="182">
        <v>0</v>
      </c>
      <c r="J237" s="183">
        <v>0</v>
      </c>
      <c r="K237" s="184">
        <v>0</v>
      </c>
      <c r="L237" s="177"/>
      <c r="M237" s="182">
        <v>4604418.28</v>
      </c>
      <c r="N237" s="183">
        <v>4604418.28</v>
      </c>
      <c r="O237" s="184">
        <v>0</v>
      </c>
      <c r="P237" s="177"/>
      <c r="Q237" s="182">
        <v>4604418.28</v>
      </c>
      <c r="R237" s="183">
        <v>4604418.28</v>
      </c>
      <c r="S237" s="184">
        <v>0</v>
      </c>
      <c r="T237" s="47"/>
    </row>
    <row r="238" spans="2:20" ht="25.5" customHeight="1">
      <c r="B238" s="21"/>
      <c r="C238" s="160" t="s">
        <v>239</v>
      </c>
      <c r="D238" s="158"/>
      <c r="E238" s="178">
        <v>0</v>
      </c>
      <c r="F238" s="179">
        <v>0</v>
      </c>
      <c r="G238" s="180">
        <v>0</v>
      </c>
      <c r="H238" s="181"/>
      <c r="I238" s="178">
        <v>0</v>
      </c>
      <c r="J238" s="179">
        <v>0</v>
      </c>
      <c r="K238" s="180">
        <v>0</v>
      </c>
      <c r="L238" s="181"/>
      <c r="M238" s="178">
        <v>3975691.39</v>
      </c>
      <c r="N238" s="179">
        <v>3975691.39</v>
      </c>
      <c r="O238" s="180">
        <v>0</v>
      </c>
      <c r="P238" s="181"/>
      <c r="Q238" s="178">
        <v>3975691.39</v>
      </c>
      <c r="R238" s="179">
        <v>3975691.39</v>
      </c>
      <c r="S238" s="180">
        <v>0</v>
      </c>
      <c r="T238" s="47"/>
    </row>
    <row r="239" spans="2:20">
      <c r="B239" s="21"/>
      <c r="C239" s="161" t="s">
        <v>240</v>
      </c>
      <c r="D239" s="159"/>
      <c r="E239" s="182">
        <v>0</v>
      </c>
      <c r="F239" s="183">
        <v>0</v>
      </c>
      <c r="G239" s="184">
        <v>0</v>
      </c>
      <c r="H239" s="177"/>
      <c r="I239" s="182">
        <v>0</v>
      </c>
      <c r="J239" s="183">
        <v>0</v>
      </c>
      <c r="K239" s="184">
        <v>0</v>
      </c>
      <c r="L239" s="177"/>
      <c r="M239" s="182">
        <v>628726.89</v>
      </c>
      <c r="N239" s="183">
        <v>628726.89</v>
      </c>
      <c r="O239" s="184">
        <v>0</v>
      </c>
      <c r="P239" s="177"/>
      <c r="Q239" s="182">
        <v>628726.89</v>
      </c>
      <c r="R239" s="183">
        <v>628726.89</v>
      </c>
      <c r="S239" s="184">
        <v>0</v>
      </c>
      <c r="T239" s="47"/>
    </row>
    <row r="240" spans="2:20">
      <c r="B240" s="21"/>
      <c r="C240" s="160" t="s">
        <v>241</v>
      </c>
      <c r="D240" s="158"/>
      <c r="E240" s="178">
        <v>1693906.2</v>
      </c>
      <c r="F240" s="179">
        <v>1693906.2</v>
      </c>
      <c r="G240" s="180">
        <v>0</v>
      </c>
      <c r="H240" s="181"/>
      <c r="I240" s="178">
        <v>0</v>
      </c>
      <c r="J240" s="179">
        <v>0</v>
      </c>
      <c r="K240" s="180">
        <v>0</v>
      </c>
      <c r="L240" s="181"/>
      <c r="M240" s="178">
        <v>102400118.23</v>
      </c>
      <c r="N240" s="179">
        <v>102400118.23</v>
      </c>
      <c r="O240" s="180">
        <v>0</v>
      </c>
      <c r="P240" s="181"/>
      <c r="Q240" s="178">
        <v>104094024.43000001</v>
      </c>
      <c r="R240" s="179">
        <v>104094024.43000001</v>
      </c>
      <c r="S240" s="180">
        <v>0</v>
      </c>
      <c r="T240" s="47"/>
    </row>
    <row r="241" spans="2:20" ht="25.5" customHeight="1">
      <c r="B241" s="21"/>
      <c r="C241" s="161" t="s">
        <v>242</v>
      </c>
      <c r="D241" s="159"/>
      <c r="E241" s="182">
        <v>1693906.2</v>
      </c>
      <c r="F241" s="183">
        <v>1693906.2</v>
      </c>
      <c r="G241" s="184">
        <v>0</v>
      </c>
      <c r="H241" s="177"/>
      <c r="I241" s="182">
        <v>0</v>
      </c>
      <c r="J241" s="183">
        <v>0</v>
      </c>
      <c r="K241" s="184">
        <v>0</v>
      </c>
      <c r="L241" s="177"/>
      <c r="M241" s="182">
        <v>5841889.1299999999</v>
      </c>
      <c r="N241" s="183">
        <v>5841889.1299999999</v>
      </c>
      <c r="O241" s="184">
        <v>0</v>
      </c>
      <c r="P241" s="177"/>
      <c r="Q241" s="182">
        <v>7535795.3300000001</v>
      </c>
      <c r="R241" s="183">
        <v>7535795.3300000001</v>
      </c>
      <c r="S241" s="184">
        <v>0</v>
      </c>
      <c r="T241" s="47"/>
    </row>
    <row r="242" spans="2:20">
      <c r="B242" s="21"/>
      <c r="C242" s="160" t="s">
        <v>243</v>
      </c>
      <c r="D242" s="158"/>
      <c r="E242" s="178">
        <v>0</v>
      </c>
      <c r="F242" s="179">
        <v>0</v>
      </c>
      <c r="G242" s="180">
        <v>0</v>
      </c>
      <c r="H242" s="181"/>
      <c r="I242" s="178">
        <v>0</v>
      </c>
      <c r="J242" s="179">
        <v>0</v>
      </c>
      <c r="K242" s="180">
        <v>0</v>
      </c>
      <c r="L242" s="181"/>
      <c r="M242" s="178">
        <v>96558229.099999994</v>
      </c>
      <c r="N242" s="179">
        <v>96558229.099999994</v>
      </c>
      <c r="O242" s="180">
        <v>0</v>
      </c>
      <c r="P242" s="181"/>
      <c r="Q242" s="178">
        <v>96558229.099999994</v>
      </c>
      <c r="R242" s="179">
        <v>96558229.099999994</v>
      </c>
      <c r="S242" s="180">
        <v>0</v>
      </c>
      <c r="T242" s="47"/>
    </row>
    <row r="243" spans="2:20">
      <c r="B243" s="21"/>
      <c r="C243" s="161" t="s">
        <v>244</v>
      </c>
      <c r="D243" s="159"/>
      <c r="E243" s="182">
        <v>0</v>
      </c>
      <c r="F243" s="183">
        <v>0</v>
      </c>
      <c r="G243" s="184">
        <v>0</v>
      </c>
      <c r="H243" s="177"/>
      <c r="I243" s="182">
        <v>890428.82</v>
      </c>
      <c r="J243" s="183">
        <v>890428.82</v>
      </c>
      <c r="K243" s="184">
        <v>0</v>
      </c>
      <c r="L243" s="177"/>
      <c r="M243" s="182">
        <v>1276333.79</v>
      </c>
      <c r="N243" s="183">
        <v>1276333.79</v>
      </c>
      <c r="O243" s="184">
        <v>0</v>
      </c>
      <c r="P243" s="177"/>
      <c r="Q243" s="182">
        <v>2166762.61</v>
      </c>
      <c r="R243" s="183">
        <v>2166762.61</v>
      </c>
      <c r="S243" s="184">
        <v>0</v>
      </c>
      <c r="T243" s="47"/>
    </row>
    <row r="244" spans="2:20" ht="25.5" customHeight="1">
      <c r="B244" s="21"/>
      <c r="C244" s="160" t="s">
        <v>245</v>
      </c>
      <c r="D244" s="158"/>
      <c r="E244" s="178">
        <v>0</v>
      </c>
      <c r="F244" s="179">
        <v>0</v>
      </c>
      <c r="G244" s="180">
        <v>0</v>
      </c>
      <c r="H244" s="181"/>
      <c r="I244" s="178">
        <v>890428.82</v>
      </c>
      <c r="J244" s="179">
        <v>890428.82</v>
      </c>
      <c r="K244" s="180">
        <v>0</v>
      </c>
      <c r="L244" s="181"/>
      <c r="M244" s="178">
        <v>876300.67</v>
      </c>
      <c r="N244" s="179">
        <v>876300.67</v>
      </c>
      <c r="O244" s="180">
        <v>0</v>
      </c>
      <c r="P244" s="181"/>
      <c r="Q244" s="178">
        <v>1766729.49</v>
      </c>
      <c r="R244" s="179">
        <v>1766729.49</v>
      </c>
      <c r="S244" s="180">
        <v>0</v>
      </c>
      <c r="T244" s="47"/>
    </row>
    <row r="245" spans="2:20">
      <c r="B245" s="21"/>
      <c r="C245" s="161" t="s">
        <v>246</v>
      </c>
      <c r="D245" s="159"/>
      <c r="E245" s="182">
        <v>0</v>
      </c>
      <c r="F245" s="183">
        <v>0</v>
      </c>
      <c r="G245" s="184">
        <v>0</v>
      </c>
      <c r="H245" s="177"/>
      <c r="I245" s="182">
        <v>0</v>
      </c>
      <c r="J245" s="183">
        <v>0</v>
      </c>
      <c r="K245" s="184">
        <v>0</v>
      </c>
      <c r="L245" s="177"/>
      <c r="M245" s="182">
        <v>400033.12</v>
      </c>
      <c r="N245" s="183">
        <v>400033.12</v>
      </c>
      <c r="O245" s="184">
        <v>0</v>
      </c>
      <c r="P245" s="177"/>
      <c r="Q245" s="182">
        <v>400033.12</v>
      </c>
      <c r="R245" s="183">
        <v>400033.12</v>
      </c>
      <c r="S245" s="184">
        <v>0</v>
      </c>
      <c r="T245" s="47"/>
    </row>
    <row r="246" spans="2:20">
      <c r="B246" s="21"/>
      <c r="C246" s="160" t="s">
        <v>247</v>
      </c>
      <c r="D246" s="158"/>
      <c r="E246" s="178">
        <v>1418658738.6500001</v>
      </c>
      <c r="F246" s="179">
        <v>0</v>
      </c>
      <c r="G246" s="180">
        <v>1418658738.6500001</v>
      </c>
      <c r="H246" s="181"/>
      <c r="I246" s="178">
        <v>2351734946.0799999</v>
      </c>
      <c r="J246" s="179">
        <v>0</v>
      </c>
      <c r="K246" s="180">
        <v>2351734946.0799999</v>
      </c>
      <c r="L246" s="181"/>
      <c r="M246" s="178">
        <v>337166869.80000001</v>
      </c>
      <c r="N246" s="179">
        <v>0</v>
      </c>
      <c r="O246" s="180">
        <v>337166869.80000001</v>
      </c>
      <c r="P246" s="181"/>
      <c r="Q246" s="178">
        <v>4107560554.5300002</v>
      </c>
      <c r="R246" s="179">
        <v>0</v>
      </c>
      <c r="S246" s="180">
        <v>4107560554.5300002</v>
      </c>
      <c r="T246" s="47"/>
    </row>
    <row r="247" spans="2:20">
      <c r="B247" s="21"/>
      <c r="C247" s="161" t="s">
        <v>248</v>
      </c>
      <c r="D247" s="159"/>
      <c r="E247" s="182">
        <v>1418658738.6500001</v>
      </c>
      <c r="F247" s="183">
        <v>0</v>
      </c>
      <c r="G247" s="184">
        <v>1418658738.6500001</v>
      </c>
      <c r="H247" s="177"/>
      <c r="I247" s="182">
        <v>2351734946.0799999</v>
      </c>
      <c r="J247" s="183">
        <v>0</v>
      </c>
      <c r="K247" s="184">
        <v>2351734946.0799999</v>
      </c>
      <c r="L247" s="177"/>
      <c r="M247" s="182">
        <v>337166869.80000001</v>
      </c>
      <c r="N247" s="183">
        <v>0</v>
      </c>
      <c r="O247" s="184">
        <v>337166869.80000001</v>
      </c>
      <c r="P247" s="177"/>
      <c r="Q247" s="182">
        <v>4107560554.5300002</v>
      </c>
      <c r="R247" s="183">
        <v>0</v>
      </c>
      <c r="S247" s="184">
        <v>4107560554.5300002</v>
      </c>
      <c r="T247" s="47"/>
    </row>
    <row r="248" spans="2:20">
      <c r="B248" s="21"/>
      <c r="C248" s="160" t="s">
        <v>249</v>
      </c>
      <c r="D248" s="158"/>
      <c r="E248" s="178">
        <v>0</v>
      </c>
      <c r="F248" s="179">
        <v>0</v>
      </c>
      <c r="G248" s="180">
        <v>0</v>
      </c>
      <c r="H248" s="181"/>
      <c r="I248" s="178">
        <v>5017144977.21</v>
      </c>
      <c r="J248" s="179">
        <v>0</v>
      </c>
      <c r="K248" s="180">
        <v>5017144977.21</v>
      </c>
      <c r="L248" s="181"/>
      <c r="M248" s="178">
        <v>2164960074.3499999</v>
      </c>
      <c r="N248" s="179">
        <v>0</v>
      </c>
      <c r="O248" s="180">
        <v>2164960074.3499999</v>
      </c>
      <c r="P248" s="181"/>
      <c r="Q248" s="178">
        <v>7182105051.5599995</v>
      </c>
      <c r="R248" s="179">
        <v>0</v>
      </c>
      <c r="S248" s="180">
        <v>7182105051.5599995</v>
      </c>
      <c r="T248" s="47"/>
    </row>
    <row r="249" spans="2:20" ht="25.5" customHeight="1">
      <c r="B249" s="21"/>
      <c r="C249" s="161" t="s">
        <v>250</v>
      </c>
      <c r="D249" s="159"/>
      <c r="E249" s="182">
        <v>0</v>
      </c>
      <c r="F249" s="183">
        <v>0</v>
      </c>
      <c r="G249" s="184">
        <v>0</v>
      </c>
      <c r="H249" s="177"/>
      <c r="I249" s="182">
        <v>5017144977.21</v>
      </c>
      <c r="J249" s="183">
        <v>0</v>
      </c>
      <c r="K249" s="184">
        <v>5017144977.21</v>
      </c>
      <c r="L249" s="177"/>
      <c r="M249" s="182">
        <v>2164960074.3499999</v>
      </c>
      <c r="N249" s="183">
        <v>0</v>
      </c>
      <c r="O249" s="184">
        <v>2164960074.3499999</v>
      </c>
      <c r="P249" s="177"/>
      <c r="Q249" s="182">
        <v>7182105051.5599995</v>
      </c>
      <c r="R249" s="183">
        <v>0</v>
      </c>
      <c r="S249" s="184">
        <v>7182105051.5599995</v>
      </c>
      <c r="T249" s="47"/>
    </row>
    <row r="250" spans="2:20">
      <c r="B250" s="21"/>
      <c r="C250" s="160" t="s">
        <v>251</v>
      </c>
      <c r="D250" s="158"/>
      <c r="E250" s="178">
        <v>1901690.98</v>
      </c>
      <c r="F250" s="179">
        <v>0</v>
      </c>
      <c r="G250" s="180">
        <v>1901690.98</v>
      </c>
      <c r="H250" s="181"/>
      <c r="I250" s="178">
        <v>7020422514.0200005</v>
      </c>
      <c r="J250" s="179">
        <v>0</v>
      </c>
      <c r="K250" s="180">
        <v>7020422514.0200005</v>
      </c>
      <c r="L250" s="181"/>
      <c r="M250" s="178">
        <v>7281208500.4399996</v>
      </c>
      <c r="N250" s="179">
        <v>0</v>
      </c>
      <c r="O250" s="180">
        <v>7281208500.4399996</v>
      </c>
      <c r="P250" s="181"/>
      <c r="Q250" s="178">
        <v>14303532705.440001</v>
      </c>
      <c r="R250" s="179">
        <v>0</v>
      </c>
      <c r="S250" s="180">
        <v>14303532705.440001</v>
      </c>
      <c r="T250" s="47"/>
    </row>
    <row r="251" spans="2:20">
      <c r="B251" s="21"/>
      <c r="C251" s="161" t="s">
        <v>252</v>
      </c>
      <c r="D251" s="159"/>
      <c r="E251" s="182">
        <v>1901690.98</v>
      </c>
      <c r="F251" s="183">
        <v>0</v>
      </c>
      <c r="G251" s="184">
        <v>1901690.98</v>
      </c>
      <c r="H251" s="177"/>
      <c r="I251" s="182">
        <v>7020422514.0200005</v>
      </c>
      <c r="J251" s="183">
        <v>0</v>
      </c>
      <c r="K251" s="184">
        <v>7020422514.0200005</v>
      </c>
      <c r="L251" s="177"/>
      <c r="M251" s="182">
        <v>7281208500.4399996</v>
      </c>
      <c r="N251" s="183">
        <v>0</v>
      </c>
      <c r="O251" s="184">
        <v>7281208500.4399996</v>
      </c>
      <c r="P251" s="177"/>
      <c r="Q251" s="182">
        <v>14303532705.440001</v>
      </c>
      <c r="R251" s="183">
        <v>0</v>
      </c>
      <c r="S251" s="184">
        <v>14303532705.440001</v>
      </c>
      <c r="T251" s="47"/>
    </row>
    <row r="252" spans="2:20">
      <c r="B252" s="21"/>
      <c r="C252" s="160" t="s">
        <v>253</v>
      </c>
      <c r="D252" s="158"/>
      <c r="E252" s="178">
        <v>0</v>
      </c>
      <c r="F252" s="179">
        <v>0</v>
      </c>
      <c r="G252" s="180">
        <v>0</v>
      </c>
      <c r="H252" s="181"/>
      <c r="I252" s="178">
        <v>25727535.300000001</v>
      </c>
      <c r="J252" s="179">
        <v>0</v>
      </c>
      <c r="K252" s="180">
        <v>25727535.300000001</v>
      </c>
      <c r="L252" s="181"/>
      <c r="M252" s="178">
        <v>16602130.810000001</v>
      </c>
      <c r="N252" s="179">
        <v>0</v>
      </c>
      <c r="O252" s="180">
        <v>16602130.810000001</v>
      </c>
      <c r="P252" s="181"/>
      <c r="Q252" s="178">
        <v>42329666.109999999</v>
      </c>
      <c r="R252" s="179">
        <v>0</v>
      </c>
      <c r="S252" s="180">
        <v>42329666.109999999</v>
      </c>
      <c r="T252" s="47"/>
    </row>
    <row r="253" spans="2:20" ht="25.5" customHeight="1">
      <c r="B253" s="21"/>
      <c r="C253" s="161" t="s">
        <v>254</v>
      </c>
      <c r="D253" s="159"/>
      <c r="E253" s="182">
        <v>0</v>
      </c>
      <c r="F253" s="183">
        <v>0</v>
      </c>
      <c r="G253" s="184">
        <v>0</v>
      </c>
      <c r="H253" s="177"/>
      <c r="I253" s="182">
        <v>25727535.300000001</v>
      </c>
      <c r="J253" s="183">
        <v>0</v>
      </c>
      <c r="K253" s="184">
        <v>25727535.300000001</v>
      </c>
      <c r="L253" s="177"/>
      <c r="M253" s="182">
        <v>16602130.810000001</v>
      </c>
      <c r="N253" s="183">
        <v>0</v>
      </c>
      <c r="O253" s="184">
        <v>16602130.810000001</v>
      </c>
      <c r="P253" s="177"/>
      <c r="Q253" s="182">
        <v>42329666.109999999</v>
      </c>
      <c r="R253" s="183">
        <v>0</v>
      </c>
      <c r="S253" s="184">
        <v>42329666.109999999</v>
      </c>
      <c r="T253" s="47"/>
    </row>
    <row r="254" spans="2:20" ht="25.5" customHeight="1">
      <c r="B254" s="21"/>
      <c r="C254" s="160" t="s">
        <v>255</v>
      </c>
      <c r="D254" s="158"/>
      <c r="E254" s="178">
        <v>0</v>
      </c>
      <c r="F254" s="179">
        <v>0</v>
      </c>
      <c r="G254" s="180">
        <v>0</v>
      </c>
      <c r="H254" s="181"/>
      <c r="I254" s="178">
        <v>25727535.300000001</v>
      </c>
      <c r="J254" s="179">
        <v>0</v>
      </c>
      <c r="K254" s="180">
        <v>25727535.300000001</v>
      </c>
      <c r="L254" s="181"/>
      <c r="M254" s="178">
        <v>16602130.810000001</v>
      </c>
      <c r="N254" s="179">
        <v>0</v>
      </c>
      <c r="O254" s="180">
        <v>16602130.810000001</v>
      </c>
      <c r="P254" s="181"/>
      <c r="Q254" s="178">
        <v>42329666.109999999</v>
      </c>
      <c r="R254" s="179">
        <v>0</v>
      </c>
      <c r="S254" s="180">
        <v>42329666.109999999</v>
      </c>
      <c r="T254" s="47"/>
    </row>
    <row r="255" spans="2:20">
      <c r="B255" s="21"/>
      <c r="C255" s="161" t="s">
        <v>256</v>
      </c>
      <c r="D255" s="159"/>
      <c r="E255" s="182">
        <v>2822760.52</v>
      </c>
      <c r="F255" s="183">
        <v>0</v>
      </c>
      <c r="G255" s="184">
        <v>2822760.52</v>
      </c>
      <c r="H255" s="177"/>
      <c r="I255" s="182">
        <v>63186254.030000001</v>
      </c>
      <c r="J255" s="183">
        <v>0</v>
      </c>
      <c r="K255" s="184">
        <v>63186254.030000001</v>
      </c>
      <c r="L255" s="177"/>
      <c r="M255" s="182">
        <v>132198182.55</v>
      </c>
      <c r="N255" s="183">
        <v>53151683.75999999</v>
      </c>
      <c r="O255" s="184">
        <v>79046498.790000007</v>
      </c>
      <c r="P255" s="177"/>
      <c r="Q255" s="182">
        <v>198207197.09999999</v>
      </c>
      <c r="R255" s="183">
        <v>53151683.75999999</v>
      </c>
      <c r="S255" s="184">
        <v>145055513.34</v>
      </c>
      <c r="T255" s="47"/>
    </row>
    <row r="256" spans="2:20" ht="25.5" customHeight="1">
      <c r="B256" s="21"/>
      <c r="C256" s="160" t="s">
        <v>257</v>
      </c>
      <c r="D256" s="158"/>
      <c r="E256" s="178">
        <v>2822760.52</v>
      </c>
      <c r="F256" s="179">
        <v>0</v>
      </c>
      <c r="G256" s="180">
        <v>2822760.52</v>
      </c>
      <c r="H256" s="181"/>
      <c r="I256" s="178">
        <v>63186254.030000001</v>
      </c>
      <c r="J256" s="179">
        <v>0</v>
      </c>
      <c r="K256" s="180">
        <v>63186254.030000001</v>
      </c>
      <c r="L256" s="181"/>
      <c r="M256" s="178">
        <v>79046498.790000007</v>
      </c>
      <c r="N256" s="179">
        <v>0</v>
      </c>
      <c r="O256" s="180">
        <v>79046498.790000007</v>
      </c>
      <c r="P256" s="181"/>
      <c r="Q256" s="178">
        <v>145055513.34</v>
      </c>
      <c r="R256" s="179">
        <v>0</v>
      </c>
      <c r="S256" s="180">
        <v>145055513.34</v>
      </c>
      <c r="T256" s="47"/>
    </row>
    <row r="257" spans="2:20" ht="25.5" customHeight="1">
      <c r="B257" s="21"/>
      <c r="C257" s="161" t="s">
        <v>258</v>
      </c>
      <c r="D257" s="159"/>
      <c r="E257" s="182">
        <v>2822760.52</v>
      </c>
      <c r="F257" s="183">
        <v>0</v>
      </c>
      <c r="G257" s="184">
        <v>2822760.52</v>
      </c>
      <c r="H257" s="177"/>
      <c r="I257" s="182">
        <v>60301874.950000003</v>
      </c>
      <c r="J257" s="183">
        <v>0</v>
      </c>
      <c r="K257" s="184">
        <v>60301874.950000003</v>
      </c>
      <c r="L257" s="177"/>
      <c r="M257" s="182">
        <v>42186288.859999999</v>
      </c>
      <c r="N257" s="183">
        <v>0</v>
      </c>
      <c r="O257" s="184">
        <v>42186288.859999999</v>
      </c>
      <c r="P257" s="177"/>
      <c r="Q257" s="182">
        <v>105310924.33</v>
      </c>
      <c r="R257" s="183">
        <v>0</v>
      </c>
      <c r="S257" s="184">
        <v>105310924.33</v>
      </c>
      <c r="T257" s="47"/>
    </row>
    <row r="258" spans="2:20" ht="25.5" customHeight="1">
      <c r="B258" s="21"/>
      <c r="C258" s="160" t="s">
        <v>259</v>
      </c>
      <c r="D258" s="158"/>
      <c r="E258" s="178">
        <v>0</v>
      </c>
      <c r="F258" s="179">
        <v>0</v>
      </c>
      <c r="G258" s="180">
        <v>0</v>
      </c>
      <c r="H258" s="181"/>
      <c r="I258" s="178">
        <v>0</v>
      </c>
      <c r="J258" s="179">
        <v>0</v>
      </c>
      <c r="K258" s="180">
        <v>0</v>
      </c>
      <c r="L258" s="181"/>
      <c r="M258" s="178">
        <v>13665142.939999999</v>
      </c>
      <c r="N258" s="179">
        <v>0</v>
      </c>
      <c r="O258" s="180">
        <v>13665142.939999999</v>
      </c>
      <c r="P258" s="181"/>
      <c r="Q258" s="178">
        <v>13665142.939999999</v>
      </c>
      <c r="R258" s="179">
        <v>0</v>
      </c>
      <c r="S258" s="180">
        <v>13665142.939999999</v>
      </c>
      <c r="T258" s="47"/>
    </row>
    <row r="259" spans="2:20" ht="25.5" customHeight="1">
      <c r="B259" s="21"/>
      <c r="C259" s="161" t="s">
        <v>260</v>
      </c>
      <c r="D259" s="159"/>
      <c r="E259" s="182">
        <v>0</v>
      </c>
      <c r="F259" s="183">
        <v>0</v>
      </c>
      <c r="G259" s="184">
        <v>0</v>
      </c>
      <c r="H259" s="177"/>
      <c r="I259" s="182">
        <v>2884379.08</v>
      </c>
      <c r="J259" s="183">
        <v>0</v>
      </c>
      <c r="K259" s="184">
        <v>2884379.08</v>
      </c>
      <c r="L259" s="177"/>
      <c r="M259" s="182">
        <v>6881721.6200000001</v>
      </c>
      <c r="N259" s="183">
        <v>0</v>
      </c>
      <c r="O259" s="184">
        <v>6881721.6200000001</v>
      </c>
      <c r="P259" s="177"/>
      <c r="Q259" s="182">
        <v>9766100.6999999993</v>
      </c>
      <c r="R259" s="183">
        <v>0</v>
      </c>
      <c r="S259" s="184">
        <v>9766100.6999999993</v>
      </c>
      <c r="T259" s="47"/>
    </row>
    <row r="260" spans="2:20" ht="25.5" customHeight="1">
      <c r="B260" s="21"/>
      <c r="C260" s="160" t="s">
        <v>261</v>
      </c>
      <c r="D260" s="158"/>
      <c r="E260" s="178">
        <v>0</v>
      </c>
      <c r="F260" s="179">
        <v>0</v>
      </c>
      <c r="G260" s="180">
        <v>0</v>
      </c>
      <c r="H260" s="181"/>
      <c r="I260" s="178">
        <v>0</v>
      </c>
      <c r="J260" s="179">
        <v>0</v>
      </c>
      <c r="K260" s="180">
        <v>0</v>
      </c>
      <c r="L260" s="181"/>
      <c r="M260" s="178">
        <v>16313345.369999999</v>
      </c>
      <c r="N260" s="179">
        <v>0</v>
      </c>
      <c r="O260" s="180">
        <v>16313345.369999999</v>
      </c>
      <c r="P260" s="181"/>
      <c r="Q260" s="178">
        <v>16313345.369999999</v>
      </c>
      <c r="R260" s="179">
        <v>0</v>
      </c>
      <c r="S260" s="180">
        <v>16313345.369999999</v>
      </c>
      <c r="T260" s="47"/>
    </row>
    <row r="261" spans="2:20" ht="25.5" customHeight="1">
      <c r="B261" s="21"/>
      <c r="C261" s="161" t="s">
        <v>262</v>
      </c>
      <c r="D261" s="159"/>
      <c r="E261" s="182">
        <v>0</v>
      </c>
      <c r="F261" s="183">
        <v>0</v>
      </c>
      <c r="G261" s="184">
        <v>0</v>
      </c>
      <c r="H261" s="177"/>
      <c r="I261" s="182">
        <v>0</v>
      </c>
      <c r="J261" s="183">
        <v>0</v>
      </c>
      <c r="K261" s="184">
        <v>0</v>
      </c>
      <c r="L261" s="177"/>
      <c r="M261" s="182">
        <v>0</v>
      </c>
      <c r="N261" s="183">
        <v>0</v>
      </c>
      <c r="O261" s="184">
        <v>0</v>
      </c>
      <c r="P261" s="177"/>
      <c r="Q261" s="182">
        <v>0</v>
      </c>
      <c r="R261" s="183">
        <v>0</v>
      </c>
      <c r="S261" s="184">
        <v>0</v>
      </c>
      <c r="T261" s="47"/>
    </row>
    <row r="262" spans="2:20" ht="25.5" customHeight="1">
      <c r="B262" s="21"/>
      <c r="C262" s="160" t="s">
        <v>263</v>
      </c>
      <c r="D262" s="158"/>
      <c r="E262" s="178">
        <v>0</v>
      </c>
      <c r="F262" s="179">
        <v>0</v>
      </c>
      <c r="G262" s="180">
        <v>0</v>
      </c>
      <c r="H262" s="181"/>
      <c r="I262" s="178">
        <v>0</v>
      </c>
      <c r="J262" s="179">
        <v>0</v>
      </c>
      <c r="K262" s="180">
        <v>0</v>
      </c>
      <c r="L262" s="181"/>
      <c r="M262" s="178">
        <v>0</v>
      </c>
      <c r="N262" s="179">
        <v>0</v>
      </c>
      <c r="O262" s="180">
        <v>0</v>
      </c>
      <c r="P262" s="181"/>
      <c r="Q262" s="178">
        <v>0</v>
      </c>
      <c r="R262" s="179">
        <v>0</v>
      </c>
      <c r="S262" s="180">
        <v>0</v>
      </c>
      <c r="T262" s="47"/>
    </row>
    <row r="263" spans="2:20" ht="25.5" customHeight="1">
      <c r="B263" s="21"/>
      <c r="C263" s="161" t="s">
        <v>264</v>
      </c>
      <c r="D263" s="159"/>
      <c r="E263" s="182">
        <v>0</v>
      </c>
      <c r="F263" s="183">
        <v>0</v>
      </c>
      <c r="G263" s="184">
        <v>0</v>
      </c>
      <c r="H263" s="177"/>
      <c r="I263" s="182">
        <v>0</v>
      </c>
      <c r="J263" s="183">
        <v>0</v>
      </c>
      <c r="K263" s="184">
        <v>0</v>
      </c>
      <c r="L263" s="177"/>
      <c r="M263" s="182">
        <v>0</v>
      </c>
      <c r="N263" s="183">
        <v>0</v>
      </c>
      <c r="O263" s="184">
        <v>0</v>
      </c>
      <c r="P263" s="177"/>
      <c r="Q263" s="182">
        <v>0</v>
      </c>
      <c r="R263" s="183">
        <v>0</v>
      </c>
      <c r="S263" s="184">
        <v>0</v>
      </c>
      <c r="T263" s="47"/>
    </row>
    <row r="264" spans="2:20" ht="25.5" customHeight="1">
      <c r="B264" s="21"/>
      <c r="C264" s="160" t="s">
        <v>265</v>
      </c>
      <c r="D264" s="158"/>
      <c r="E264" s="178">
        <v>0</v>
      </c>
      <c r="F264" s="179">
        <v>0</v>
      </c>
      <c r="G264" s="180">
        <v>0</v>
      </c>
      <c r="H264" s="181"/>
      <c r="I264" s="178">
        <v>0</v>
      </c>
      <c r="J264" s="179">
        <v>0</v>
      </c>
      <c r="K264" s="180">
        <v>0</v>
      </c>
      <c r="L264" s="181"/>
      <c r="M264" s="178">
        <v>0</v>
      </c>
      <c r="N264" s="179">
        <v>0</v>
      </c>
      <c r="O264" s="180">
        <v>0</v>
      </c>
      <c r="P264" s="181"/>
      <c r="Q264" s="178">
        <v>0</v>
      </c>
      <c r="R264" s="179">
        <v>0</v>
      </c>
      <c r="S264" s="180">
        <v>0</v>
      </c>
      <c r="T264" s="47"/>
    </row>
    <row r="265" spans="2:20" ht="25.5" customHeight="1">
      <c r="B265" s="21"/>
      <c r="C265" s="161" t="s">
        <v>266</v>
      </c>
      <c r="D265" s="159"/>
      <c r="E265" s="182">
        <v>0</v>
      </c>
      <c r="F265" s="183">
        <v>0</v>
      </c>
      <c r="G265" s="184">
        <v>0</v>
      </c>
      <c r="H265" s="177"/>
      <c r="I265" s="182">
        <v>0</v>
      </c>
      <c r="J265" s="183">
        <v>0</v>
      </c>
      <c r="K265" s="184">
        <v>0</v>
      </c>
      <c r="L265" s="177"/>
      <c r="M265" s="182">
        <v>0</v>
      </c>
      <c r="N265" s="183">
        <v>0</v>
      </c>
      <c r="O265" s="184">
        <v>0</v>
      </c>
      <c r="P265" s="177"/>
      <c r="Q265" s="182">
        <v>0</v>
      </c>
      <c r="R265" s="183">
        <v>0</v>
      </c>
      <c r="S265" s="184">
        <v>0</v>
      </c>
      <c r="T265" s="47"/>
    </row>
    <row r="266" spans="2:20" ht="25.5" customHeight="1">
      <c r="B266" s="21"/>
      <c r="C266" s="160" t="s">
        <v>267</v>
      </c>
      <c r="D266" s="158"/>
      <c r="E266" s="178">
        <v>0</v>
      </c>
      <c r="F266" s="179">
        <v>0</v>
      </c>
      <c r="G266" s="180">
        <v>0</v>
      </c>
      <c r="H266" s="181"/>
      <c r="I266" s="178">
        <v>0</v>
      </c>
      <c r="J266" s="179">
        <v>0</v>
      </c>
      <c r="K266" s="180">
        <v>0</v>
      </c>
      <c r="L266" s="181"/>
      <c r="M266" s="178">
        <v>0</v>
      </c>
      <c r="N266" s="179">
        <v>0</v>
      </c>
      <c r="O266" s="180">
        <v>0</v>
      </c>
      <c r="P266" s="181"/>
      <c r="Q266" s="178">
        <v>0</v>
      </c>
      <c r="R266" s="179">
        <v>0</v>
      </c>
      <c r="S266" s="180">
        <v>0</v>
      </c>
      <c r="T266" s="47"/>
    </row>
    <row r="267" spans="2:20" ht="25.5" customHeight="1">
      <c r="B267" s="21"/>
      <c r="C267" s="161" t="s">
        <v>268</v>
      </c>
      <c r="D267" s="159"/>
      <c r="E267" s="182">
        <v>0</v>
      </c>
      <c r="F267" s="183">
        <v>0</v>
      </c>
      <c r="G267" s="184">
        <v>0</v>
      </c>
      <c r="H267" s="177"/>
      <c r="I267" s="182">
        <v>0</v>
      </c>
      <c r="J267" s="183">
        <v>0</v>
      </c>
      <c r="K267" s="184">
        <v>0</v>
      </c>
      <c r="L267" s="177"/>
      <c r="M267" s="182">
        <v>53151683.759999998</v>
      </c>
      <c r="N267" s="183">
        <v>53151683.759999998</v>
      </c>
      <c r="O267" s="184">
        <v>0</v>
      </c>
      <c r="P267" s="177"/>
      <c r="Q267" s="182">
        <v>53151683.759999998</v>
      </c>
      <c r="R267" s="183">
        <v>53151683.759999998</v>
      </c>
      <c r="S267" s="184">
        <v>0</v>
      </c>
      <c r="T267" s="47"/>
    </row>
    <row r="268" spans="2:20" ht="25.5" customHeight="1">
      <c r="B268" s="21"/>
      <c r="C268" s="160" t="s">
        <v>269</v>
      </c>
      <c r="D268" s="158"/>
      <c r="E268" s="178">
        <v>0</v>
      </c>
      <c r="F268" s="179">
        <v>0</v>
      </c>
      <c r="G268" s="180">
        <v>0</v>
      </c>
      <c r="H268" s="181"/>
      <c r="I268" s="178">
        <v>0</v>
      </c>
      <c r="J268" s="179">
        <v>0</v>
      </c>
      <c r="K268" s="180">
        <v>0</v>
      </c>
      <c r="L268" s="181"/>
      <c r="M268" s="178">
        <v>53151683.759999998</v>
      </c>
      <c r="N268" s="179">
        <v>53151683.759999998</v>
      </c>
      <c r="O268" s="180">
        <v>0</v>
      </c>
      <c r="P268" s="181"/>
      <c r="Q268" s="178">
        <v>53151683.759999998</v>
      </c>
      <c r="R268" s="179">
        <v>53151683.759999998</v>
      </c>
      <c r="S268" s="180">
        <v>0</v>
      </c>
      <c r="T268" s="47"/>
    </row>
    <row r="269" spans="2:20" ht="25.5" customHeight="1">
      <c r="B269" s="21"/>
      <c r="C269" s="161" t="s">
        <v>270</v>
      </c>
      <c r="D269" s="159"/>
      <c r="E269" s="182">
        <v>0</v>
      </c>
      <c r="F269" s="183">
        <v>0</v>
      </c>
      <c r="G269" s="184">
        <v>0</v>
      </c>
      <c r="H269" s="177"/>
      <c r="I269" s="182">
        <v>0</v>
      </c>
      <c r="J269" s="183">
        <v>0</v>
      </c>
      <c r="K269" s="184">
        <v>0</v>
      </c>
      <c r="L269" s="177"/>
      <c r="M269" s="182">
        <v>0</v>
      </c>
      <c r="N269" s="183">
        <v>0</v>
      </c>
      <c r="O269" s="184">
        <v>0</v>
      </c>
      <c r="P269" s="177"/>
      <c r="Q269" s="182">
        <v>0</v>
      </c>
      <c r="R269" s="183">
        <v>0</v>
      </c>
      <c r="S269" s="184">
        <v>0</v>
      </c>
      <c r="T269" s="47"/>
    </row>
    <row r="270" spans="2:20" ht="25.5" customHeight="1">
      <c r="B270" s="21"/>
      <c r="C270" s="160" t="s">
        <v>271</v>
      </c>
      <c r="D270" s="158"/>
      <c r="E270" s="178">
        <v>0</v>
      </c>
      <c r="F270" s="179">
        <v>0</v>
      </c>
      <c r="G270" s="180">
        <v>0</v>
      </c>
      <c r="H270" s="181"/>
      <c r="I270" s="178">
        <v>0</v>
      </c>
      <c r="J270" s="179">
        <v>0</v>
      </c>
      <c r="K270" s="180">
        <v>0</v>
      </c>
      <c r="L270" s="181"/>
      <c r="M270" s="178">
        <v>0</v>
      </c>
      <c r="N270" s="179">
        <v>0</v>
      </c>
      <c r="O270" s="180">
        <v>0</v>
      </c>
      <c r="P270" s="181"/>
      <c r="Q270" s="178">
        <v>0</v>
      </c>
      <c r="R270" s="179">
        <v>0</v>
      </c>
      <c r="S270" s="180">
        <v>0</v>
      </c>
      <c r="T270" s="47"/>
    </row>
    <row r="271" spans="2:20" ht="25.5" customHeight="1">
      <c r="B271" s="21"/>
      <c r="C271" s="161" t="s">
        <v>272</v>
      </c>
      <c r="D271" s="159"/>
      <c r="E271" s="182">
        <v>0</v>
      </c>
      <c r="F271" s="183">
        <v>0</v>
      </c>
      <c r="G271" s="184">
        <v>0</v>
      </c>
      <c r="H271" s="177"/>
      <c r="I271" s="182">
        <v>0</v>
      </c>
      <c r="J271" s="183">
        <v>0</v>
      </c>
      <c r="K271" s="184">
        <v>0</v>
      </c>
      <c r="L271" s="177"/>
      <c r="M271" s="182">
        <v>0</v>
      </c>
      <c r="N271" s="183">
        <v>0</v>
      </c>
      <c r="O271" s="184">
        <v>0</v>
      </c>
      <c r="P271" s="177"/>
      <c r="Q271" s="182">
        <v>0</v>
      </c>
      <c r="R271" s="183">
        <v>0</v>
      </c>
      <c r="S271" s="184">
        <v>0</v>
      </c>
      <c r="T271" s="47"/>
    </row>
    <row r="272" spans="2:20" ht="25.5" customHeight="1">
      <c r="B272" s="21"/>
      <c r="C272" s="160" t="s">
        <v>273</v>
      </c>
      <c r="D272" s="158"/>
      <c r="E272" s="178">
        <v>0</v>
      </c>
      <c r="F272" s="179">
        <v>0</v>
      </c>
      <c r="G272" s="180">
        <v>0</v>
      </c>
      <c r="H272" s="181"/>
      <c r="I272" s="178">
        <v>0</v>
      </c>
      <c r="J272" s="179">
        <v>0</v>
      </c>
      <c r="K272" s="180">
        <v>0</v>
      </c>
      <c r="L272" s="181"/>
      <c r="M272" s="178">
        <v>0</v>
      </c>
      <c r="N272" s="179">
        <v>0</v>
      </c>
      <c r="O272" s="180">
        <v>0</v>
      </c>
      <c r="P272" s="181"/>
      <c r="Q272" s="178">
        <v>0</v>
      </c>
      <c r="R272" s="179">
        <v>0</v>
      </c>
      <c r="S272" s="180">
        <v>0</v>
      </c>
      <c r="T272" s="47"/>
    </row>
    <row r="273" spans="2:20">
      <c r="B273" s="21"/>
      <c r="C273" s="161" t="s">
        <v>274</v>
      </c>
      <c r="D273" s="159"/>
      <c r="E273" s="182">
        <v>1266644147942.6899</v>
      </c>
      <c r="F273" s="183">
        <v>0</v>
      </c>
      <c r="G273" s="184">
        <v>1266644147942.6899</v>
      </c>
      <c r="H273" s="177"/>
      <c r="I273" s="182">
        <v>448839107956.03998</v>
      </c>
      <c r="J273" s="183">
        <v>-6.103515625E-5</v>
      </c>
      <c r="K273" s="184">
        <v>448839107956.03998</v>
      </c>
      <c r="L273" s="177"/>
      <c r="M273" s="182">
        <v>375876240687.26001</v>
      </c>
      <c r="N273" s="183">
        <v>6.103515625E-5</v>
      </c>
      <c r="O273" s="184">
        <v>375876240687.25989</v>
      </c>
      <c r="P273" s="177"/>
      <c r="Q273" s="182">
        <v>2091359496585.99</v>
      </c>
      <c r="R273" s="183">
        <v>0</v>
      </c>
      <c r="S273" s="184">
        <v>2091359496585.99</v>
      </c>
      <c r="T273" s="47"/>
    </row>
    <row r="274" spans="2:20">
      <c r="B274" s="21"/>
      <c r="C274" s="160" t="s">
        <v>275</v>
      </c>
      <c r="D274" s="158"/>
      <c r="E274" s="178">
        <v>121230254149.14</v>
      </c>
      <c r="F274" s="179">
        <v>0</v>
      </c>
      <c r="G274" s="180">
        <v>121230254149.14</v>
      </c>
      <c r="H274" s="181"/>
      <c r="I274" s="178">
        <v>88699436990.639999</v>
      </c>
      <c r="J274" s="179">
        <v>0</v>
      </c>
      <c r="K274" s="180">
        <v>88699436990.639999</v>
      </c>
      <c r="L274" s="181"/>
      <c r="M274" s="178">
        <v>79124658116.389999</v>
      </c>
      <c r="N274" s="179">
        <v>0</v>
      </c>
      <c r="O274" s="180">
        <v>79124658116.389999</v>
      </c>
      <c r="P274" s="181"/>
      <c r="Q274" s="178">
        <v>289054349256.16998</v>
      </c>
      <c r="R274" s="179">
        <v>0</v>
      </c>
      <c r="S274" s="180">
        <v>289054349256.16998</v>
      </c>
      <c r="T274" s="47"/>
    </row>
    <row r="275" spans="2:20">
      <c r="B275" s="21"/>
      <c r="C275" s="161" t="s">
        <v>276</v>
      </c>
      <c r="D275" s="159"/>
      <c r="E275" s="182">
        <v>121230254149.14</v>
      </c>
      <c r="F275" s="183">
        <v>0</v>
      </c>
      <c r="G275" s="184">
        <v>121230254149.14</v>
      </c>
      <c r="H275" s="177"/>
      <c r="I275" s="182">
        <v>88699436990.639999</v>
      </c>
      <c r="J275" s="183">
        <v>0</v>
      </c>
      <c r="K275" s="184">
        <v>88699436990.639999</v>
      </c>
      <c r="L275" s="177"/>
      <c r="M275" s="182">
        <v>79124658116.389999</v>
      </c>
      <c r="N275" s="183">
        <v>0</v>
      </c>
      <c r="O275" s="184">
        <v>79124658116.389999</v>
      </c>
      <c r="P275" s="177"/>
      <c r="Q275" s="182">
        <v>289054349256.16998</v>
      </c>
      <c r="R275" s="183">
        <v>0</v>
      </c>
      <c r="S275" s="184">
        <v>289054349256.16998</v>
      </c>
      <c r="T275" s="47"/>
    </row>
    <row r="276" spans="2:20">
      <c r="B276" s="21"/>
      <c r="C276" s="160" t="s">
        <v>277</v>
      </c>
      <c r="D276" s="158"/>
      <c r="E276" s="178">
        <v>1172293913880.3201</v>
      </c>
      <c r="F276" s="179">
        <v>0</v>
      </c>
      <c r="G276" s="180">
        <v>1172293913880.3201</v>
      </c>
      <c r="H276" s="181"/>
      <c r="I276" s="178">
        <v>382848452276.88</v>
      </c>
      <c r="J276" s="179">
        <v>0</v>
      </c>
      <c r="K276" s="180">
        <v>382848452276.88</v>
      </c>
      <c r="L276" s="181"/>
      <c r="M276" s="178">
        <v>310231967180.66998</v>
      </c>
      <c r="N276" s="179">
        <v>0</v>
      </c>
      <c r="O276" s="180">
        <v>310231967180.66998</v>
      </c>
      <c r="P276" s="181"/>
      <c r="Q276" s="178">
        <v>1865374333337.8701</v>
      </c>
      <c r="R276" s="179">
        <v>0</v>
      </c>
      <c r="S276" s="180">
        <v>1865374333337.8701</v>
      </c>
      <c r="T276" s="47"/>
    </row>
    <row r="277" spans="2:20">
      <c r="B277" s="21"/>
      <c r="C277" s="161" t="s">
        <v>278</v>
      </c>
      <c r="D277" s="159"/>
      <c r="E277" s="182">
        <v>1172293913880.3201</v>
      </c>
      <c r="F277" s="183">
        <v>0</v>
      </c>
      <c r="G277" s="184">
        <v>1172293913880.3201</v>
      </c>
      <c r="H277" s="177"/>
      <c r="I277" s="182">
        <v>382848452276.88</v>
      </c>
      <c r="J277" s="183">
        <v>0</v>
      </c>
      <c r="K277" s="184">
        <v>382848452276.88</v>
      </c>
      <c r="L277" s="177"/>
      <c r="M277" s="182">
        <v>310231967180.66998</v>
      </c>
      <c r="N277" s="183">
        <v>0</v>
      </c>
      <c r="O277" s="184">
        <v>310231967180.66998</v>
      </c>
      <c r="P277" s="177"/>
      <c r="Q277" s="182">
        <v>1865374333337.8701</v>
      </c>
      <c r="R277" s="183">
        <v>0</v>
      </c>
      <c r="S277" s="184">
        <v>1865374333337.8701</v>
      </c>
      <c r="T277" s="47"/>
    </row>
    <row r="278" spans="2:20">
      <c r="B278" s="21"/>
      <c r="C278" s="160" t="s">
        <v>279</v>
      </c>
      <c r="D278" s="158"/>
      <c r="E278" s="178">
        <v>26629330322</v>
      </c>
      <c r="F278" s="179">
        <v>0</v>
      </c>
      <c r="G278" s="180">
        <v>26629330322</v>
      </c>
      <c r="H278" s="181"/>
      <c r="I278" s="178">
        <v>22701610817.849998</v>
      </c>
      <c r="J278" s="179">
        <v>0</v>
      </c>
      <c r="K278" s="180">
        <v>22701610817.849998</v>
      </c>
      <c r="L278" s="181"/>
      <c r="M278" s="178">
        <v>13108957517.9</v>
      </c>
      <c r="N278" s="179">
        <v>0</v>
      </c>
      <c r="O278" s="180">
        <v>13108957517.9</v>
      </c>
      <c r="P278" s="181"/>
      <c r="Q278" s="178">
        <v>62439898657.75</v>
      </c>
      <c r="R278" s="179">
        <v>0</v>
      </c>
      <c r="S278" s="180">
        <v>62439898657.75</v>
      </c>
      <c r="T278" s="47"/>
    </row>
    <row r="279" spans="2:20" ht="25.5" customHeight="1">
      <c r="B279" s="21"/>
      <c r="C279" s="161" t="s">
        <v>280</v>
      </c>
      <c r="D279" s="159"/>
      <c r="E279" s="182">
        <v>26629330322</v>
      </c>
      <c r="F279" s="183">
        <v>0</v>
      </c>
      <c r="G279" s="184">
        <v>26629330322</v>
      </c>
      <c r="H279" s="177"/>
      <c r="I279" s="182">
        <v>22701610817.849998</v>
      </c>
      <c r="J279" s="183">
        <v>0</v>
      </c>
      <c r="K279" s="184">
        <v>22701610817.849998</v>
      </c>
      <c r="L279" s="177"/>
      <c r="M279" s="182">
        <v>13108957517.9</v>
      </c>
      <c r="N279" s="183">
        <v>0</v>
      </c>
      <c r="O279" s="184">
        <v>13108957517.9</v>
      </c>
      <c r="P279" s="177"/>
      <c r="Q279" s="182">
        <v>62439898657.75</v>
      </c>
      <c r="R279" s="183">
        <v>0</v>
      </c>
      <c r="S279" s="184">
        <v>62439898657.75</v>
      </c>
      <c r="T279" s="47"/>
    </row>
    <row r="280" spans="2:20">
      <c r="B280" s="21"/>
      <c r="C280" s="160" t="s">
        <v>281</v>
      </c>
      <c r="D280" s="158"/>
      <c r="E280" s="178">
        <v>20240137767.48</v>
      </c>
      <c r="F280" s="179">
        <v>0</v>
      </c>
      <c r="G280" s="180">
        <v>20240137767.48</v>
      </c>
      <c r="H280" s="181"/>
      <c r="I280" s="178">
        <v>11789873776.799999</v>
      </c>
      <c r="J280" s="179">
        <v>0</v>
      </c>
      <c r="K280" s="180">
        <v>11789873776.799999</v>
      </c>
      <c r="L280" s="181"/>
      <c r="M280" s="178">
        <v>9683638615.6900005</v>
      </c>
      <c r="N280" s="179">
        <v>0</v>
      </c>
      <c r="O280" s="180">
        <v>9683638615.6900005</v>
      </c>
      <c r="P280" s="181"/>
      <c r="Q280" s="178">
        <v>41713650159.970001</v>
      </c>
      <c r="R280" s="179">
        <v>0</v>
      </c>
      <c r="S280" s="180">
        <v>41713650159.970001</v>
      </c>
      <c r="T280" s="47"/>
    </row>
    <row r="281" spans="2:20">
      <c r="B281" s="21"/>
      <c r="C281" s="161" t="s">
        <v>282</v>
      </c>
      <c r="D281" s="159"/>
      <c r="E281" s="182">
        <v>6279442420.3999996</v>
      </c>
      <c r="F281" s="183">
        <v>0</v>
      </c>
      <c r="G281" s="184">
        <v>6279442420.3999996</v>
      </c>
      <c r="H281" s="177"/>
      <c r="I281" s="182">
        <v>10903097991.48</v>
      </c>
      <c r="J281" s="183">
        <v>0</v>
      </c>
      <c r="K281" s="184">
        <v>10903097991.48</v>
      </c>
      <c r="L281" s="177"/>
      <c r="M281" s="182">
        <v>3370720970.7600002</v>
      </c>
      <c r="N281" s="183">
        <v>0</v>
      </c>
      <c r="O281" s="184">
        <v>3370720970.7600002</v>
      </c>
      <c r="P281" s="177"/>
      <c r="Q281" s="182">
        <v>20553261382.639999</v>
      </c>
      <c r="R281" s="183">
        <v>0</v>
      </c>
      <c r="S281" s="184">
        <v>20553261382.639999</v>
      </c>
      <c r="T281" s="47"/>
    </row>
    <row r="282" spans="2:20">
      <c r="B282" s="21"/>
      <c r="C282" s="160" t="s">
        <v>283</v>
      </c>
      <c r="D282" s="158"/>
      <c r="E282" s="178">
        <v>0</v>
      </c>
      <c r="F282" s="179">
        <v>0</v>
      </c>
      <c r="G282" s="180">
        <v>0</v>
      </c>
      <c r="H282" s="181"/>
      <c r="I282" s="178">
        <v>57907.26</v>
      </c>
      <c r="J282" s="179">
        <v>0</v>
      </c>
      <c r="K282" s="180">
        <v>57907.26</v>
      </c>
      <c r="L282" s="181"/>
      <c r="M282" s="178">
        <v>2835604.87</v>
      </c>
      <c r="N282" s="179">
        <v>0</v>
      </c>
      <c r="O282" s="180">
        <v>2835604.87</v>
      </c>
      <c r="P282" s="181"/>
      <c r="Q282" s="178">
        <v>2893512.13</v>
      </c>
      <c r="R282" s="179">
        <v>0</v>
      </c>
      <c r="S282" s="180">
        <v>2893512.13</v>
      </c>
      <c r="T282" s="47"/>
    </row>
    <row r="283" spans="2:20">
      <c r="B283" s="21"/>
      <c r="C283" s="161" t="s">
        <v>284</v>
      </c>
      <c r="D283" s="159"/>
      <c r="E283" s="182">
        <v>0</v>
      </c>
      <c r="F283" s="183">
        <v>0</v>
      </c>
      <c r="G283" s="184">
        <v>0</v>
      </c>
      <c r="H283" s="177"/>
      <c r="I283" s="182">
        <v>175210.64</v>
      </c>
      <c r="J283" s="183">
        <v>0</v>
      </c>
      <c r="K283" s="184">
        <v>175210.64</v>
      </c>
      <c r="L283" s="177"/>
      <c r="M283" s="182">
        <v>4722634.4800000004</v>
      </c>
      <c r="N283" s="183">
        <v>0</v>
      </c>
      <c r="O283" s="184">
        <v>4722634.4800000004</v>
      </c>
      <c r="P283" s="177"/>
      <c r="Q283" s="182">
        <v>4897845.12</v>
      </c>
      <c r="R283" s="183">
        <v>0</v>
      </c>
      <c r="S283" s="184">
        <v>4897845.12</v>
      </c>
      <c r="T283" s="47"/>
    </row>
    <row r="284" spans="2:20">
      <c r="B284" s="21"/>
      <c r="C284" s="160" t="s">
        <v>285</v>
      </c>
      <c r="D284" s="158"/>
      <c r="E284" s="178">
        <v>0</v>
      </c>
      <c r="F284" s="179">
        <v>0</v>
      </c>
      <c r="G284" s="180">
        <v>0</v>
      </c>
      <c r="H284" s="181"/>
      <c r="I284" s="178">
        <v>255282.74</v>
      </c>
      <c r="J284" s="179">
        <v>0</v>
      </c>
      <c r="K284" s="180">
        <v>255282.74</v>
      </c>
      <c r="L284" s="181"/>
      <c r="M284" s="178">
        <v>20269254.48</v>
      </c>
      <c r="N284" s="179">
        <v>0</v>
      </c>
      <c r="O284" s="180">
        <v>20269254.48</v>
      </c>
      <c r="P284" s="181"/>
      <c r="Q284" s="178">
        <v>20524537.219999999</v>
      </c>
      <c r="R284" s="179">
        <v>0</v>
      </c>
      <c r="S284" s="180">
        <v>20524537.219999999</v>
      </c>
      <c r="T284" s="47"/>
    </row>
    <row r="285" spans="2:20">
      <c r="B285" s="21"/>
      <c r="C285" s="161" t="s">
        <v>286</v>
      </c>
      <c r="D285" s="159"/>
      <c r="E285" s="182">
        <v>109750134.12</v>
      </c>
      <c r="F285" s="183">
        <v>0</v>
      </c>
      <c r="G285" s="184">
        <v>109750134.12</v>
      </c>
      <c r="H285" s="177"/>
      <c r="I285" s="182">
        <v>8150648.9299999997</v>
      </c>
      <c r="J285" s="183">
        <v>0</v>
      </c>
      <c r="K285" s="184">
        <v>8150648.9299999997</v>
      </c>
      <c r="L285" s="177"/>
      <c r="M285" s="182">
        <v>26770437.620000001</v>
      </c>
      <c r="N285" s="183">
        <v>0</v>
      </c>
      <c r="O285" s="184">
        <v>26770437.620000001</v>
      </c>
      <c r="P285" s="177"/>
      <c r="Q285" s="182">
        <v>144671220.66999999</v>
      </c>
      <c r="R285" s="183">
        <v>0</v>
      </c>
      <c r="S285" s="184">
        <v>144671220.66999999</v>
      </c>
      <c r="T285" s="47"/>
    </row>
    <row r="286" spans="2:20">
      <c r="B286" s="21"/>
      <c r="C286" s="160" t="s">
        <v>287</v>
      </c>
      <c r="D286" s="158"/>
      <c r="E286" s="178">
        <v>250689764.77000001</v>
      </c>
      <c r="F286" s="179">
        <v>0</v>
      </c>
      <c r="G286" s="180">
        <v>250689764.77000001</v>
      </c>
      <c r="H286" s="181"/>
      <c r="I286" s="178">
        <v>7170493.6299999999</v>
      </c>
      <c r="J286" s="179">
        <v>0</v>
      </c>
      <c r="K286" s="180">
        <v>7170493.6299999999</v>
      </c>
      <c r="L286" s="181"/>
      <c r="M286" s="178">
        <v>371427091.89999998</v>
      </c>
      <c r="N286" s="179">
        <v>0</v>
      </c>
      <c r="O286" s="180">
        <v>371427091.89999998</v>
      </c>
      <c r="P286" s="181"/>
      <c r="Q286" s="178">
        <v>629287350.29999995</v>
      </c>
      <c r="R286" s="179">
        <v>0</v>
      </c>
      <c r="S286" s="180">
        <v>629287350.29999995</v>
      </c>
      <c r="T286" s="47"/>
    </row>
    <row r="287" spans="2:20" ht="25.5" customHeight="1">
      <c r="B287" s="21"/>
      <c r="C287" s="161" t="s">
        <v>288</v>
      </c>
      <c r="D287" s="159"/>
      <c r="E287" s="182">
        <v>250689764.77000001</v>
      </c>
      <c r="F287" s="183">
        <v>0</v>
      </c>
      <c r="G287" s="184">
        <v>250689764.77000001</v>
      </c>
      <c r="H287" s="177"/>
      <c r="I287" s="182">
        <v>7170493.6299999999</v>
      </c>
      <c r="J287" s="183">
        <v>0</v>
      </c>
      <c r="K287" s="184">
        <v>7170493.6299999999</v>
      </c>
      <c r="L287" s="177"/>
      <c r="M287" s="182">
        <v>371427091.89999998</v>
      </c>
      <c r="N287" s="183">
        <v>0</v>
      </c>
      <c r="O287" s="184">
        <v>371427091.89999998</v>
      </c>
      <c r="P287" s="177"/>
      <c r="Q287" s="182">
        <v>629287350.29999995</v>
      </c>
      <c r="R287" s="183">
        <v>0</v>
      </c>
      <c r="S287" s="184">
        <v>629287350.29999995</v>
      </c>
      <c r="T287" s="47"/>
    </row>
    <row r="288" spans="2:20" ht="25.5" customHeight="1">
      <c r="B288" s="21"/>
      <c r="C288" s="160" t="s">
        <v>289</v>
      </c>
      <c r="D288" s="158"/>
      <c r="E288" s="178">
        <v>250689764.77000001</v>
      </c>
      <c r="F288" s="179">
        <v>0</v>
      </c>
      <c r="G288" s="180">
        <v>250689764.77000001</v>
      </c>
      <c r="H288" s="181"/>
      <c r="I288" s="178">
        <v>7170493.6299999999</v>
      </c>
      <c r="J288" s="179">
        <v>0</v>
      </c>
      <c r="K288" s="180">
        <v>7170493.6299999999</v>
      </c>
      <c r="L288" s="181"/>
      <c r="M288" s="178">
        <v>31514347.670000002</v>
      </c>
      <c r="N288" s="179">
        <v>0</v>
      </c>
      <c r="O288" s="180">
        <v>31514347.670000002</v>
      </c>
      <c r="P288" s="181"/>
      <c r="Q288" s="178">
        <v>289374606.06999999</v>
      </c>
      <c r="R288" s="179">
        <v>0</v>
      </c>
      <c r="S288" s="180">
        <v>289374606.06999999</v>
      </c>
      <c r="T288" s="47"/>
    </row>
    <row r="289" spans="2:20" ht="25.5" customHeight="1">
      <c r="B289" s="21"/>
      <c r="C289" s="161" t="s">
        <v>290</v>
      </c>
      <c r="D289" s="159"/>
      <c r="E289" s="182">
        <v>0</v>
      </c>
      <c r="F289" s="183">
        <v>0</v>
      </c>
      <c r="G289" s="184">
        <v>0</v>
      </c>
      <c r="H289" s="177"/>
      <c r="I289" s="182">
        <v>0</v>
      </c>
      <c r="J289" s="183">
        <v>0</v>
      </c>
      <c r="K289" s="184">
        <v>0</v>
      </c>
      <c r="L289" s="177"/>
      <c r="M289" s="182">
        <v>339912744.23000002</v>
      </c>
      <c r="N289" s="183">
        <v>0</v>
      </c>
      <c r="O289" s="184">
        <v>339912744.23000002</v>
      </c>
      <c r="P289" s="177"/>
      <c r="Q289" s="182">
        <v>339912744.23000002</v>
      </c>
      <c r="R289" s="183">
        <v>0</v>
      </c>
      <c r="S289" s="184">
        <v>339912744.23000002</v>
      </c>
      <c r="T289" s="47"/>
    </row>
    <row r="290" spans="2:20">
      <c r="B290" s="21"/>
      <c r="C290" s="160" t="s">
        <v>291</v>
      </c>
      <c r="D290" s="158"/>
      <c r="E290" s="178">
        <v>5309071930.0299997</v>
      </c>
      <c r="F290" s="179">
        <v>-9.5367431640625E-7</v>
      </c>
      <c r="G290" s="180">
        <v>5309071930.0300007</v>
      </c>
      <c r="H290" s="181"/>
      <c r="I290" s="178">
        <v>4543228409.4099998</v>
      </c>
      <c r="J290" s="179">
        <v>-9.5367431640625E-7</v>
      </c>
      <c r="K290" s="180">
        <v>4543228409.4100008</v>
      </c>
      <c r="L290" s="181"/>
      <c r="M290" s="178">
        <v>898438962.45000005</v>
      </c>
      <c r="N290" s="179">
        <v>0</v>
      </c>
      <c r="O290" s="180">
        <v>898438962.45000005</v>
      </c>
      <c r="P290" s="181"/>
      <c r="Q290" s="178">
        <v>10750739301.889999</v>
      </c>
      <c r="R290" s="179">
        <v>-3.814697265625E-6</v>
      </c>
      <c r="S290" s="180">
        <v>10750739301.889999</v>
      </c>
      <c r="T290" s="47"/>
    </row>
    <row r="291" spans="2:20">
      <c r="B291" s="21"/>
      <c r="C291" s="161" t="s">
        <v>292</v>
      </c>
      <c r="D291" s="159"/>
      <c r="E291" s="182">
        <v>4868360286.5799999</v>
      </c>
      <c r="F291" s="183">
        <v>0</v>
      </c>
      <c r="G291" s="184">
        <v>4868360286.5799999</v>
      </c>
      <c r="H291" s="177"/>
      <c r="I291" s="182">
        <v>1860625035.04</v>
      </c>
      <c r="J291" s="183">
        <v>0</v>
      </c>
      <c r="K291" s="184">
        <v>1860625035.04</v>
      </c>
      <c r="L291" s="177"/>
      <c r="M291" s="182">
        <v>384342823.04000002</v>
      </c>
      <c r="N291" s="183">
        <v>0</v>
      </c>
      <c r="O291" s="184">
        <v>384342823.04000002</v>
      </c>
      <c r="P291" s="177"/>
      <c r="Q291" s="182">
        <v>7113328144.6599998</v>
      </c>
      <c r="R291" s="183">
        <v>0</v>
      </c>
      <c r="S291" s="184">
        <v>7113328144.6599998</v>
      </c>
      <c r="T291" s="47"/>
    </row>
    <row r="292" spans="2:20">
      <c r="B292" s="21"/>
      <c r="C292" s="160" t="s">
        <v>293</v>
      </c>
      <c r="D292" s="158"/>
      <c r="E292" s="178">
        <v>4868360286.5799999</v>
      </c>
      <c r="F292" s="179">
        <v>0</v>
      </c>
      <c r="G292" s="180">
        <v>4868360286.5799999</v>
      </c>
      <c r="H292" s="181"/>
      <c r="I292" s="178">
        <v>1860625035.04</v>
      </c>
      <c r="J292" s="179">
        <v>0</v>
      </c>
      <c r="K292" s="180">
        <v>1860625035.04</v>
      </c>
      <c r="L292" s="181"/>
      <c r="M292" s="178">
        <v>384342823.04000002</v>
      </c>
      <c r="N292" s="179">
        <v>0</v>
      </c>
      <c r="O292" s="180">
        <v>384342823.04000002</v>
      </c>
      <c r="P292" s="181"/>
      <c r="Q292" s="178">
        <v>7113328144.6599998</v>
      </c>
      <c r="R292" s="179">
        <v>0</v>
      </c>
      <c r="S292" s="180">
        <v>7113328144.6599998</v>
      </c>
      <c r="T292" s="47"/>
    </row>
    <row r="293" spans="2:20">
      <c r="B293" s="21"/>
      <c r="C293" s="161" t="s">
        <v>294</v>
      </c>
      <c r="D293" s="159"/>
      <c r="E293" s="182">
        <v>1114211191.22</v>
      </c>
      <c r="F293" s="183">
        <v>0</v>
      </c>
      <c r="G293" s="184">
        <v>1114211191.22</v>
      </c>
      <c r="H293" s="177"/>
      <c r="I293" s="182">
        <v>2951763992.3800001</v>
      </c>
      <c r="J293" s="183">
        <v>0</v>
      </c>
      <c r="K293" s="184">
        <v>2951763992.3800001</v>
      </c>
      <c r="L293" s="177"/>
      <c r="M293" s="182">
        <v>485440426.30000001</v>
      </c>
      <c r="N293" s="183">
        <v>0</v>
      </c>
      <c r="O293" s="184">
        <v>485440426.30000001</v>
      </c>
      <c r="P293" s="177"/>
      <c r="Q293" s="182">
        <v>4551415609.9000006</v>
      </c>
      <c r="R293" s="183">
        <v>0</v>
      </c>
      <c r="S293" s="184">
        <v>4551415609.9000006</v>
      </c>
      <c r="T293" s="47"/>
    </row>
    <row r="294" spans="2:20" ht="25.5" customHeight="1">
      <c r="B294" s="21"/>
      <c r="C294" s="160" t="s">
        <v>295</v>
      </c>
      <c r="D294" s="158"/>
      <c r="E294" s="178">
        <v>1114211191.22</v>
      </c>
      <c r="F294" s="179">
        <v>0</v>
      </c>
      <c r="G294" s="180">
        <v>1114211191.22</v>
      </c>
      <c r="H294" s="181"/>
      <c r="I294" s="178">
        <v>2951763992.3800001</v>
      </c>
      <c r="J294" s="179">
        <v>0</v>
      </c>
      <c r="K294" s="180">
        <v>2951763992.3800001</v>
      </c>
      <c r="L294" s="181"/>
      <c r="M294" s="178">
        <v>485440426.30000001</v>
      </c>
      <c r="N294" s="179">
        <v>0</v>
      </c>
      <c r="O294" s="180">
        <v>485440426.30000001</v>
      </c>
      <c r="P294" s="181"/>
      <c r="Q294" s="178">
        <v>4551415609.9000006</v>
      </c>
      <c r="R294" s="179">
        <v>0</v>
      </c>
      <c r="S294" s="180">
        <v>4551415609.9000006</v>
      </c>
      <c r="T294" s="47"/>
    </row>
    <row r="295" spans="2:20">
      <c r="B295" s="21"/>
      <c r="C295" s="161" t="s">
        <v>296</v>
      </c>
      <c r="D295" s="159"/>
      <c r="E295" s="182">
        <v>16268902.890000001</v>
      </c>
      <c r="F295" s="183">
        <v>0</v>
      </c>
      <c r="G295" s="184">
        <v>16268902.890000001</v>
      </c>
      <c r="H295" s="177"/>
      <c r="I295" s="182">
        <v>4602377.93</v>
      </c>
      <c r="J295" s="183">
        <v>0</v>
      </c>
      <c r="K295" s="184">
        <v>4602377.93</v>
      </c>
      <c r="L295" s="177"/>
      <c r="M295" s="182">
        <v>151989748.58000001</v>
      </c>
      <c r="N295" s="183">
        <v>0</v>
      </c>
      <c r="O295" s="184">
        <v>151989748.58000001</v>
      </c>
      <c r="P295" s="177"/>
      <c r="Q295" s="182">
        <v>172861029.40000001</v>
      </c>
      <c r="R295" s="183">
        <v>2.9802322387695309E-8</v>
      </c>
      <c r="S295" s="184">
        <v>172861029.40000001</v>
      </c>
      <c r="T295" s="47"/>
    </row>
    <row r="296" spans="2:20">
      <c r="B296" s="21"/>
      <c r="C296" s="160" t="s">
        <v>297</v>
      </c>
      <c r="D296" s="158"/>
      <c r="E296" s="178">
        <v>16268902.890000001</v>
      </c>
      <c r="F296" s="179">
        <v>0</v>
      </c>
      <c r="G296" s="180">
        <v>16268902.890000001</v>
      </c>
      <c r="H296" s="181"/>
      <c r="I296" s="178">
        <v>4602377.93</v>
      </c>
      <c r="J296" s="179">
        <v>0</v>
      </c>
      <c r="K296" s="180">
        <v>4602377.93</v>
      </c>
      <c r="L296" s="181"/>
      <c r="M296" s="178">
        <v>151989748.58000001</v>
      </c>
      <c r="N296" s="179">
        <v>0</v>
      </c>
      <c r="O296" s="180">
        <v>151989748.58000001</v>
      </c>
      <c r="P296" s="181"/>
      <c r="Q296" s="178">
        <v>172861029.40000001</v>
      </c>
      <c r="R296" s="179">
        <v>0</v>
      </c>
      <c r="S296" s="180">
        <v>172861029.40000001</v>
      </c>
      <c r="T296" s="47"/>
    </row>
    <row r="297" spans="2:20">
      <c r="B297" s="21"/>
      <c r="C297" s="161" t="s">
        <v>298</v>
      </c>
      <c r="D297" s="159"/>
      <c r="E297" s="182">
        <v>686406839.41999996</v>
      </c>
      <c r="F297" s="183">
        <v>0</v>
      </c>
      <c r="G297" s="184">
        <v>686406839.41999996</v>
      </c>
      <c r="H297" s="177"/>
      <c r="I297" s="182">
        <v>273762995.94</v>
      </c>
      <c r="J297" s="183">
        <v>0</v>
      </c>
      <c r="K297" s="184">
        <v>273762995.94</v>
      </c>
      <c r="L297" s="177"/>
      <c r="M297" s="182">
        <v>123265839.44</v>
      </c>
      <c r="N297" s="183">
        <v>0</v>
      </c>
      <c r="O297" s="184">
        <v>123265839.44</v>
      </c>
      <c r="P297" s="177"/>
      <c r="Q297" s="182">
        <v>1083435674.8</v>
      </c>
      <c r="R297" s="183">
        <v>0</v>
      </c>
      <c r="S297" s="184">
        <v>1083435674.8</v>
      </c>
      <c r="T297" s="47"/>
    </row>
    <row r="298" spans="2:20">
      <c r="B298" s="21"/>
      <c r="C298" s="160" t="s">
        <v>299</v>
      </c>
      <c r="D298" s="158"/>
      <c r="E298" s="178">
        <v>686406839.41999996</v>
      </c>
      <c r="F298" s="179">
        <v>0</v>
      </c>
      <c r="G298" s="180">
        <v>686406839.41999996</v>
      </c>
      <c r="H298" s="181"/>
      <c r="I298" s="178">
        <v>273762995.94</v>
      </c>
      <c r="J298" s="179">
        <v>0</v>
      </c>
      <c r="K298" s="180">
        <v>273762995.94</v>
      </c>
      <c r="L298" s="181"/>
      <c r="M298" s="178">
        <v>123265839.44</v>
      </c>
      <c r="N298" s="179">
        <v>0</v>
      </c>
      <c r="O298" s="180">
        <v>123265839.44</v>
      </c>
      <c r="P298" s="181"/>
      <c r="Q298" s="178">
        <v>1083435674.8</v>
      </c>
      <c r="R298" s="179">
        <v>0</v>
      </c>
      <c r="S298" s="180">
        <v>1083435674.8</v>
      </c>
      <c r="T298" s="47"/>
    </row>
    <row r="299" spans="2:20">
      <c r="B299" s="21"/>
      <c r="C299" s="161" t="s">
        <v>300</v>
      </c>
      <c r="D299" s="159"/>
      <c r="E299" s="182">
        <v>543139808.83000004</v>
      </c>
      <c r="F299" s="183">
        <v>0</v>
      </c>
      <c r="G299" s="184">
        <v>543139808.83000004</v>
      </c>
      <c r="H299" s="177"/>
      <c r="I299" s="182">
        <v>247485461.99000001</v>
      </c>
      <c r="J299" s="183">
        <v>0</v>
      </c>
      <c r="K299" s="184">
        <v>247485461.99000001</v>
      </c>
      <c r="L299" s="177"/>
      <c r="M299" s="182">
        <v>122873412.63</v>
      </c>
      <c r="N299" s="183">
        <v>0</v>
      </c>
      <c r="O299" s="184">
        <v>122873412.63</v>
      </c>
      <c r="P299" s="177"/>
      <c r="Q299" s="182">
        <v>913498683.45000005</v>
      </c>
      <c r="R299" s="183">
        <v>0</v>
      </c>
      <c r="S299" s="184">
        <v>913498683.45000005</v>
      </c>
      <c r="T299" s="47"/>
    </row>
    <row r="300" spans="2:20" ht="25.5" customHeight="1">
      <c r="B300" s="21"/>
      <c r="C300" s="160" t="s">
        <v>301</v>
      </c>
      <c r="D300" s="158"/>
      <c r="E300" s="178">
        <v>143267030.59</v>
      </c>
      <c r="F300" s="179">
        <v>0</v>
      </c>
      <c r="G300" s="180">
        <v>143267030.59</v>
      </c>
      <c r="H300" s="181"/>
      <c r="I300" s="178">
        <v>24932663.48</v>
      </c>
      <c r="J300" s="179">
        <v>0</v>
      </c>
      <c r="K300" s="180">
        <v>24932663.48</v>
      </c>
      <c r="L300" s="181"/>
      <c r="M300" s="178">
        <v>203827.83</v>
      </c>
      <c r="N300" s="179">
        <v>0</v>
      </c>
      <c r="O300" s="180">
        <v>203827.83</v>
      </c>
      <c r="P300" s="181"/>
      <c r="Q300" s="178">
        <v>168403521.90000001</v>
      </c>
      <c r="R300" s="179">
        <v>0</v>
      </c>
      <c r="S300" s="180">
        <v>168403521.90000001</v>
      </c>
      <c r="T300" s="47"/>
    </row>
    <row r="301" spans="2:20" ht="25.5" customHeight="1">
      <c r="B301" s="21"/>
      <c r="C301" s="161" t="s">
        <v>302</v>
      </c>
      <c r="D301" s="159"/>
      <c r="E301" s="182">
        <v>0</v>
      </c>
      <c r="F301" s="183">
        <v>0</v>
      </c>
      <c r="G301" s="184">
        <v>0</v>
      </c>
      <c r="H301" s="177"/>
      <c r="I301" s="182">
        <v>1344870.47</v>
      </c>
      <c r="J301" s="183">
        <v>0</v>
      </c>
      <c r="K301" s="184">
        <v>1344870.47</v>
      </c>
      <c r="L301" s="177"/>
      <c r="M301" s="182">
        <v>188598.98</v>
      </c>
      <c r="N301" s="183">
        <v>0</v>
      </c>
      <c r="O301" s="184">
        <v>188598.98</v>
      </c>
      <c r="P301" s="177"/>
      <c r="Q301" s="182">
        <v>1533469.45</v>
      </c>
      <c r="R301" s="183">
        <v>0</v>
      </c>
      <c r="S301" s="184">
        <v>1533469.45</v>
      </c>
      <c r="T301" s="47"/>
    </row>
    <row r="302" spans="2:20">
      <c r="B302" s="21"/>
      <c r="C302" s="160" t="s">
        <v>303</v>
      </c>
      <c r="D302" s="158"/>
      <c r="E302" s="178">
        <v>3361611.24</v>
      </c>
      <c r="F302" s="179">
        <v>0</v>
      </c>
      <c r="G302" s="180">
        <v>3361611.24</v>
      </c>
      <c r="H302" s="181"/>
      <c r="I302" s="178">
        <v>0</v>
      </c>
      <c r="J302" s="179">
        <v>0</v>
      </c>
      <c r="K302" s="180">
        <v>0</v>
      </c>
      <c r="L302" s="181"/>
      <c r="M302" s="178">
        <v>68196.03</v>
      </c>
      <c r="N302" s="179">
        <v>0</v>
      </c>
      <c r="O302" s="180">
        <v>68196.03</v>
      </c>
      <c r="P302" s="181"/>
      <c r="Q302" s="178">
        <v>3429807.27</v>
      </c>
      <c r="R302" s="179">
        <v>0</v>
      </c>
      <c r="S302" s="180">
        <v>3429807.27</v>
      </c>
      <c r="T302" s="47"/>
    </row>
    <row r="303" spans="2:20" ht="25.5" customHeight="1">
      <c r="B303" s="21"/>
      <c r="C303" s="161" t="s">
        <v>304</v>
      </c>
      <c r="D303" s="159"/>
      <c r="E303" s="182">
        <v>3361611.24</v>
      </c>
      <c r="F303" s="183">
        <v>0</v>
      </c>
      <c r="G303" s="184">
        <v>3361611.24</v>
      </c>
      <c r="H303" s="177"/>
      <c r="I303" s="182">
        <v>0</v>
      </c>
      <c r="J303" s="183">
        <v>0</v>
      </c>
      <c r="K303" s="184">
        <v>0</v>
      </c>
      <c r="L303" s="177"/>
      <c r="M303" s="182">
        <v>68196.03</v>
      </c>
      <c r="N303" s="183">
        <v>0</v>
      </c>
      <c r="O303" s="184">
        <v>68196.03</v>
      </c>
      <c r="P303" s="177"/>
      <c r="Q303" s="182">
        <v>3429807.27</v>
      </c>
      <c r="R303" s="183">
        <v>0</v>
      </c>
      <c r="S303" s="184">
        <v>3429807.27</v>
      </c>
      <c r="T303" s="47"/>
    </row>
    <row r="304" spans="2:20" ht="25.5" customHeight="1">
      <c r="B304" s="21"/>
      <c r="C304" s="160" t="s">
        <v>305</v>
      </c>
      <c r="D304" s="158"/>
      <c r="E304" s="178">
        <v>3079959.65</v>
      </c>
      <c r="F304" s="179">
        <v>0</v>
      </c>
      <c r="G304" s="180">
        <v>3079959.65</v>
      </c>
      <c r="H304" s="181"/>
      <c r="I304" s="178">
        <v>0</v>
      </c>
      <c r="J304" s="179">
        <v>0</v>
      </c>
      <c r="K304" s="180">
        <v>0</v>
      </c>
      <c r="L304" s="181"/>
      <c r="M304" s="178">
        <v>13057.73</v>
      </c>
      <c r="N304" s="179">
        <v>0</v>
      </c>
      <c r="O304" s="180">
        <v>13057.73</v>
      </c>
      <c r="P304" s="181"/>
      <c r="Q304" s="178">
        <v>3093017.38</v>
      </c>
      <c r="R304" s="179">
        <v>0</v>
      </c>
      <c r="S304" s="180">
        <v>3093017.38</v>
      </c>
      <c r="T304" s="47"/>
    </row>
    <row r="305" spans="2:20" ht="25.5" customHeight="1">
      <c r="B305" s="21"/>
      <c r="C305" s="161" t="s">
        <v>306</v>
      </c>
      <c r="D305" s="159"/>
      <c r="E305" s="182">
        <v>281651.59000000003</v>
      </c>
      <c r="F305" s="183">
        <v>0</v>
      </c>
      <c r="G305" s="184">
        <v>281651.59000000003</v>
      </c>
      <c r="H305" s="177"/>
      <c r="I305" s="182">
        <v>0</v>
      </c>
      <c r="J305" s="183">
        <v>0</v>
      </c>
      <c r="K305" s="184">
        <v>0</v>
      </c>
      <c r="L305" s="177"/>
      <c r="M305" s="182">
        <v>438.33</v>
      </c>
      <c r="N305" s="183">
        <v>0</v>
      </c>
      <c r="O305" s="184">
        <v>438.33</v>
      </c>
      <c r="P305" s="177"/>
      <c r="Q305" s="182">
        <v>282089.92</v>
      </c>
      <c r="R305" s="183">
        <v>0</v>
      </c>
      <c r="S305" s="184">
        <v>282089.92</v>
      </c>
      <c r="T305" s="47"/>
    </row>
    <row r="306" spans="2:20" ht="25.5" customHeight="1">
      <c r="B306" s="21"/>
      <c r="C306" s="160" t="s">
        <v>307</v>
      </c>
      <c r="D306" s="158"/>
      <c r="E306" s="178">
        <v>0</v>
      </c>
      <c r="F306" s="179">
        <v>0</v>
      </c>
      <c r="G306" s="180">
        <v>0</v>
      </c>
      <c r="H306" s="181"/>
      <c r="I306" s="178">
        <v>0</v>
      </c>
      <c r="J306" s="179">
        <v>0</v>
      </c>
      <c r="K306" s="180">
        <v>0</v>
      </c>
      <c r="L306" s="181"/>
      <c r="M306" s="178">
        <v>54699.97</v>
      </c>
      <c r="N306" s="179">
        <v>0</v>
      </c>
      <c r="O306" s="180">
        <v>54699.97</v>
      </c>
      <c r="P306" s="181"/>
      <c r="Q306" s="178">
        <v>54699.97</v>
      </c>
      <c r="R306" s="179">
        <v>0</v>
      </c>
      <c r="S306" s="180">
        <v>54699.97</v>
      </c>
      <c r="T306" s="47"/>
    </row>
    <row r="307" spans="2:20">
      <c r="B307" s="21"/>
      <c r="C307" s="161" t="s">
        <v>308</v>
      </c>
      <c r="D307" s="159"/>
      <c r="E307" s="182">
        <v>3769545.66</v>
      </c>
      <c r="F307" s="183">
        <v>3.7252902984619141E-9</v>
      </c>
      <c r="G307" s="184">
        <v>3769545.659999996</v>
      </c>
      <c r="H307" s="177"/>
      <c r="I307" s="182">
        <v>0</v>
      </c>
      <c r="J307" s="183">
        <v>0</v>
      </c>
      <c r="K307" s="184">
        <v>0</v>
      </c>
      <c r="L307" s="177"/>
      <c r="M307" s="182">
        <v>10269175.27</v>
      </c>
      <c r="N307" s="183">
        <v>0</v>
      </c>
      <c r="O307" s="184">
        <v>10269175.27</v>
      </c>
      <c r="P307" s="177"/>
      <c r="Q307" s="182">
        <v>14038720.93</v>
      </c>
      <c r="R307" s="183">
        <v>3.7252902984619141E-9</v>
      </c>
      <c r="S307" s="184">
        <v>14038720.93</v>
      </c>
      <c r="T307" s="47"/>
    </row>
    <row r="308" spans="2:20">
      <c r="B308" s="21"/>
      <c r="C308" s="160" t="s">
        <v>309</v>
      </c>
      <c r="D308" s="158"/>
      <c r="E308" s="178">
        <v>255028533.21000001</v>
      </c>
      <c r="F308" s="179">
        <v>0</v>
      </c>
      <c r="G308" s="180">
        <v>255028533.21000001</v>
      </c>
      <c r="H308" s="181"/>
      <c r="I308" s="178">
        <v>0</v>
      </c>
      <c r="J308" s="179">
        <v>0</v>
      </c>
      <c r="K308" s="180">
        <v>0</v>
      </c>
      <c r="L308" s="181"/>
      <c r="M308" s="178">
        <v>14188220.77</v>
      </c>
      <c r="N308" s="179">
        <v>0</v>
      </c>
      <c r="O308" s="180">
        <v>14188220.77</v>
      </c>
      <c r="P308" s="181"/>
      <c r="Q308" s="178">
        <v>269216753.98000002</v>
      </c>
      <c r="R308" s="179">
        <v>0</v>
      </c>
      <c r="S308" s="180">
        <v>269216753.98000002</v>
      </c>
      <c r="T308" s="47"/>
    </row>
    <row r="309" spans="2:20" ht="25.5" customHeight="1">
      <c r="B309" s="21"/>
      <c r="C309" s="161" t="s">
        <v>310</v>
      </c>
      <c r="D309" s="159"/>
      <c r="E309" s="182">
        <v>255028533.21000001</v>
      </c>
      <c r="F309" s="183">
        <v>0</v>
      </c>
      <c r="G309" s="184">
        <v>255028533.21000001</v>
      </c>
      <c r="H309" s="177"/>
      <c r="I309" s="182">
        <v>0</v>
      </c>
      <c r="J309" s="183">
        <v>0</v>
      </c>
      <c r="K309" s="184">
        <v>0</v>
      </c>
      <c r="L309" s="177"/>
      <c r="M309" s="182">
        <v>14188220.77</v>
      </c>
      <c r="N309" s="183">
        <v>0</v>
      </c>
      <c r="O309" s="184">
        <v>14188220.77</v>
      </c>
      <c r="P309" s="177"/>
      <c r="Q309" s="182">
        <v>269216753.98000002</v>
      </c>
      <c r="R309" s="183">
        <v>0</v>
      </c>
      <c r="S309" s="184">
        <v>269216753.98000002</v>
      </c>
      <c r="T309" s="47"/>
    </row>
    <row r="310" spans="2:20">
      <c r="B310" s="21"/>
      <c r="C310" s="160" t="s">
        <v>311</v>
      </c>
      <c r="D310" s="158"/>
      <c r="E310" s="178">
        <v>0</v>
      </c>
      <c r="F310" s="179">
        <v>0</v>
      </c>
      <c r="G310" s="180">
        <v>0</v>
      </c>
      <c r="H310" s="181"/>
      <c r="I310" s="178">
        <v>0</v>
      </c>
      <c r="J310" s="179">
        <v>0</v>
      </c>
      <c r="K310" s="180">
        <v>0</v>
      </c>
      <c r="L310" s="181"/>
      <c r="M310" s="178">
        <v>6000</v>
      </c>
      <c r="N310" s="179">
        <v>0</v>
      </c>
      <c r="O310" s="180">
        <v>6000</v>
      </c>
      <c r="P310" s="181"/>
      <c r="Q310" s="178">
        <v>6000</v>
      </c>
      <c r="R310" s="179">
        <v>0</v>
      </c>
      <c r="S310" s="180">
        <v>6000</v>
      </c>
      <c r="T310" s="47"/>
    </row>
    <row r="311" spans="2:20">
      <c r="B311" s="21"/>
      <c r="C311" s="161" t="s">
        <v>312</v>
      </c>
      <c r="D311" s="159"/>
      <c r="E311" s="182">
        <v>0</v>
      </c>
      <c r="F311" s="183">
        <v>0</v>
      </c>
      <c r="G311" s="184">
        <v>0</v>
      </c>
      <c r="H311" s="177"/>
      <c r="I311" s="182">
        <v>0</v>
      </c>
      <c r="J311" s="183">
        <v>0</v>
      </c>
      <c r="K311" s="184">
        <v>0</v>
      </c>
      <c r="L311" s="177"/>
      <c r="M311" s="182">
        <v>6000</v>
      </c>
      <c r="N311" s="183">
        <v>0</v>
      </c>
      <c r="O311" s="184">
        <v>6000</v>
      </c>
      <c r="P311" s="177"/>
      <c r="Q311" s="182">
        <v>6000</v>
      </c>
      <c r="R311" s="183">
        <v>0</v>
      </c>
      <c r="S311" s="184">
        <v>6000</v>
      </c>
      <c r="T311" s="47"/>
    </row>
    <row r="312" spans="2:20">
      <c r="B312" s="21"/>
      <c r="C312" s="160" t="s">
        <v>313</v>
      </c>
      <c r="D312" s="158"/>
      <c r="E312" s="178">
        <v>251258987.55000001</v>
      </c>
      <c r="F312" s="179">
        <v>0</v>
      </c>
      <c r="G312" s="180">
        <v>251258987.55000001</v>
      </c>
      <c r="H312" s="181"/>
      <c r="I312" s="178">
        <v>0</v>
      </c>
      <c r="J312" s="179">
        <v>0</v>
      </c>
      <c r="K312" s="180">
        <v>0</v>
      </c>
      <c r="L312" s="181"/>
      <c r="M312" s="178">
        <v>3925045.5</v>
      </c>
      <c r="N312" s="179">
        <v>0</v>
      </c>
      <c r="O312" s="180">
        <v>3925045.5</v>
      </c>
      <c r="P312" s="181"/>
      <c r="Q312" s="178">
        <v>255184033.05000001</v>
      </c>
      <c r="R312" s="179">
        <v>0</v>
      </c>
      <c r="S312" s="180">
        <v>255184033.05000001</v>
      </c>
      <c r="T312" s="47"/>
    </row>
    <row r="313" spans="2:20">
      <c r="B313" s="21"/>
      <c r="C313" s="161" t="s">
        <v>314</v>
      </c>
      <c r="D313" s="159"/>
      <c r="E313" s="182">
        <v>251258987.55000001</v>
      </c>
      <c r="F313" s="183">
        <v>0</v>
      </c>
      <c r="G313" s="184">
        <v>251258987.55000001</v>
      </c>
      <c r="H313" s="177"/>
      <c r="I313" s="182">
        <v>0</v>
      </c>
      <c r="J313" s="183">
        <v>0</v>
      </c>
      <c r="K313" s="184">
        <v>0</v>
      </c>
      <c r="L313" s="177"/>
      <c r="M313" s="182">
        <v>3925045.5</v>
      </c>
      <c r="N313" s="183">
        <v>0</v>
      </c>
      <c r="O313" s="184">
        <v>3925045.5</v>
      </c>
      <c r="P313" s="177"/>
      <c r="Q313" s="182">
        <v>255184033.05000001</v>
      </c>
      <c r="R313" s="183">
        <v>0</v>
      </c>
      <c r="S313" s="184">
        <v>255184033.05000001</v>
      </c>
      <c r="T313" s="47"/>
    </row>
    <row r="314" spans="2:20" ht="25.5" customHeight="1">
      <c r="B314" s="21"/>
      <c r="C314" s="160" t="s">
        <v>315</v>
      </c>
      <c r="D314" s="158"/>
      <c r="E314" s="178">
        <v>251258987.55000001</v>
      </c>
      <c r="F314" s="179">
        <v>0</v>
      </c>
      <c r="G314" s="180">
        <v>251258987.55000001</v>
      </c>
      <c r="H314" s="181"/>
      <c r="I314" s="178">
        <v>0</v>
      </c>
      <c r="J314" s="179">
        <v>0</v>
      </c>
      <c r="K314" s="180">
        <v>0</v>
      </c>
      <c r="L314" s="181"/>
      <c r="M314" s="178">
        <v>482.09</v>
      </c>
      <c r="N314" s="179">
        <v>0</v>
      </c>
      <c r="O314" s="180">
        <v>482.09</v>
      </c>
      <c r="P314" s="181"/>
      <c r="Q314" s="178">
        <v>251259469.63999999</v>
      </c>
      <c r="R314" s="179">
        <v>0</v>
      </c>
      <c r="S314" s="180">
        <v>251259469.63999999</v>
      </c>
      <c r="T314" s="47"/>
    </row>
    <row r="315" spans="2:20" ht="25.5" customHeight="1">
      <c r="B315" s="21"/>
      <c r="C315" s="161" t="s">
        <v>316</v>
      </c>
      <c r="D315" s="159"/>
      <c r="E315" s="182">
        <v>0</v>
      </c>
      <c r="F315" s="183">
        <v>0</v>
      </c>
      <c r="G315" s="184">
        <v>0</v>
      </c>
      <c r="H315" s="177"/>
      <c r="I315" s="182">
        <v>0</v>
      </c>
      <c r="J315" s="183">
        <v>0</v>
      </c>
      <c r="K315" s="184">
        <v>0</v>
      </c>
      <c r="L315" s="177"/>
      <c r="M315" s="182">
        <v>3924563.41</v>
      </c>
      <c r="N315" s="183">
        <v>0</v>
      </c>
      <c r="O315" s="184">
        <v>3924563.41</v>
      </c>
      <c r="P315" s="177"/>
      <c r="Q315" s="182">
        <v>3924563.41</v>
      </c>
      <c r="R315" s="183">
        <v>0</v>
      </c>
      <c r="S315" s="184">
        <v>3924563.41</v>
      </c>
      <c r="T315" s="47"/>
    </row>
    <row r="316" spans="2:20">
      <c r="B316" s="21"/>
      <c r="C316" s="160" t="s">
        <v>317</v>
      </c>
      <c r="D316" s="158"/>
      <c r="E316" s="178">
        <v>5695107505640.5996</v>
      </c>
      <c r="F316" s="179">
        <v>373726188490.88959</v>
      </c>
      <c r="G316" s="180">
        <v>5321381317149.71</v>
      </c>
      <c r="H316" s="181"/>
      <c r="I316" s="178">
        <v>1571370085422.1499</v>
      </c>
      <c r="J316" s="179">
        <v>324247499125.36987</v>
      </c>
      <c r="K316" s="180">
        <v>1247122586296.78</v>
      </c>
      <c r="L316" s="181"/>
      <c r="M316" s="178">
        <v>989521242662</v>
      </c>
      <c r="N316" s="179">
        <v>588771605694.44006</v>
      </c>
      <c r="O316" s="180">
        <v>400749636967.55988</v>
      </c>
      <c r="P316" s="181"/>
      <c r="Q316" s="178">
        <v>8255998833724.75</v>
      </c>
      <c r="R316" s="179">
        <v>1286745293310.7</v>
      </c>
      <c r="S316" s="180">
        <v>6969253540414.0498</v>
      </c>
      <c r="T316" s="47"/>
    </row>
    <row r="317" spans="2:20">
      <c r="B317" s="21"/>
      <c r="C317" s="347" t="s">
        <v>318</v>
      </c>
      <c r="D317" s="159"/>
      <c r="E317" s="182">
        <v>1287667728504.1699</v>
      </c>
      <c r="F317" s="358">
        <v>137510956611.6499</v>
      </c>
      <c r="G317" s="184">
        <v>1150156771892.52</v>
      </c>
      <c r="H317" s="177"/>
      <c r="I317" s="182">
        <v>258022477661.72</v>
      </c>
      <c r="J317" s="358">
        <v>54449901776.490021</v>
      </c>
      <c r="K317" s="184">
        <v>203572575885.23001</v>
      </c>
      <c r="L317" s="177"/>
      <c r="M317" s="182">
        <v>84936544995.75</v>
      </c>
      <c r="N317" s="358">
        <v>16685762758.610001</v>
      </c>
      <c r="O317" s="184">
        <v>68250782237.139999</v>
      </c>
      <c r="P317" s="177"/>
      <c r="Q317" s="182">
        <v>1630626751161.6399</v>
      </c>
      <c r="R317" s="358">
        <v>208646621146.75</v>
      </c>
      <c r="S317" s="184">
        <v>1421980130014.8899</v>
      </c>
      <c r="T317" s="47"/>
    </row>
    <row r="318" spans="2:20" ht="25.5" customHeight="1">
      <c r="B318" s="21"/>
      <c r="C318" s="160" t="s">
        <v>319</v>
      </c>
      <c r="D318" s="158"/>
      <c r="E318" s="178">
        <v>68423581341.150002</v>
      </c>
      <c r="F318" s="179">
        <v>88446651.660003662</v>
      </c>
      <c r="G318" s="180">
        <v>68335134689.489998</v>
      </c>
      <c r="H318" s="181"/>
      <c r="I318" s="178">
        <v>45783820214.459999</v>
      </c>
      <c r="J318" s="179">
        <v>6266704052.0299988</v>
      </c>
      <c r="K318" s="180">
        <v>39517116162.43</v>
      </c>
      <c r="L318" s="181"/>
      <c r="M318" s="178">
        <v>25934251402.59</v>
      </c>
      <c r="N318" s="179">
        <v>9906109785.6900024</v>
      </c>
      <c r="O318" s="180">
        <v>16028141616.9</v>
      </c>
      <c r="P318" s="181"/>
      <c r="Q318" s="178">
        <v>140141652958.20001</v>
      </c>
      <c r="R318" s="179">
        <v>16261260489.38002</v>
      </c>
      <c r="S318" s="180">
        <v>123880392468.82001</v>
      </c>
      <c r="T318" s="47"/>
    </row>
    <row r="319" spans="2:20">
      <c r="B319" s="21"/>
      <c r="C319" s="161" t="s">
        <v>320</v>
      </c>
      <c r="D319" s="159"/>
      <c r="E319" s="182">
        <v>23826487516.200001</v>
      </c>
      <c r="F319" s="183">
        <v>0</v>
      </c>
      <c r="G319" s="184">
        <v>23826487516.200001</v>
      </c>
      <c r="H319" s="177"/>
      <c r="I319" s="182">
        <v>31024021648.57</v>
      </c>
      <c r="J319" s="183">
        <v>0</v>
      </c>
      <c r="K319" s="184">
        <v>31024021648.57</v>
      </c>
      <c r="L319" s="177"/>
      <c r="M319" s="182">
        <v>13147363838.879999</v>
      </c>
      <c r="N319" s="183">
        <v>0</v>
      </c>
      <c r="O319" s="184">
        <v>13147363838.879999</v>
      </c>
      <c r="P319" s="177"/>
      <c r="Q319" s="182">
        <v>67997873003.649986</v>
      </c>
      <c r="R319" s="183">
        <v>-7.62939453125E-6</v>
      </c>
      <c r="S319" s="184">
        <v>67997873003.650002</v>
      </c>
      <c r="T319" s="47"/>
    </row>
    <row r="320" spans="2:20">
      <c r="B320" s="21"/>
      <c r="C320" s="160" t="s">
        <v>321</v>
      </c>
      <c r="D320" s="158"/>
      <c r="E320" s="178">
        <v>23826487516.200001</v>
      </c>
      <c r="F320" s="179">
        <v>0</v>
      </c>
      <c r="G320" s="180">
        <v>23826487516.200001</v>
      </c>
      <c r="H320" s="181"/>
      <c r="I320" s="178">
        <v>31024021648.57</v>
      </c>
      <c r="J320" s="179">
        <v>0</v>
      </c>
      <c r="K320" s="180">
        <v>31024021648.57</v>
      </c>
      <c r="L320" s="181"/>
      <c r="M320" s="178">
        <v>13147363838.879999</v>
      </c>
      <c r="N320" s="179">
        <v>0</v>
      </c>
      <c r="O320" s="180">
        <v>13147363838.879999</v>
      </c>
      <c r="P320" s="181"/>
      <c r="Q320" s="178">
        <v>67997873003.649986</v>
      </c>
      <c r="R320" s="179">
        <v>0</v>
      </c>
      <c r="S320" s="180">
        <v>67997873003.649986</v>
      </c>
      <c r="T320" s="47"/>
    </row>
    <row r="321" spans="2:20">
      <c r="B321" s="21"/>
      <c r="C321" s="161" t="s">
        <v>322</v>
      </c>
      <c r="D321" s="159"/>
      <c r="E321" s="182">
        <v>38791866325.779999</v>
      </c>
      <c r="F321" s="183">
        <v>0</v>
      </c>
      <c r="G321" s="184">
        <v>38791866325.779999</v>
      </c>
      <c r="H321" s="177"/>
      <c r="I321" s="182">
        <v>4981975335.1199999</v>
      </c>
      <c r="J321" s="183">
        <v>93632500.229999542</v>
      </c>
      <c r="K321" s="184">
        <v>4888342834.8900003</v>
      </c>
      <c r="L321" s="177"/>
      <c r="M321" s="182">
        <v>2082255949.5</v>
      </c>
      <c r="N321" s="183">
        <v>1047533717.9</v>
      </c>
      <c r="O321" s="184">
        <v>1034722231.6</v>
      </c>
      <c r="P321" s="177"/>
      <c r="Q321" s="182">
        <v>45856097610.400002</v>
      </c>
      <c r="R321" s="183">
        <v>1141166218.1300049</v>
      </c>
      <c r="S321" s="184">
        <v>44714931392.269997</v>
      </c>
      <c r="T321" s="47"/>
    </row>
    <row r="322" spans="2:20">
      <c r="B322" s="21"/>
      <c r="C322" s="160" t="s">
        <v>323</v>
      </c>
      <c r="D322" s="158"/>
      <c r="E322" s="178">
        <v>38791866325.779999</v>
      </c>
      <c r="F322" s="179">
        <v>0</v>
      </c>
      <c r="G322" s="180">
        <v>38791866325.779999</v>
      </c>
      <c r="H322" s="181"/>
      <c r="I322" s="178">
        <v>4888342834.8900003</v>
      </c>
      <c r="J322" s="179">
        <v>0</v>
      </c>
      <c r="K322" s="180">
        <v>4888342834.8900003</v>
      </c>
      <c r="L322" s="181"/>
      <c r="M322" s="178">
        <v>1034722231.6</v>
      </c>
      <c r="N322" s="179">
        <v>0</v>
      </c>
      <c r="O322" s="180">
        <v>1034722231.6</v>
      </c>
      <c r="P322" s="181"/>
      <c r="Q322" s="178">
        <v>44714931392.269997</v>
      </c>
      <c r="R322" s="179">
        <v>0</v>
      </c>
      <c r="S322" s="180">
        <v>44714931392.269997</v>
      </c>
      <c r="T322" s="47"/>
    </row>
    <row r="323" spans="2:20">
      <c r="B323" s="21"/>
      <c r="C323" s="161" t="s">
        <v>324</v>
      </c>
      <c r="D323" s="159"/>
      <c r="E323" s="182">
        <v>0</v>
      </c>
      <c r="F323" s="183">
        <v>0</v>
      </c>
      <c r="G323" s="184">
        <v>0</v>
      </c>
      <c r="H323" s="177"/>
      <c r="I323" s="182">
        <v>76826212.060000002</v>
      </c>
      <c r="J323" s="183">
        <v>76826212.060000002</v>
      </c>
      <c r="K323" s="184">
        <v>0</v>
      </c>
      <c r="L323" s="177"/>
      <c r="M323" s="182">
        <v>115450253.61</v>
      </c>
      <c r="N323" s="183">
        <v>115450253.61</v>
      </c>
      <c r="O323" s="184">
        <v>0</v>
      </c>
      <c r="P323" s="177"/>
      <c r="Q323" s="182">
        <v>192276465.66999999</v>
      </c>
      <c r="R323" s="183">
        <v>192276465.66999999</v>
      </c>
      <c r="S323" s="184">
        <v>0</v>
      </c>
      <c r="T323" s="47"/>
    </row>
    <row r="324" spans="2:20" ht="25.5" customHeight="1">
      <c r="B324" s="21"/>
      <c r="C324" s="160" t="s">
        <v>325</v>
      </c>
      <c r="D324" s="158"/>
      <c r="E324" s="178">
        <v>0</v>
      </c>
      <c r="F324" s="179">
        <v>0</v>
      </c>
      <c r="G324" s="180">
        <v>0</v>
      </c>
      <c r="H324" s="181"/>
      <c r="I324" s="178">
        <v>16806288.170000002</v>
      </c>
      <c r="J324" s="179">
        <v>16806288.170000002</v>
      </c>
      <c r="K324" s="180">
        <v>0</v>
      </c>
      <c r="L324" s="181"/>
      <c r="M324" s="178">
        <v>923262285.75999999</v>
      </c>
      <c r="N324" s="179">
        <v>923262285.75999999</v>
      </c>
      <c r="O324" s="180">
        <v>0</v>
      </c>
      <c r="P324" s="181"/>
      <c r="Q324" s="178">
        <v>940068573.92999995</v>
      </c>
      <c r="R324" s="179">
        <v>940068573.92999995</v>
      </c>
      <c r="S324" s="180">
        <v>0</v>
      </c>
      <c r="T324" s="47"/>
    </row>
    <row r="325" spans="2:20" ht="25.5" customHeight="1">
      <c r="B325" s="21"/>
      <c r="C325" s="161" t="s">
        <v>326</v>
      </c>
      <c r="D325" s="159"/>
      <c r="E325" s="182">
        <v>0</v>
      </c>
      <c r="F325" s="183">
        <v>0</v>
      </c>
      <c r="G325" s="184">
        <v>0</v>
      </c>
      <c r="H325" s="177"/>
      <c r="I325" s="182">
        <v>0</v>
      </c>
      <c r="J325" s="183">
        <v>0</v>
      </c>
      <c r="K325" s="184">
        <v>0</v>
      </c>
      <c r="L325" s="177"/>
      <c r="M325" s="182">
        <v>1221084.22</v>
      </c>
      <c r="N325" s="183">
        <v>1221084.22</v>
      </c>
      <c r="O325" s="184">
        <v>0</v>
      </c>
      <c r="P325" s="177"/>
      <c r="Q325" s="182">
        <v>1221084.22</v>
      </c>
      <c r="R325" s="183">
        <v>1221084.22</v>
      </c>
      <c r="S325" s="184">
        <v>0</v>
      </c>
      <c r="T325" s="47"/>
    </row>
    <row r="326" spans="2:20" ht="25.5" customHeight="1">
      <c r="B326" s="21"/>
      <c r="C326" s="160" t="s">
        <v>327</v>
      </c>
      <c r="D326" s="158"/>
      <c r="E326" s="178">
        <v>0</v>
      </c>
      <c r="F326" s="179">
        <v>0</v>
      </c>
      <c r="G326" s="180">
        <v>0</v>
      </c>
      <c r="H326" s="181"/>
      <c r="I326" s="178">
        <v>0</v>
      </c>
      <c r="J326" s="179">
        <v>0</v>
      </c>
      <c r="K326" s="180">
        <v>0</v>
      </c>
      <c r="L326" s="181"/>
      <c r="M326" s="178">
        <v>7600094.3099999996</v>
      </c>
      <c r="N326" s="179">
        <v>7600094.3099999996</v>
      </c>
      <c r="O326" s="180">
        <v>0</v>
      </c>
      <c r="P326" s="181"/>
      <c r="Q326" s="178">
        <v>7600094.3099999996</v>
      </c>
      <c r="R326" s="179">
        <v>7600094.3099999996</v>
      </c>
      <c r="S326" s="180">
        <v>0</v>
      </c>
      <c r="T326" s="47"/>
    </row>
    <row r="327" spans="2:20">
      <c r="B327" s="21"/>
      <c r="C327" s="161" t="s">
        <v>328</v>
      </c>
      <c r="D327" s="159"/>
      <c r="E327" s="182">
        <v>2054690020.4400001</v>
      </c>
      <c r="F327" s="183">
        <v>0</v>
      </c>
      <c r="G327" s="184">
        <v>2054690020.4400001</v>
      </c>
      <c r="H327" s="177"/>
      <c r="I327" s="182">
        <v>37466809.969999999</v>
      </c>
      <c r="J327" s="183">
        <v>0</v>
      </c>
      <c r="K327" s="184">
        <v>37466809.969999999</v>
      </c>
      <c r="L327" s="177"/>
      <c r="M327" s="182">
        <v>81278188.299999997</v>
      </c>
      <c r="N327" s="183">
        <v>0</v>
      </c>
      <c r="O327" s="184">
        <v>81278188.299999997</v>
      </c>
      <c r="P327" s="177"/>
      <c r="Q327" s="182">
        <v>2173435018.71</v>
      </c>
      <c r="R327" s="183">
        <v>0</v>
      </c>
      <c r="S327" s="184">
        <v>2173435018.71</v>
      </c>
      <c r="T327" s="47"/>
    </row>
    <row r="328" spans="2:20">
      <c r="B328" s="21"/>
      <c r="C328" s="160" t="s">
        <v>329</v>
      </c>
      <c r="D328" s="158"/>
      <c r="E328" s="178">
        <v>2054690020.4400001</v>
      </c>
      <c r="F328" s="179">
        <v>0</v>
      </c>
      <c r="G328" s="180">
        <v>2054690020.4400001</v>
      </c>
      <c r="H328" s="181"/>
      <c r="I328" s="178">
        <v>37466809.969999999</v>
      </c>
      <c r="J328" s="179">
        <v>0</v>
      </c>
      <c r="K328" s="180">
        <v>37466809.969999999</v>
      </c>
      <c r="L328" s="181"/>
      <c r="M328" s="178">
        <v>81278188.299999997</v>
      </c>
      <c r="N328" s="179">
        <v>0</v>
      </c>
      <c r="O328" s="180">
        <v>81278188.299999997</v>
      </c>
      <c r="P328" s="181"/>
      <c r="Q328" s="178">
        <v>2173435018.71</v>
      </c>
      <c r="R328" s="179">
        <v>0</v>
      </c>
      <c r="S328" s="180">
        <v>2173435018.71</v>
      </c>
      <c r="T328" s="47"/>
    </row>
    <row r="329" spans="2:20">
      <c r="B329" s="21"/>
      <c r="C329" s="161" t="s">
        <v>330</v>
      </c>
      <c r="D329" s="159"/>
      <c r="E329" s="182">
        <v>3750537478.73</v>
      </c>
      <c r="F329" s="183">
        <v>88446651.659999847</v>
      </c>
      <c r="G329" s="184">
        <v>3662090827.0700002</v>
      </c>
      <c r="H329" s="177"/>
      <c r="I329" s="182">
        <v>9740356420.7999992</v>
      </c>
      <c r="J329" s="183">
        <v>6173071551.7999992</v>
      </c>
      <c r="K329" s="184">
        <v>3567284869</v>
      </c>
      <c r="L329" s="177"/>
      <c r="M329" s="182">
        <v>10623353425.91</v>
      </c>
      <c r="N329" s="183">
        <v>8858576067.7900009</v>
      </c>
      <c r="O329" s="184">
        <v>1764777358.1199999</v>
      </c>
      <c r="P329" s="177"/>
      <c r="Q329" s="182">
        <v>24114247325.439999</v>
      </c>
      <c r="R329" s="183">
        <v>15120094271.25</v>
      </c>
      <c r="S329" s="184">
        <v>8994153054.1899986</v>
      </c>
      <c r="T329" s="47"/>
    </row>
    <row r="330" spans="2:20">
      <c r="B330" s="21"/>
      <c r="C330" s="160" t="s">
        <v>331</v>
      </c>
      <c r="D330" s="158"/>
      <c r="E330" s="178">
        <v>3662090827.0700002</v>
      </c>
      <c r="F330" s="179">
        <v>0</v>
      </c>
      <c r="G330" s="180">
        <v>3662090827.0700002</v>
      </c>
      <c r="H330" s="181"/>
      <c r="I330" s="178">
        <v>3567284869</v>
      </c>
      <c r="J330" s="179">
        <v>0</v>
      </c>
      <c r="K330" s="180">
        <v>3567284869</v>
      </c>
      <c r="L330" s="181"/>
      <c r="M330" s="178">
        <v>1764777358.1199999</v>
      </c>
      <c r="N330" s="179">
        <v>0</v>
      </c>
      <c r="O330" s="180">
        <v>1764777358.1199999</v>
      </c>
      <c r="P330" s="181"/>
      <c r="Q330" s="178">
        <v>8994153054.1900005</v>
      </c>
      <c r="R330" s="179">
        <v>0</v>
      </c>
      <c r="S330" s="180">
        <v>8994153054.1900005</v>
      </c>
      <c r="T330" s="47"/>
    </row>
    <row r="331" spans="2:20">
      <c r="B331" s="21"/>
      <c r="C331" s="161" t="s">
        <v>332</v>
      </c>
      <c r="D331" s="159"/>
      <c r="E331" s="182">
        <v>88436683.019999996</v>
      </c>
      <c r="F331" s="183">
        <v>88436683.019999996</v>
      </c>
      <c r="G331" s="184">
        <v>0</v>
      </c>
      <c r="H331" s="177"/>
      <c r="I331" s="182">
        <v>5105656528.1999998</v>
      </c>
      <c r="J331" s="183">
        <v>5105656528.1999998</v>
      </c>
      <c r="K331" s="184">
        <v>0</v>
      </c>
      <c r="L331" s="177"/>
      <c r="M331" s="182">
        <v>2879797866.1599998</v>
      </c>
      <c r="N331" s="183">
        <v>2879797866.1599998</v>
      </c>
      <c r="O331" s="184">
        <v>0</v>
      </c>
      <c r="P331" s="177"/>
      <c r="Q331" s="182">
        <v>8073891077.3800001</v>
      </c>
      <c r="R331" s="183">
        <v>8073891077.3800001</v>
      </c>
      <c r="S331" s="184">
        <v>0</v>
      </c>
      <c r="T331" s="47"/>
    </row>
    <row r="332" spans="2:20">
      <c r="B332" s="21"/>
      <c r="C332" s="160" t="s">
        <v>333</v>
      </c>
      <c r="D332" s="158"/>
      <c r="E332" s="178">
        <v>0</v>
      </c>
      <c r="F332" s="179">
        <v>0</v>
      </c>
      <c r="G332" s="180">
        <v>0</v>
      </c>
      <c r="H332" s="181"/>
      <c r="I332" s="178">
        <v>1065193862.78</v>
      </c>
      <c r="J332" s="179">
        <v>1065193862.78</v>
      </c>
      <c r="K332" s="180">
        <v>0</v>
      </c>
      <c r="L332" s="181"/>
      <c r="M332" s="178">
        <v>4942257900.6199999</v>
      </c>
      <c r="N332" s="179">
        <v>4942257900.6199999</v>
      </c>
      <c r="O332" s="180">
        <v>0</v>
      </c>
      <c r="P332" s="181"/>
      <c r="Q332" s="178">
        <v>6007451763.3999996</v>
      </c>
      <c r="R332" s="179">
        <v>6007451763.3999996</v>
      </c>
      <c r="S332" s="180">
        <v>0</v>
      </c>
      <c r="T332" s="47"/>
    </row>
    <row r="333" spans="2:20">
      <c r="B333" s="21"/>
      <c r="C333" s="161" t="s">
        <v>334</v>
      </c>
      <c r="D333" s="159"/>
      <c r="E333" s="182">
        <v>8423.35</v>
      </c>
      <c r="F333" s="183">
        <v>8423.35</v>
      </c>
      <c r="G333" s="184">
        <v>0</v>
      </c>
      <c r="H333" s="177"/>
      <c r="I333" s="182">
        <v>988402.22</v>
      </c>
      <c r="J333" s="183">
        <v>988402.22</v>
      </c>
      <c r="K333" s="184">
        <v>0</v>
      </c>
      <c r="L333" s="177"/>
      <c r="M333" s="182">
        <v>23735245.52</v>
      </c>
      <c r="N333" s="183">
        <v>23735245.52</v>
      </c>
      <c r="O333" s="184">
        <v>0</v>
      </c>
      <c r="P333" s="177"/>
      <c r="Q333" s="182">
        <v>24732071.09</v>
      </c>
      <c r="R333" s="183">
        <v>24732071.09</v>
      </c>
      <c r="S333" s="184">
        <v>0</v>
      </c>
      <c r="T333" s="47"/>
    </row>
    <row r="334" spans="2:20">
      <c r="B334" s="21"/>
      <c r="C334" s="160" t="s">
        <v>335</v>
      </c>
      <c r="D334" s="158"/>
      <c r="E334" s="178">
        <v>1545.29</v>
      </c>
      <c r="F334" s="179">
        <v>1545.29</v>
      </c>
      <c r="G334" s="180">
        <v>0</v>
      </c>
      <c r="H334" s="181"/>
      <c r="I334" s="178">
        <v>1232758.6000000001</v>
      </c>
      <c r="J334" s="179">
        <v>1232758.6000000001</v>
      </c>
      <c r="K334" s="180">
        <v>0</v>
      </c>
      <c r="L334" s="181"/>
      <c r="M334" s="178">
        <v>1012785055.49</v>
      </c>
      <c r="N334" s="179">
        <v>1012785055.49</v>
      </c>
      <c r="O334" s="180">
        <v>0</v>
      </c>
      <c r="P334" s="181"/>
      <c r="Q334" s="178">
        <v>1014019359.38</v>
      </c>
      <c r="R334" s="179">
        <v>1014019359.38</v>
      </c>
      <c r="S334" s="180">
        <v>0</v>
      </c>
      <c r="T334" s="47"/>
    </row>
    <row r="335" spans="2:20">
      <c r="B335" s="21"/>
      <c r="C335" s="161" t="s">
        <v>336</v>
      </c>
      <c r="D335" s="159"/>
      <c r="E335" s="182">
        <v>809634662849.12</v>
      </c>
      <c r="F335" s="183">
        <v>1138812074.019897</v>
      </c>
      <c r="G335" s="184">
        <v>808495850775.1001</v>
      </c>
      <c r="H335" s="177"/>
      <c r="I335" s="182">
        <v>42183501060.589996</v>
      </c>
      <c r="J335" s="183">
        <v>25692740283.799999</v>
      </c>
      <c r="K335" s="184">
        <v>16490760776.790001</v>
      </c>
      <c r="L335" s="177"/>
      <c r="M335" s="182">
        <v>6119699549</v>
      </c>
      <c r="N335" s="183">
        <v>3299065757.3499999</v>
      </c>
      <c r="O335" s="184">
        <v>2820633791.6500001</v>
      </c>
      <c r="P335" s="177"/>
      <c r="Q335" s="182">
        <v>857937863458.70996</v>
      </c>
      <c r="R335" s="183">
        <v>30130618115.1698</v>
      </c>
      <c r="S335" s="184">
        <v>827807245343.54016</v>
      </c>
      <c r="T335" s="47"/>
    </row>
    <row r="336" spans="2:20">
      <c r="B336" s="21"/>
      <c r="C336" s="160" t="s">
        <v>337</v>
      </c>
      <c r="D336" s="158"/>
      <c r="E336" s="178">
        <v>801854311268.43005</v>
      </c>
      <c r="F336" s="179">
        <v>1138812074.02002</v>
      </c>
      <c r="G336" s="180">
        <v>800715499194.41003</v>
      </c>
      <c r="H336" s="181"/>
      <c r="I336" s="178">
        <v>32085614599.689999</v>
      </c>
      <c r="J336" s="179">
        <v>24645929429.560001</v>
      </c>
      <c r="K336" s="180">
        <v>7439685170.1300001</v>
      </c>
      <c r="L336" s="181"/>
      <c r="M336" s="178">
        <v>3708761199.6500001</v>
      </c>
      <c r="N336" s="179">
        <v>2500939958.5799999</v>
      </c>
      <c r="O336" s="180">
        <v>1207821241.0699999</v>
      </c>
      <c r="P336" s="181"/>
      <c r="Q336" s="178">
        <v>837648687067.77002</v>
      </c>
      <c r="R336" s="179">
        <v>28285681462.16003</v>
      </c>
      <c r="S336" s="180">
        <v>809363005605.60999</v>
      </c>
      <c r="T336" s="47"/>
    </row>
    <row r="337" spans="2:20" ht="25.5" customHeight="1">
      <c r="B337" s="21"/>
      <c r="C337" s="161" t="s">
        <v>338</v>
      </c>
      <c r="D337" s="159"/>
      <c r="E337" s="182">
        <v>800715499194.41003</v>
      </c>
      <c r="F337" s="183">
        <v>0</v>
      </c>
      <c r="G337" s="184">
        <v>800715499194.41003</v>
      </c>
      <c r="H337" s="177"/>
      <c r="I337" s="182">
        <v>7439685170.1300001</v>
      </c>
      <c r="J337" s="183">
        <v>0</v>
      </c>
      <c r="K337" s="184">
        <v>7439685170.1300001</v>
      </c>
      <c r="L337" s="177"/>
      <c r="M337" s="182">
        <v>1207821241.0699999</v>
      </c>
      <c r="N337" s="183">
        <v>0</v>
      </c>
      <c r="O337" s="184">
        <v>1207821241.0699999</v>
      </c>
      <c r="P337" s="177"/>
      <c r="Q337" s="182">
        <v>809363005605.60999</v>
      </c>
      <c r="R337" s="183">
        <v>0</v>
      </c>
      <c r="S337" s="184">
        <v>809363005605.60999</v>
      </c>
      <c r="T337" s="47"/>
    </row>
    <row r="338" spans="2:20">
      <c r="B338" s="21"/>
      <c r="C338" s="160" t="s">
        <v>339</v>
      </c>
      <c r="D338" s="158"/>
      <c r="E338" s="178">
        <v>1138812074.02</v>
      </c>
      <c r="F338" s="179">
        <v>1138812074.02</v>
      </c>
      <c r="G338" s="180">
        <v>0</v>
      </c>
      <c r="H338" s="181"/>
      <c r="I338" s="178">
        <v>73321598.530000001</v>
      </c>
      <c r="J338" s="179">
        <v>73321598.530000001</v>
      </c>
      <c r="K338" s="180">
        <v>0</v>
      </c>
      <c r="L338" s="181"/>
      <c r="M338" s="178">
        <v>106941495</v>
      </c>
      <c r="N338" s="179">
        <v>106941495</v>
      </c>
      <c r="O338" s="180">
        <v>0</v>
      </c>
      <c r="P338" s="181"/>
      <c r="Q338" s="178">
        <v>1319075167.55</v>
      </c>
      <c r="R338" s="179">
        <v>1319075167.55</v>
      </c>
      <c r="S338" s="180">
        <v>0</v>
      </c>
      <c r="T338" s="47"/>
    </row>
    <row r="339" spans="2:20" ht="25.5" customHeight="1">
      <c r="B339" s="21"/>
      <c r="C339" s="161" t="s">
        <v>340</v>
      </c>
      <c r="D339" s="159"/>
      <c r="E339" s="182">
        <v>0</v>
      </c>
      <c r="F339" s="183">
        <v>0</v>
      </c>
      <c r="G339" s="184">
        <v>0</v>
      </c>
      <c r="H339" s="177"/>
      <c r="I339" s="182">
        <v>24572607831.029999</v>
      </c>
      <c r="J339" s="183">
        <v>24572607831.029999</v>
      </c>
      <c r="K339" s="184">
        <v>0</v>
      </c>
      <c r="L339" s="177"/>
      <c r="M339" s="182">
        <v>2302508707</v>
      </c>
      <c r="N339" s="183">
        <v>2302508707</v>
      </c>
      <c r="O339" s="184">
        <v>0</v>
      </c>
      <c r="P339" s="177"/>
      <c r="Q339" s="182">
        <v>26875116538.029999</v>
      </c>
      <c r="R339" s="183">
        <v>26875116538.029999</v>
      </c>
      <c r="S339" s="184">
        <v>0</v>
      </c>
      <c r="T339" s="47"/>
    </row>
    <row r="340" spans="2:20" ht="25.5" customHeight="1">
      <c r="B340" s="21"/>
      <c r="C340" s="160" t="s">
        <v>341</v>
      </c>
      <c r="D340" s="158"/>
      <c r="E340" s="178">
        <v>0</v>
      </c>
      <c r="F340" s="179">
        <v>0</v>
      </c>
      <c r="G340" s="180">
        <v>0</v>
      </c>
      <c r="H340" s="181"/>
      <c r="I340" s="178">
        <v>0</v>
      </c>
      <c r="J340" s="179">
        <v>0</v>
      </c>
      <c r="K340" s="180">
        <v>0</v>
      </c>
      <c r="L340" s="181"/>
      <c r="M340" s="178">
        <v>74483112.519999996</v>
      </c>
      <c r="N340" s="179">
        <v>74483112.519999996</v>
      </c>
      <c r="O340" s="180">
        <v>0</v>
      </c>
      <c r="P340" s="181"/>
      <c r="Q340" s="178">
        <v>74483112.519999996</v>
      </c>
      <c r="R340" s="179">
        <v>74483112.519999996</v>
      </c>
      <c r="S340" s="180">
        <v>0</v>
      </c>
      <c r="T340" s="47"/>
    </row>
    <row r="341" spans="2:20" ht="25.5" customHeight="1">
      <c r="B341" s="21"/>
      <c r="C341" s="161" t="s">
        <v>342</v>
      </c>
      <c r="D341" s="159"/>
      <c r="E341" s="182">
        <v>0</v>
      </c>
      <c r="F341" s="183">
        <v>0</v>
      </c>
      <c r="G341" s="184">
        <v>0</v>
      </c>
      <c r="H341" s="177"/>
      <c r="I341" s="182">
        <v>0</v>
      </c>
      <c r="J341" s="183">
        <v>0</v>
      </c>
      <c r="K341" s="184">
        <v>0</v>
      </c>
      <c r="L341" s="177"/>
      <c r="M341" s="182">
        <v>17006644.059999999</v>
      </c>
      <c r="N341" s="183">
        <v>17006644.059999999</v>
      </c>
      <c r="O341" s="184">
        <v>0</v>
      </c>
      <c r="P341" s="177"/>
      <c r="Q341" s="182">
        <v>17006644.059999999</v>
      </c>
      <c r="R341" s="183">
        <v>17006644.059999999</v>
      </c>
      <c r="S341" s="184">
        <v>0</v>
      </c>
      <c r="T341" s="47"/>
    </row>
    <row r="342" spans="2:20">
      <c r="B342" s="21"/>
      <c r="C342" s="160" t="s">
        <v>343</v>
      </c>
      <c r="D342" s="158"/>
      <c r="E342" s="178">
        <v>6464615855.96</v>
      </c>
      <c r="F342" s="179">
        <v>0</v>
      </c>
      <c r="G342" s="180">
        <v>6464615855.96</v>
      </c>
      <c r="H342" s="181"/>
      <c r="I342" s="178">
        <v>4579425024.6000004</v>
      </c>
      <c r="J342" s="179">
        <v>0</v>
      </c>
      <c r="K342" s="180">
        <v>4579425024.6000004</v>
      </c>
      <c r="L342" s="181"/>
      <c r="M342" s="178">
        <v>709231850.57000005</v>
      </c>
      <c r="N342" s="179">
        <v>0</v>
      </c>
      <c r="O342" s="180">
        <v>709231850.57000005</v>
      </c>
      <c r="P342" s="181"/>
      <c r="Q342" s="178">
        <v>11753272731.129999</v>
      </c>
      <c r="R342" s="179">
        <v>0</v>
      </c>
      <c r="S342" s="180">
        <v>11753272731.129999</v>
      </c>
      <c r="T342" s="47"/>
    </row>
    <row r="343" spans="2:20">
      <c r="B343" s="21"/>
      <c r="C343" s="161" t="s">
        <v>344</v>
      </c>
      <c r="D343" s="159"/>
      <c r="E343" s="182">
        <v>6464615855.96</v>
      </c>
      <c r="F343" s="183">
        <v>0</v>
      </c>
      <c r="G343" s="184">
        <v>6464615855.96</v>
      </c>
      <c r="H343" s="177"/>
      <c r="I343" s="182">
        <v>4579425024.6000004</v>
      </c>
      <c r="J343" s="183">
        <v>0</v>
      </c>
      <c r="K343" s="184">
        <v>4579425024.6000004</v>
      </c>
      <c r="L343" s="177"/>
      <c r="M343" s="182">
        <v>709231850.57000005</v>
      </c>
      <c r="N343" s="183">
        <v>0</v>
      </c>
      <c r="O343" s="184">
        <v>709231850.57000005</v>
      </c>
      <c r="P343" s="177"/>
      <c r="Q343" s="182">
        <v>11753272731.129999</v>
      </c>
      <c r="R343" s="183">
        <v>0</v>
      </c>
      <c r="S343" s="184">
        <v>11753272731.129999</v>
      </c>
      <c r="T343" s="47"/>
    </row>
    <row r="344" spans="2:20">
      <c r="B344" s="21"/>
      <c r="C344" s="160" t="s">
        <v>345</v>
      </c>
      <c r="D344" s="158"/>
      <c r="E344" s="178">
        <v>3741940.56</v>
      </c>
      <c r="F344" s="179">
        <v>0</v>
      </c>
      <c r="G344" s="180">
        <v>3741940.56</v>
      </c>
      <c r="H344" s="181"/>
      <c r="I344" s="178">
        <v>1215419588.52</v>
      </c>
      <c r="J344" s="179">
        <v>714238455.12</v>
      </c>
      <c r="K344" s="180">
        <v>501181133.39999998</v>
      </c>
      <c r="L344" s="181"/>
      <c r="M344" s="178">
        <v>1341987519.04</v>
      </c>
      <c r="N344" s="179">
        <v>790150316.13999999</v>
      </c>
      <c r="O344" s="180">
        <v>551837202.89999998</v>
      </c>
      <c r="P344" s="181"/>
      <c r="Q344" s="178">
        <v>2561149048.1199999</v>
      </c>
      <c r="R344" s="179">
        <v>1504388771.26</v>
      </c>
      <c r="S344" s="180">
        <v>1056760276.86</v>
      </c>
      <c r="T344" s="47"/>
    </row>
    <row r="345" spans="2:20" ht="25.5" customHeight="1">
      <c r="B345" s="21"/>
      <c r="C345" s="161" t="s">
        <v>346</v>
      </c>
      <c r="D345" s="159"/>
      <c r="E345" s="182">
        <v>3741940.56</v>
      </c>
      <c r="F345" s="183">
        <v>0</v>
      </c>
      <c r="G345" s="184">
        <v>3741940.56</v>
      </c>
      <c r="H345" s="177"/>
      <c r="I345" s="182">
        <v>501181133.39999998</v>
      </c>
      <c r="J345" s="183">
        <v>0</v>
      </c>
      <c r="K345" s="184">
        <v>501181133.39999998</v>
      </c>
      <c r="L345" s="177"/>
      <c r="M345" s="182">
        <v>551837202.89999998</v>
      </c>
      <c r="N345" s="183">
        <v>0</v>
      </c>
      <c r="O345" s="184">
        <v>551837202.89999998</v>
      </c>
      <c r="P345" s="177"/>
      <c r="Q345" s="182">
        <v>1056760276.86</v>
      </c>
      <c r="R345" s="183">
        <v>0</v>
      </c>
      <c r="S345" s="184">
        <v>1056760276.86</v>
      </c>
      <c r="T345" s="47"/>
    </row>
    <row r="346" spans="2:20" ht="25.5" customHeight="1">
      <c r="B346" s="21"/>
      <c r="C346" s="160" t="s">
        <v>347</v>
      </c>
      <c r="D346" s="158"/>
      <c r="E346" s="178">
        <v>0</v>
      </c>
      <c r="F346" s="179">
        <v>0</v>
      </c>
      <c r="G346" s="180">
        <v>0</v>
      </c>
      <c r="H346" s="181"/>
      <c r="I346" s="178">
        <v>714238455.12</v>
      </c>
      <c r="J346" s="179">
        <v>714238455.12</v>
      </c>
      <c r="K346" s="180">
        <v>0</v>
      </c>
      <c r="L346" s="181"/>
      <c r="M346" s="178">
        <v>744005722.44000006</v>
      </c>
      <c r="N346" s="179">
        <v>744005722.44000006</v>
      </c>
      <c r="O346" s="180">
        <v>0</v>
      </c>
      <c r="P346" s="181"/>
      <c r="Q346" s="178">
        <v>1458244177.5599999</v>
      </c>
      <c r="R346" s="179">
        <v>1458244177.5599999</v>
      </c>
      <c r="S346" s="180">
        <v>0</v>
      </c>
      <c r="T346" s="47"/>
    </row>
    <row r="347" spans="2:20" ht="25.5" customHeight="1">
      <c r="B347" s="21"/>
      <c r="C347" s="161" t="s">
        <v>348</v>
      </c>
      <c r="D347" s="159"/>
      <c r="E347" s="182">
        <v>0</v>
      </c>
      <c r="F347" s="183">
        <v>0</v>
      </c>
      <c r="G347" s="184">
        <v>0</v>
      </c>
      <c r="H347" s="177"/>
      <c r="I347" s="182">
        <v>0</v>
      </c>
      <c r="J347" s="183">
        <v>0</v>
      </c>
      <c r="K347" s="184">
        <v>0</v>
      </c>
      <c r="L347" s="177"/>
      <c r="M347" s="182">
        <v>26911401.370000001</v>
      </c>
      <c r="N347" s="183">
        <v>26911401.370000001</v>
      </c>
      <c r="O347" s="184">
        <v>0</v>
      </c>
      <c r="P347" s="177"/>
      <c r="Q347" s="182">
        <v>26911401.370000001</v>
      </c>
      <c r="R347" s="183">
        <v>26911401.370000001</v>
      </c>
      <c r="S347" s="184">
        <v>0</v>
      </c>
      <c r="T347" s="47"/>
    </row>
    <row r="348" spans="2:20" ht="25.5" customHeight="1">
      <c r="B348" s="21"/>
      <c r="C348" s="160" t="s">
        <v>349</v>
      </c>
      <c r="D348" s="158"/>
      <c r="E348" s="178">
        <v>0</v>
      </c>
      <c r="F348" s="179">
        <v>0</v>
      </c>
      <c r="G348" s="180">
        <v>0</v>
      </c>
      <c r="H348" s="181"/>
      <c r="I348" s="178">
        <v>0</v>
      </c>
      <c r="J348" s="179">
        <v>0</v>
      </c>
      <c r="K348" s="180">
        <v>0</v>
      </c>
      <c r="L348" s="181"/>
      <c r="M348" s="178">
        <v>19233192.329999998</v>
      </c>
      <c r="N348" s="179">
        <v>19233192.329999998</v>
      </c>
      <c r="O348" s="180">
        <v>0</v>
      </c>
      <c r="P348" s="181"/>
      <c r="Q348" s="178">
        <v>19233192.329999998</v>
      </c>
      <c r="R348" s="179">
        <v>19233192.329999998</v>
      </c>
      <c r="S348" s="180">
        <v>0</v>
      </c>
      <c r="T348" s="47"/>
    </row>
    <row r="349" spans="2:20">
      <c r="B349" s="21"/>
      <c r="C349" s="161" t="s">
        <v>350</v>
      </c>
      <c r="D349" s="159"/>
      <c r="E349" s="182">
        <v>1311993784.1700001</v>
      </c>
      <c r="F349" s="183">
        <v>0</v>
      </c>
      <c r="G349" s="184">
        <v>1311993784.1700001</v>
      </c>
      <c r="H349" s="177"/>
      <c r="I349" s="182">
        <v>581801521.99000001</v>
      </c>
      <c r="J349" s="183">
        <v>0</v>
      </c>
      <c r="K349" s="184">
        <v>581801521.99000001</v>
      </c>
      <c r="L349" s="177"/>
      <c r="M349" s="182">
        <v>303231528.55000001</v>
      </c>
      <c r="N349" s="183">
        <v>0</v>
      </c>
      <c r="O349" s="184">
        <v>303231528.55000001</v>
      </c>
      <c r="P349" s="177"/>
      <c r="Q349" s="182">
        <v>2197026834.71</v>
      </c>
      <c r="R349" s="183">
        <v>0</v>
      </c>
      <c r="S349" s="184">
        <v>2197026834.71</v>
      </c>
      <c r="T349" s="47"/>
    </row>
    <row r="350" spans="2:20" ht="25.5" customHeight="1">
      <c r="B350" s="21"/>
      <c r="C350" s="160" t="s">
        <v>351</v>
      </c>
      <c r="D350" s="158"/>
      <c r="E350" s="178">
        <v>1311993784.1700001</v>
      </c>
      <c r="F350" s="179">
        <v>0</v>
      </c>
      <c r="G350" s="180">
        <v>1311993784.1700001</v>
      </c>
      <c r="H350" s="181"/>
      <c r="I350" s="178">
        <v>581801521.99000001</v>
      </c>
      <c r="J350" s="179">
        <v>0</v>
      </c>
      <c r="K350" s="180">
        <v>581801521.99000001</v>
      </c>
      <c r="L350" s="181"/>
      <c r="M350" s="178">
        <v>303231528.55000001</v>
      </c>
      <c r="N350" s="179">
        <v>0</v>
      </c>
      <c r="O350" s="180">
        <v>303231528.55000001</v>
      </c>
      <c r="P350" s="181"/>
      <c r="Q350" s="178">
        <v>2197026834.71</v>
      </c>
      <c r="R350" s="179">
        <v>0</v>
      </c>
      <c r="S350" s="180">
        <v>2197026834.71</v>
      </c>
      <c r="T350" s="47"/>
    </row>
    <row r="351" spans="2:20" ht="25.5" customHeight="1">
      <c r="B351" s="21"/>
      <c r="C351" s="161" t="s">
        <v>352</v>
      </c>
      <c r="D351" s="159"/>
      <c r="E351" s="182">
        <v>0</v>
      </c>
      <c r="F351" s="183">
        <v>0</v>
      </c>
      <c r="G351" s="184">
        <v>0</v>
      </c>
      <c r="H351" s="177"/>
      <c r="I351" s="182">
        <v>11166884690.74</v>
      </c>
      <c r="J351" s="183">
        <v>4535960469.9799995</v>
      </c>
      <c r="K351" s="184">
        <v>6630924220.7600002</v>
      </c>
      <c r="L351" s="177"/>
      <c r="M351" s="182">
        <v>577617430.23000002</v>
      </c>
      <c r="N351" s="183">
        <v>485911382.89999998</v>
      </c>
      <c r="O351" s="184">
        <v>91706047.329999998</v>
      </c>
      <c r="P351" s="177"/>
      <c r="Q351" s="182">
        <v>11744502120.969999</v>
      </c>
      <c r="R351" s="183">
        <v>5021871852.8799992</v>
      </c>
      <c r="S351" s="184">
        <v>6722630268.0900002</v>
      </c>
      <c r="T351" s="47"/>
    </row>
    <row r="352" spans="2:20" ht="25.5" customHeight="1">
      <c r="B352" s="21"/>
      <c r="C352" s="160" t="s">
        <v>353</v>
      </c>
      <c r="D352" s="158"/>
      <c r="E352" s="178">
        <v>0</v>
      </c>
      <c r="F352" s="179">
        <v>0</v>
      </c>
      <c r="G352" s="180">
        <v>0</v>
      </c>
      <c r="H352" s="181"/>
      <c r="I352" s="178">
        <v>6630924220.7600002</v>
      </c>
      <c r="J352" s="179">
        <v>0</v>
      </c>
      <c r="K352" s="180">
        <v>6630924220.7600002</v>
      </c>
      <c r="L352" s="181"/>
      <c r="M352" s="178">
        <v>91706047.329999998</v>
      </c>
      <c r="N352" s="179">
        <v>0</v>
      </c>
      <c r="O352" s="180">
        <v>91706047.329999998</v>
      </c>
      <c r="P352" s="181"/>
      <c r="Q352" s="178">
        <v>6722630268.0900002</v>
      </c>
      <c r="R352" s="179">
        <v>0</v>
      </c>
      <c r="S352" s="180">
        <v>6722630268.0900002</v>
      </c>
      <c r="T352" s="47"/>
    </row>
    <row r="353" spans="2:20" ht="25.5" customHeight="1">
      <c r="B353" s="21"/>
      <c r="C353" s="161" t="s">
        <v>354</v>
      </c>
      <c r="D353" s="159"/>
      <c r="E353" s="182">
        <v>0</v>
      </c>
      <c r="F353" s="183">
        <v>0</v>
      </c>
      <c r="G353" s="184">
        <v>0</v>
      </c>
      <c r="H353" s="177"/>
      <c r="I353" s="182">
        <v>4535949903.3299999</v>
      </c>
      <c r="J353" s="183">
        <v>4535949903.3299999</v>
      </c>
      <c r="K353" s="184">
        <v>0</v>
      </c>
      <c r="L353" s="177"/>
      <c r="M353" s="182">
        <v>476346389.98000002</v>
      </c>
      <c r="N353" s="183">
        <v>476346389.98000002</v>
      </c>
      <c r="O353" s="184">
        <v>0</v>
      </c>
      <c r="P353" s="177"/>
      <c r="Q353" s="182">
        <v>5012296293.3099995</v>
      </c>
      <c r="R353" s="183">
        <v>5012296293.3099995</v>
      </c>
      <c r="S353" s="184">
        <v>0</v>
      </c>
      <c r="T353" s="47"/>
    </row>
    <row r="354" spans="2:20" ht="25.5" customHeight="1">
      <c r="B354" s="21"/>
      <c r="C354" s="160" t="s">
        <v>355</v>
      </c>
      <c r="D354" s="158"/>
      <c r="E354" s="178">
        <v>0</v>
      </c>
      <c r="F354" s="179">
        <v>0</v>
      </c>
      <c r="G354" s="180">
        <v>0</v>
      </c>
      <c r="H354" s="181"/>
      <c r="I354" s="178">
        <v>0</v>
      </c>
      <c r="J354" s="179">
        <v>0</v>
      </c>
      <c r="K354" s="180">
        <v>0</v>
      </c>
      <c r="L354" s="181"/>
      <c r="M354" s="178">
        <v>8028994.5999999996</v>
      </c>
      <c r="N354" s="179">
        <v>8028994.5999999996</v>
      </c>
      <c r="O354" s="180">
        <v>0</v>
      </c>
      <c r="P354" s="181"/>
      <c r="Q354" s="178">
        <v>8028994.5999999996</v>
      </c>
      <c r="R354" s="179">
        <v>8028994.5999999996</v>
      </c>
      <c r="S354" s="180">
        <v>0</v>
      </c>
      <c r="T354" s="47"/>
    </row>
    <row r="355" spans="2:20" ht="25.5" customHeight="1">
      <c r="B355" s="21"/>
      <c r="C355" s="161" t="s">
        <v>356</v>
      </c>
      <c r="D355" s="159"/>
      <c r="E355" s="182">
        <v>0</v>
      </c>
      <c r="F355" s="183">
        <v>0</v>
      </c>
      <c r="G355" s="184">
        <v>0</v>
      </c>
      <c r="H355" s="177"/>
      <c r="I355" s="182">
        <v>10566.65</v>
      </c>
      <c r="J355" s="183">
        <v>10566.65</v>
      </c>
      <c r="K355" s="184">
        <v>0</v>
      </c>
      <c r="L355" s="177"/>
      <c r="M355" s="182">
        <v>1535998.32</v>
      </c>
      <c r="N355" s="183">
        <v>1535998.32</v>
      </c>
      <c r="O355" s="184">
        <v>0</v>
      </c>
      <c r="P355" s="177"/>
      <c r="Q355" s="182">
        <v>1546564.97</v>
      </c>
      <c r="R355" s="183">
        <v>1546564.97</v>
      </c>
      <c r="S355" s="184">
        <v>0</v>
      </c>
      <c r="T355" s="47"/>
    </row>
    <row r="356" spans="2:20" ht="25.5" customHeight="1">
      <c r="B356" s="21"/>
      <c r="C356" s="160" t="s">
        <v>357</v>
      </c>
      <c r="D356" s="158"/>
      <c r="E356" s="178">
        <v>0</v>
      </c>
      <c r="F356" s="179">
        <v>0</v>
      </c>
      <c r="G356" s="180">
        <v>0</v>
      </c>
      <c r="H356" s="181"/>
      <c r="I356" s="178">
        <v>613124678.50999999</v>
      </c>
      <c r="J356" s="179">
        <v>0</v>
      </c>
      <c r="K356" s="180">
        <v>613124678.50999999</v>
      </c>
      <c r="L356" s="181"/>
      <c r="M356" s="178">
        <v>182223728.99000001</v>
      </c>
      <c r="N356" s="179">
        <v>0</v>
      </c>
      <c r="O356" s="180">
        <v>182223728.99000001</v>
      </c>
      <c r="P356" s="181"/>
      <c r="Q356" s="178">
        <v>795348407.5</v>
      </c>
      <c r="R356" s="179">
        <v>0</v>
      </c>
      <c r="S356" s="180">
        <v>795348407.5</v>
      </c>
      <c r="T356" s="47"/>
    </row>
    <row r="357" spans="2:20" ht="25.5" customHeight="1">
      <c r="B357" s="21"/>
      <c r="C357" s="161" t="s">
        <v>358</v>
      </c>
      <c r="D357" s="159"/>
      <c r="E357" s="182">
        <v>0</v>
      </c>
      <c r="F357" s="183">
        <v>0</v>
      </c>
      <c r="G357" s="184">
        <v>0</v>
      </c>
      <c r="H357" s="177"/>
      <c r="I357" s="182">
        <v>613124678.50999999</v>
      </c>
      <c r="J357" s="183">
        <v>0</v>
      </c>
      <c r="K357" s="184">
        <v>613124678.50999999</v>
      </c>
      <c r="L357" s="177"/>
      <c r="M357" s="182">
        <v>182223728.99000001</v>
      </c>
      <c r="N357" s="183">
        <v>0</v>
      </c>
      <c r="O357" s="184">
        <v>182223728.99000001</v>
      </c>
      <c r="P357" s="177"/>
      <c r="Q357" s="182">
        <v>795348407.5</v>
      </c>
      <c r="R357" s="183">
        <v>0</v>
      </c>
      <c r="S357" s="184">
        <v>795348407.5</v>
      </c>
      <c r="T357" s="47"/>
    </row>
    <row r="358" spans="2:20">
      <c r="B358" s="21"/>
      <c r="C358" s="160" t="s">
        <v>359</v>
      </c>
      <c r="D358" s="158"/>
      <c r="E358" s="178">
        <v>0</v>
      </c>
      <c r="F358" s="179">
        <v>0</v>
      </c>
      <c r="G358" s="180">
        <v>0</v>
      </c>
      <c r="H358" s="181"/>
      <c r="I358" s="178">
        <v>7469865123.0699997</v>
      </c>
      <c r="J358" s="179">
        <v>4203388070.8600001</v>
      </c>
      <c r="K358" s="180">
        <v>3266477052.21</v>
      </c>
      <c r="L358" s="181"/>
      <c r="M358" s="178">
        <v>526369402.18000001</v>
      </c>
      <c r="N358" s="179">
        <v>477935900.26999998</v>
      </c>
      <c r="O358" s="180">
        <v>48433501.909999996</v>
      </c>
      <c r="P358" s="181"/>
      <c r="Q358" s="178">
        <v>7996234525.25</v>
      </c>
      <c r="R358" s="179">
        <v>4681323971.1300001</v>
      </c>
      <c r="S358" s="180">
        <v>3314910554.1199999</v>
      </c>
      <c r="T358" s="47"/>
    </row>
    <row r="359" spans="2:20" ht="25.5" customHeight="1">
      <c r="B359" s="21"/>
      <c r="C359" s="161" t="s">
        <v>360</v>
      </c>
      <c r="D359" s="159"/>
      <c r="E359" s="182">
        <v>0</v>
      </c>
      <c r="F359" s="183">
        <v>0</v>
      </c>
      <c r="G359" s="184">
        <v>0</v>
      </c>
      <c r="H359" s="177"/>
      <c r="I359" s="182">
        <v>3266477052.21</v>
      </c>
      <c r="J359" s="183">
        <v>0</v>
      </c>
      <c r="K359" s="184">
        <v>3266477052.21</v>
      </c>
      <c r="L359" s="177"/>
      <c r="M359" s="182">
        <v>48433501.909999996</v>
      </c>
      <c r="N359" s="183">
        <v>0</v>
      </c>
      <c r="O359" s="184">
        <v>48433501.909999996</v>
      </c>
      <c r="P359" s="177"/>
      <c r="Q359" s="182">
        <v>3314910554.1199999</v>
      </c>
      <c r="R359" s="183">
        <v>0</v>
      </c>
      <c r="S359" s="184">
        <v>3314910554.1199999</v>
      </c>
      <c r="T359" s="47"/>
    </row>
    <row r="360" spans="2:20" ht="25.5" customHeight="1">
      <c r="B360" s="21"/>
      <c r="C360" s="160" t="s">
        <v>361</v>
      </c>
      <c r="D360" s="158"/>
      <c r="E360" s="178">
        <v>0</v>
      </c>
      <c r="F360" s="179">
        <v>0</v>
      </c>
      <c r="G360" s="180">
        <v>0</v>
      </c>
      <c r="H360" s="181"/>
      <c r="I360" s="178">
        <v>4203388070.8600001</v>
      </c>
      <c r="J360" s="179">
        <v>4203388070.8600001</v>
      </c>
      <c r="K360" s="180">
        <v>0</v>
      </c>
      <c r="L360" s="181"/>
      <c r="M360" s="178">
        <v>470988185.85000002</v>
      </c>
      <c r="N360" s="179">
        <v>470988185.85000002</v>
      </c>
      <c r="O360" s="180">
        <v>0</v>
      </c>
      <c r="P360" s="181"/>
      <c r="Q360" s="178">
        <v>4674376256.71</v>
      </c>
      <c r="R360" s="179">
        <v>4674376256.71</v>
      </c>
      <c r="S360" s="180">
        <v>0</v>
      </c>
      <c r="T360" s="47"/>
    </row>
    <row r="361" spans="2:20" ht="25.5" customHeight="1">
      <c r="B361" s="21"/>
      <c r="C361" s="161" t="s">
        <v>362</v>
      </c>
      <c r="D361" s="159"/>
      <c r="E361" s="182">
        <v>0</v>
      </c>
      <c r="F361" s="183">
        <v>0</v>
      </c>
      <c r="G361" s="184">
        <v>0</v>
      </c>
      <c r="H361" s="177"/>
      <c r="I361" s="182">
        <v>0</v>
      </c>
      <c r="J361" s="183">
        <v>0</v>
      </c>
      <c r="K361" s="184">
        <v>0</v>
      </c>
      <c r="L361" s="177"/>
      <c r="M361" s="182">
        <v>6330371.3600000003</v>
      </c>
      <c r="N361" s="183">
        <v>6330371.3600000003</v>
      </c>
      <c r="O361" s="184">
        <v>0</v>
      </c>
      <c r="P361" s="177"/>
      <c r="Q361" s="182">
        <v>6330371.3600000003</v>
      </c>
      <c r="R361" s="183">
        <v>6330371.3600000003</v>
      </c>
      <c r="S361" s="184">
        <v>0</v>
      </c>
      <c r="T361" s="47"/>
    </row>
    <row r="362" spans="2:20" ht="25.5" customHeight="1">
      <c r="B362" s="21"/>
      <c r="C362" s="160" t="s">
        <v>363</v>
      </c>
      <c r="D362" s="158"/>
      <c r="E362" s="178">
        <v>0</v>
      </c>
      <c r="F362" s="179">
        <v>0</v>
      </c>
      <c r="G362" s="180">
        <v>0</v>
      </c>
      <c r="H362" s="181"/>
      <c r="I362" s="178">
        <v>0</v>
      </c>
      <c r="J362" s="179">
        <v>0</v>
      </c>
      <c r="K362" s="180">
        <v>0</v>
      </c>
      <c r="L362" s="181"/>
      <c r="M362" s="178">
        <v>617343.06000000006</v>
      </c>
      <c r="N362" s="179">
        <v>617343.06000000006</v>
      </c>
      <c r="O362" s="180">
        <v>0</v>
      </c>
      <c r="P362" s="181"/>
      <c r="Q362" s="178">
        <v>617343.06000000006</v>
      </c>
      <c r="R362" s="179">
        <v>617343.06000000006</v>
      </c>
      <c r="S362" s="180">
        <v>0</v>
      </c>
      <c r="T362" s="47"/>
    </row>
    <row r="363" spans="2:20">
      <c r="B363" s="21"/>
      <c r="C363" s="161" t="s">
        <v>364</v>
      </c>
      <c r="D363" s="159"/>
      <c r="E363" s="182">
        <v>0</v>
      </c>
      <c r="F363" s="183">
        <v>0</v>
      </c>
      <c r="G363" s="184">
        <v>0</v>
      </c>
      <c r="H363" s="177"/>
      <c r="I363" s="182">
        <v>588903920.38999999</v>
      </c>
      <c r="J363" s="183">
        <v>0</v>
      </c>
      <c r="K363" s="184">
        <v>588903920.38999999</v>
      </c>
      <c r="L363" s="177"/>
      <c r="M363" s="182">
        <v>176984305.84999999</v>
      </c>
      <c r="N363" s="183">
        <v>0</v>
      </c>
      <c r="O363" s="184">
        <v>176984305.84999999</v>
      </c>
      <c r="P363" s="177"/>
      <c r="Q363" s="182">
        <v>765888226.24000001</v>
      </c>
      <c r="R363" s="183">
        <v>0</v>
      </c>
      <c r="S363" s="184">
        <v>765888226.24000001</v>
      </c>
      <c r="T363" s="47"/>
    </row>
    <row r="364" spans="2:20" ht="25.5" customHeight="1">
      <c r="B364" s="21"/>
      <c r="C364" s="160" t="s">
        <v>365</v>
      </c>
      <c r="D364" s="158"/>
      <c r="E364" s="178">
        <v>0</v>
      </c>
      <c r="F364" s="179">
        <v>0</v>
      </c>
      <c r="G364" s="180">
        <v>0</v>
      </c>
      <c r="H364" s="181"/>
      <c r="I364" s="178">
        <v>588903920.38999999</v>
      </c>
      <c r="J364" s="179">
        <v>0</v>
      </c>
      <c r="K364" s="180">
        <v>588903920.38999999</v>
      </c>
      <c r="L364" s="181"/>
      <c r="M364" s="178">
        <v>176984305.84999999</v>
      </c>
      <c r="N364" s="179">
        <v>0</v>
      </c>
      <c r="O364" s="180">
        <v>176984305.84999999</v>
      </c>
      <c r="P364" s="181"/>
      <c r="Q364" s="178">
        <v>765888226.24000001</v>
      </c>
      <c r="R364" s="179">
        <v>0</v>
      </c>
      <c r="S364" s="180">
        <v>765888226.24000001</v>
      </c>
      <c r="T364" s="47"/>
    </row>
    <row r="365" spans="2:20">
      <c r="B365" s="21"/>
      <c r="C365" s="161" t="s">
        <v>366</v>
      </c>
      <c r="D365" s="159"/>
      <c r="E365" s="182">
        <v>3064062957.23</v>
      </c>
      <c r="F365" s="183">
        <v>0</v>
      </c>
      <c r="G365" s="184">
        <v>3064062957.23</v>
      </c>
      <c r="H365" s="177"/>
      <c r="I365" s="182">
        <v>44175053548.209999</v>
      </c>
      <c r="J365" s="183">
        <v>-7.62939453125E-6</v>
      </c>
      <c r="K365" s="184">
        <v>44175053548.210007</v>
      </c>
      <c r="L365" s="177"/>
      <c r="M365" s="182">
        <v>27286180587.66</v>
      </c>
      <c r="N365" s="183">
        <v>0</v>
      </c>
      <c r="O365" s="184">
        <v>27286180587.66</v>
      </c>
      <c r="P365" s="177"/>
      <c r="Q365" s="182">
        <v>74525297093.099991</v>
      </c>
      <c r="R365" s="183">
        <v>-1.52587890625E-5</v>
      </c>
      <c r="S365" s="184">
        <v>74525297093.100006</v>
      </c>
      <c r="T365" s="47"/>
    </row>
    <row r="366" spans="2:20" ht="25.5" customHeight="1">
      <c r="B366" s="21"/>
      <c r="C366" s="160" t="s">
        <v>367</v>
      </c>
      <c r="D366" s="158"/>
      <c r="E366" s="178">
        <v>2599584596.3600001</v>
      </c>
      <c r="F366" s="179">
        <v>0</v>
      </c>
      <c r="G366" s="180">
        <v>2599584596.3600001</v>
      </c>
      <c r="H366" s="181"/>
      <c r="I366" s="178">
        <v>44173639234.730003</v>
      </c>
      <c r="J366" s="179">
        <v>0</v>
      </c>
      <c r="K366" s="180">
        <v>44173639234.730003</v>
      </c>
      <c r="L366" s="181"/>
      <c r="M366" s="178">
        <v>27211664703.209999</v>
      </c>
      <c r="N366" s="179">
        <v>0</v>
      </c>
      <c r="O366" s="180">
        <v>27211664703.209999</v>
      </c>
      <c r="P366" s="181"/>
      <c r="Q366" s="178">
        <v>73984888534.300003</v>
      </c>
      <c r="R366" s="179">
        <v>0</v>
      </c>
      <c r="S366" s="180">
        <v>73984888534.300003</v>
      </c>
      <c r="T366" s="47"/>
    </row>
    <row r="367" spans="2:20" ht="25.5" customHeight="1">
      <c r="B367" s="21"/>
      <c r="C367" s="161" t="s">
        <v>368</v>
      </c>
      <c r="D367" s="159"/>
      <c r="E367" s="182">
        <v>2599584596.3600001</v>
      </c>
      <c r="F367" s="183">
        <v>0</v>
      </c>
      <c r="G367" s="184">
        <v>2599584596.3600001</v>
      </c>
      <c r="H367" s="177"/>
      <c r="I367" s="182">
        <v>44173639234.730003</v>
      </c>
      <c r="J367" s="183">
        <v>0</v>
      </c>
      <c r="K367" s="184">
        <v>44173639234.730003</v>
      </c>
      <c r="L367" s="177"/>
      <c r="M367" s="182">
        <v>27211664703.209999</v>
      </c>
      <c r="N367" s="183">
        <v>0</v>
      </c>
      <c r="O367" s="184">
        <v>27211664703.209999</v>
      </c>
      <c r="P367" s="177"/>
      <c r="Q367" s="182">
        <v>73984888534.300003</v>
      </c>
      <c r="R367" s="183">
        <v>0</v>
      </c>
      <c r="S367" s="184">
        <v>73984888534.300003</v>
      </c>
      <c r="T367" s="47"/>
    </row>
    <row r="368" spans="2:20" ht="25.5" customHeight="1">
      <c r="B368" s="21"/>
      <c r="C368" s="160" t="s">
        <v>369</v>
      </c>
      <c r="D368" s="158"/>
      <c r="E368" s="178">
        <v>464478360.87</v>
      </c>
      <c r="F368" s="179">
        <v>0</v>
      </c>
      <c r="G368" s="180">
        <v>464478360.87</v>
      </c>
      <c r="H368" s="181"/>
      <c r="I368" s="178">
        <v>1414313.48</v>
      </c>
      <c r="J368" s="179">
        <v>0</v>
      </c>
      <c r="K368" s="180">
        <v>1414313.48</v>
      </c>
      <c r="L368" s="181"/>
      <c r="M368" s="178">
        <v>74515884.450000003</v>
      </c>
      <c r="N368" s="179">
        <v>0</v>
      </c>
      <c r="O368" s="180">
        <v>74515884.450000003</v>
      </c>
      <c r="P368" s="181"/>
      <c r="Q368" s="178">
        <v>540408558.79999995</v>
      </c>
      <c r="R368" s="179">
        <v>-1.192092895507812E-7</v>
      </c>
      <c r="S368" s="180">
        <v>540408558.80000007</v>
      </c>
      <c r="T368" s="47"/>
    </row>
    <row r="369" spans="2:20" ht="25.5" customHeight="1">
      <c r="B369" s="21"/>
      <c r="C369" s="161" t="s">
        <v>370</v>
      </c>
      <c r="D369" s="159"/>
      <c r="E369" s="182">
        <v>464478360.87</v>
      </c>
      <c r="F369" s="183">
        <v>0</v>
      </c>
      <c r="G369" s="184">
        <v>464478360.87</v>
      </c>
      <c r="H369" s="177"/>
      <c r="I369" s="182">
        <v>1414313.48</v>
      </c>
      <c r="J369" s="183">
        <v>0</v>
      </c>
      <c r="K369" s="184">
        <v>1414313.48</v>
      </c>
      <c r="L369" s="177"/>
      <c r="M369" s="182">
        <v>74515884.450000003</v>
      </c>
      <c r="N369" s="183">
        <v>0</v>
      </c>
      <c r="O369" s="184">
        <v>74515884.450000003</v>
      </c>
      <c r="P369" s="177"/>
      <c r="Q369" s="182">
        <v>540408558.79999995</v>
      </c>
      <c r="R369" s="183">
        <v>0</v>
      </c>
      <c r="S369" s="184">
        <v>540408558.79999995</v>
      </c>
      <c r="T369" s="47"/>
    </row>
    <row r="370" spans="2:20">
      <c r="B370" s="21"/>
      <c r="C370" s="160" t="s">
        <v>371</v>
      </c>
      <c r="D370" s="158"/>
      <c r="E370" s="178">
        <v>39652271.82</v>
      </c>
      <c r="F370" s="179">
        <v>2165179.700000003</v>
      </c>
      <c r="G370" s="180">
        <v>37487092.119999997</v>
      </c>
      <c r="H370" s="181"/>
      <c r="I370" s="178">
        <v>896837175.89999998</v>
      </c>
      <c r="J370" s="179">
        <v>725682283.36000001</v>
      </c>
      <c r="K370" s="180">
        <v>171154892.53999999</v>
      </c>
      <c r="L370" s="181"/>
      <c r="M370" s="178">
        <v>523478036.70999998</v>
      </c>
      <c r="N370" s="179">
        <v>234702057.98999989</v>
      </c>
      <c r="O370" s="180">
        <v>288775978.72000003</v>
      </c>
      <c r="P370" s="181"/>
      <c r="Q370" s="178">
        <v>1459967484.4300001</v>
      </c>
      <c r="R370" s="179">
        <v>962549521.04999983</v>
      </c>
      <c r="S370" s="180">
        <v>497417963.38</v>
      </c>
      <c r="T370" s="47"/>
    </row>
    <row r="371" spans="2:20">
      <c r="B371" s="21"/>
      <c r="C371" s="161" t="s">
        <v>372</v>
      </c>
      <c r="D371" s="159"/>
      <c r="E371" s="182">
        <v>6269022.4900000002</v>
      </c>
      <c r="F371" s="183">
        <v>1376857.2200000009</v>
      </c>
      <c r="G371" s="184">
        <v>4892165.2699999996</v>
      </c>
      <c r="H371" s="177"/>
      <c r="I371" s="182">
        <v>663126931.23000002</v>
      </c>
      <c r="J371" s="183">
        <v>556815362.62</v>
      </c>
      <c r="K371" s="184">
        <v>106311568.61</v>
      </c>
      <c r="L371" s="177"/>
      <c r="M371" s="182">
        <v>381731558.19</v>
      </c>
      <c r="N371" s="183">
        <v>172505164.25999999</v>
      </c>
      <c r="O371" s="184">
        <v>209226393.93000001</v>
      </c>
      <c r="P371" s="177"/>
      <c r="Q371" s="182">
        <v>1051127511.91</v>
      </c>
      <c r="R371" s="183">
        <v>730697384.10000014</v>
      </c>
      <c r="S371" s="184">
        <v>320430127.81</v>
      </c>
      <c r="T371" s="47"/>
    </row>
    <row r="372" spans="2:20" ht="25.5" customHeight="1">
      <c r="B372" s="21"/>
      <c r="C372" s="160" t="s">
        <v>373</v>
      </c>
      <c r="D372" s="158"/>
      <c r="E372" s="178">
        <v>4892165.2699999996</v>
      </c>
      <c r="F372" s="179">
        <v>0</v>
      </c>
      <c r="G372" s="180">
        <v>4892165.2699999996</v>
      </c>
      <c r="H372" s="181"/>
      <c r="I372" s="178">
        <v>106311568.61</v>
      </c>
      <c r="J372" s="179">
        <v>0</v>
      </c>
      <c r="K372" s="180">
        <v>106311568.61</v>
      </c>
      <c r="L372" s="181"/>
      <c r="M372" s="178">
        <v>209226393.93000001</v>
      </c>
      <c r="N372" s="179">
        <v>0</v>
      </c>
      <c r="O372" s="180">
        <v>209226393.93000001</v>
      </c>
      <c r="P372" s="181"/>
      <c r="Q372" s="178">
        <v>320430127.81</v>
      </c>
      <c r="R372" s="179">
        <v>0</v>
      </c>
      <c r="S372" s="180">
        <v>320430127.81</v>
      </c>
      <c r="T372" s="47"/>
    </row>
    <row r="373" spans="2:20" ht="25.5" customHeight="1">
      <c r="B373" s="21"/>
      <c r="C373" s="161" t="s">
        <v>374</v>
      </c>
      <c r="D373" s="159"/>
      <c r="E373" s="182">
        <v>1376857.22</v>
      </c>
      <c r="F373" s="183">
        <v>1376857.22</v>
      </c>
      <c r="G373" s="184">
        <v>0</v>
      </c>
      <c r="H373" s="177"/>
      <c r="I373" s="182">
        <v>0</v>
      </c>
      <c r="J373" s="183">
        <v>0</v>
      </c>
      <c r="K373" s="184">
        <v>0</v>
      </c>
      <c r="L373" s="177"/>
      <c r="M373" s="182">
        <v>23882584.5</v>
      </c>
      <c r="N373" s="183">
        <v>23882584.5</v>
      </c>
      <c r="O373" s="184">
        <v>0</v>
      </c>
      <c r="P373" s="177"/>
      <c r="Q373" s="182">
        <v>25259441.719999999</v>
      </c>
      <c r="R373" s="183">
        <v>25259441.719999999</v>
      </c>
      <c r="S373" s="184">
        <v>0</v>
      </c>
      <c r="T373" s="47"/>
    </row>
    <row r="374" spans="2:20" ht="25.5" customHeight="1">
      <c r="B374" s="21"/>
      <c r="C374" s="160" t="s">
        <v>375</v>
      </c>
      <c r="D374" s="158"/>
      <c r="E374" s="178">
        <v>0</v>
      </c>
      <c r="F374" s="179">
        <v>0</v>
      </c>
      <c r="G374" s="180">
        <v>0</v>
      </c>
      <c r="H374" s="181"/>
      <c r="I374" s="178">
        <v>556815362.62</v>
      </c>
      <c r="J374" s="179">
        <v>556815362.62</v>
      </c>
      <c r="K374" s="180">
        <v>0</v>
      </c>
      <c r="L374" s="181"/>
      <c r="M374" s="178">
        <v>148622579.75999999</v>
      </c>
      <c r="N374" s="179">
        <v>148622579.75999999</v>
      </c>
      <c r="O374" s="180">
        <v>0</v>
      </c>
      <c r="P374" s="181"/>
      <c r="Q374" s="178">
        <v>705437942.38</v>
      </c>
      <c r="R374" s="179">
        <v>705437942.38</v>
      </c>
      <c r="S374" s="180">
        <v>0</v>
      </c>
      <c r="T374" s="47"/>
    </row>
    <row r="375" spans="2:20">
      <c r="B375" s="21"/>
      <c r="C375" s="161" t="s">
        <v>376</v>
      </c>
      <c r="D375" s="159"/>
      <c r="E375" s="182">
        <v>151706.49</v>
      </c>
      <c r="F375" s="183">
        <v>81880.62999999999</v>
      </c>
      <c r="G375" s="184">
        <v>69825.86</v>
      </c>
      <c r="H375" s="177"/>
      <c r="I375" s="182">
        <v>103988471.18000001</v>
      </c>
      <c r="J375" s="183">
        <v>42350132.150000013</v>
      </c>
      <c r="K375" s="184">
        <v>61638339.030000001</v>
      </c>
      <c r="L375" s="177"/>
      <c r="M375" s="182">
        <v>6694378.4299999997</v>
      </c>
      <c r="N375" s="183">
        <v>1858839.7399999991</v>
      </c>
      <c r="O375" s="184">
        <v>4835538.6900000004</v>
      </c>
      <c r="P375" s="177"/>
      <c r="Q375" s="182">
        <v>110834556.09999999</v>
      </c>
      <c r="R375" s="183">
        <v>44290852.520000011</v>
      </c>
      <c r="S375" s="184">
        <v>66543703.579999998</v>
      </c>
      <c r="T375" s="47"/>
    </row>
    <row r="376" spans="2:20" ht="25.5" customHeight="1">
      <c r="B376" s="21"/>
      <c r="C376" s="160" t="s">
        <v>377</v>
      </c>
      <c r="D376" s="158"/>
      <c r="E376" s="178">
        <v>69825.86</v>
      </c>
      <c r="F376" s="179">
        <v>0</v>
      </c>
      <c r="G376" s="180">
        <v>69825.86</v>
      </c>
      <c r="H376" s="181"/>
      <c r="I376" s="178">
        <v>61638339.030000001</v>
      </c>
      <c r="J376" s="179">
        <v>0</v>
      </c>
      <c r="K376" s="180">
        <v>61638339.030000001</v>
      </c>
      <c r="L376" s="181"/>
      <c r="M376" s="178">
        <v>4835538.6900000004</v>
      </c>
      <c r="N376" s="179">
        <v>0</v>
      </c>
      <c r="O376" s="180">
        <v>4835538.6900000004</v>
      </c>
      <c r="P376" s="181"/>
      <c r="Q376" s="178">
        <v>66543703.579999998</v>
      </c>
      <c r="R376" s="179">
        <v>0</v>
      </c>
      <c r="S376" s="180">
        <v>66543703.579999998</v>
      </c>
      <c r="T376" s="47"/>
    </row>
    <row r="377" spans="2:20" ht="25.5" customHeight="1">
      <c r="B377" s="21"/>
      <c r="C377" s="161" t="s">
        <v>378</v>
      </c>
      <c r="D377" s="159"/>
      <c r="E377" s="182">
        <v>0</v>
      </c>
      <c r="F377" s="183">
        <v>0</v>
      </c>
      <c r="G377" s="184">
        <v>0</v>
      </c>
      <c r="H377" s="177"/>
      <c r="I377" s="182">
        <v>42245929.299999997</v>
      </c>
      <c r="J377" s="183">
        <v>42245929.299999997</v>
      </c>
      <c r="K377" s="184">
        <v>0</v>
      </c>
      <c r="L377" s="177"/>
      <c r="M377" s="182">
        <v>464.6</v>
      </c>
      <c r="N377" s="183">
        <v>464.6</v>
      </c>
      <c r="O377" s="184">
        <v>0</v>
      </c>
      <c r="P377" s="177"/>
      <c r="Q377" s="182">
        <v>42246393.899999999</v>
      </c>
      <c r="R377" s="183">
        <v>42246393.899999999</v>
      </c>
      <c r="S377" s="184">
        <v>0</v>
      </c>
      <c r="T377" s="47"/>
    </row>
    <row r="378" spans="2:20" ht="25.5" customHeight="1">
      <c r="B378" s="21"/>
      <c r="C378" s="160" t="s">
        <v>379</v>
      </c>
      <c r="D378" s="158"/>
      <c r="E378" s="178">
        <v>81880.63</v>
      </c>
      <c r="F378" s="179">
        <v>81880.63</v>
      </c>
      <c r="G378" s="180">
        <v>0</v>
      </c>
      <c r="H378" s="181"/>
      <c r="I378" s="178">
        <v>104202.85</v>
      </c>
      <c r="J378" s="179">
        <v>104202.85</v>
      </c>
      <c r="K378" s="180">
        <v>0</v>
      </c>
      <c r="L378" s="181"/>
      <c r="M378" s="178">
        <v>1858375.14</v>
      </c>
      <c r="N378" s="179">
        <v>1858375.14</v>
      </c>
      <c r="O378" s="180">
        <v>0</v>
      </c>
      <c r="P378" s="181"/>
      <c r="Q378" s="178">
        <v>2044458.62</v>
      </c>
      <c r="R378" s="179">
        <v>2044458.62</v>
      </c>
      <c r="S378" s="180">
        <v>0</v>
      </c>
      <c r="T378" s="47"/>
    </row>
    <row r="379" spans="2:20">
      <c r="B379" s="21"/>
      <c r="C379" s="161" t="s">
        <v>380</v>
      </c>
      <c r="D379" s="159"/>
      <c r="E379" s="182">
        <v>33231542.84</v>
      </c>
      <c r="F379" s="183">
        <v>706441.85000000149</v>
      </c>
      <c r="G379" s="184">
        <v>32525100.989999998</v>
      </c>
      <c r="H379" s="177"/>
      <c r="I379" s="182">
        <v>129721773.48999999</v>
      </c>
      <c r="J379" s="183">
        <v>126516788.59</v>
      </c>
      <c r="K379" s="184">
        <v>3204984.9</v>
      </c>
      <c r="L379" s="177"/>
      <c r="M379" s="182">
        <v>135052100.09</v>
      </c>
      <c r="N379" s="183">
        <v>60338053.99000001</v>
      </c>
      <c r="O379" s="184">
        <v>74714046.099999994</v>
      </c>
      <c r="P379" s="177"/>
      <c r="Q379" s="182">
        <v>298005416.42000002</v>
      </c>
      <c r="R379" s="183">
        <v>187561284.42999989</v>
      </c>
      <c r="S379" s="184">
        <v>110444131.98999999</v>
      </c>
      <c r="T379" s="47"/>
    </row>
    <row r="380" spans="2:20" ht="25.5" customHeight="1">
      <c r="B380" s="21"/>
      <c r="C380" s="160" t="s">
        <v>381</v>
      </c>
      <c r="D380" s="158"/>
      <c r="E380" s="178">
        <v>32525100.989999998</v>
      </c>
      <c r="F380" s="179">
        <v>0</v>
      </c>
      <c r="G380" s="180">
        <v>32525100.989999998</v>
      </c>
      <c r="H380" s="181"/>
      <c r="I380" s="178">
        <v>3204984.9</v>
      </c>
      <c r="J380" s="179">
        <v>0</v>
      </c>
      <c r="K380" s="180">
        <v>3204984.9</v>
      </c>
      <c r="L380" s="181"/>
      <c r="M380" s="178">
        <v>74714046.099999994</v>
      </c>
      <c r="N380" s="179">
        <v>0</v>
      </c>
      <c r="O380" s="180">
        <v>74714046.099999994</v>
      </c>
      <c r="P380" s="181"/>
      <c r="Q380" s="178">
        <v>110444131.98999999</v>
      </c>
      <c r="R380" s="179">
        <v>0</v>
      </c>
      <c r="S380" s="180">
        <v>110444131.98999999</v>
      </c>
      <c r="T380" s="47"/>
    </row>
    <row r="381" spans="2:20" ht="25.5" customHeight="1">
      <c r="B381" s="21"/>
      <c r="C381" s="161" t="s">
        <v>382</v>
      </c>
      <c r="D381" s="159"/>
      <c r="E381" s="182">
        <v>0</v>
      </c>
      <c r="F381" s="183">
        <v>0</v>
      </c>
      <c r="G381" s="184">
        <v>0</v>
      </c>
      <c r="H381" s="177"/>
      <c r="I381" s="182">
        <v>85</v>
      </c>
      <c r="J381" s="183">
        <v>85</v>
      </c>
      <c r="K381" s="184">
        <v>0</v>
      </c>
      <c r="L381" s="177"/>
      <c r="M381" s="182">
        <v>38894312.810000002</v>
      </c>
      <c r="N381" s="183">
        <v>38894312.810000002</v>
      </c>
      <c r="O381" s="184">
        <v>0</v>
      </c>
      <c r="P381" s="177"/>
      <c r="Q381" s="182">
        <v>38894397.810000002</v>
      </c>
      <c r="R381" s="183">
        <v>38894397.810000002</v>
      </c>
      <c r="S381" s="184">
        <v>0</v>
      </c>
      <c r="T381" s="47"/>
    </row>
    <row r="382" spans="2:20" ht="25.5" customHeight="1">
      <c r="B382" s="21"/>
      <c r="C382" s="160" t="s">
        <v>383</v>
      </c>
      <c r="D382" s="158"/>
      <c r="E382" s="178">
        <v>706441.85</v>
      </c>
      <c r="F382" s="179">
        <v>706441.85</v>
      </c>
      <c r="G382" s="180">
        <v>0</v>
      </c>
      <c r="H382" s="181"/>
      <c r="I382" s="178">
        <v>126516703.59</v>
      </c>
      <c r="J382" s="179">
        <v>126516703.59</v>
      </c>
      <c r="K382" s="180">
        <v>0</v>
      </c>
      <c r="L382" s="181"/>
      <c r="M382" s="178">
        <v>21443741.18</v>
      </c>
      <c r="N382" s="179">
        <v>21443741.18</v>
      </c>
      <c r="O382" s="180">
        <v>0</v>
      </c>
      <c r="P382" s="181"/>
      <c r="Q382" s="178">
        <v>148666886.62</v>
      </c>
      <c r="R382" s="179">
        <v>148666886.62</v>
      </c>
      <c r="S382" s="180">
        <v>0</v>
      </c>
      <c r="T382" s="47"/>
    </row>
    <row r="383" spans="2:20">
      <c r="B383" s="21"/>
      <c r="C383" s="161" t="s">
        <v>384</v>
      </c>
      <c r="D383" s="159"/>
      <c r="E383" s="182">
        <v>1528037375.1700001</v>
      </c>
      <c r="F383" s="183">
        <v>1528037375.1700001</v>
      </c>
      <c r="G383" s="184">
        <v>0</v>
      </c>
      <c r="H383" s="177"/>
      <c r="I383" s="182">
        <v>997614072.99000001</v>
      </c>
      <c r="J383" s="183">
        <v>997614072.99000001</v>
      </c>
      <c r="K383" s="184">
        <v>0</v>
      </c>
      <c r="L383" s="177"/>
      <c r="M383" s="182">
        <v>8926903.2899999991</v>
      </c>
      <c r="N383" s="183">
        <v>8926903.2899999991</v>
      </c>
      <c r="O383" s="184">
        <v>0</v>
      </c>
      <c r="P383" s="177"/>
      <c r="Q383" s="182">
        <v>2534578351.4499998</v>
      </c>
      <c r="R383" s="183">
        <v>2534578351.4499998</v>
      </c>
      <c r="S383" s="184">
        <v>0</v>
      </c>
      <c r="T383" s="47"/>
    </row>
    <row r="384" spans="2:20" ht="25.5" customHeight="1">
      <c r="B384" s="21"/>
      <c r="C384" s="160" t="s">
        <v>385</v>
      </c>
      <c r="D384" s="158"/>
      <c r="E384" s="178">
        <v>0</v>
      </c>
      <c r="F384" s="179">
        <v>0</v>
      </c>
      <c r="G384" s="180">
        <v>0</v>
      </c>
      <c r="H384" s="181"/>
      <c r="I384" s="178">
        <v>17400140.370000001</v>
      </c>
      <c r="J384" s="179">
        <v>17400140.370000001</v>
      </c>
      <c r="K384" s="180">
        <v>0</v>
      </c>
      <c r="L384" s="181"/>
      <c r="M384" s="178">
        <v>565967.01</v>
      </c>
      <c r="N384" s="179">
        <v>565967.01</v>
      </c>
      <c r="O384" s="180">
        <v>0</v>
      </c>
      <c r="P384" s="181"/>
      <c r="Q384" s="178">
        <v>17966107.379999999</v>
      </c>
      <c r="R384" s="179">
        <v>17966107.379999999</v>
      </c>
      <c r="S384" s="180">
        <v>0</v>
      </c>
      <c r="T384" s="47"/>
    </row>
    <row r="385" spans="2:20" ht="25.5" customHeight="1">
      <c r="B385" s="21"/>
      <c r="C385" s="161" t="s">
        <v>386</v>
      </c>
      <c r="D385" s="159"/>
      <c r="E385" s="182">
        <v>26039853.350000001</v>
      </c>
      <c r="F385" s="183">
        <v>26039853.350000001</v>
      </c>
      <c r="G385" s="184">
        <v>0</v>
      </c>
      <c r="H385" s="177"/>
      <c r="I385" s="182">
        <v>63542653.710000001</v>
      </c>
      <c r="J385" s="183">
        <v>63542653.710000001</v>
      </c>
      <c r="K385" s="184">
        <v>0</v>
      </c>
      <c r="L385" s="177"/>
      <c r="M385" s="182">
        <v>4044689.79</v>
      </c>
      <c r="N385" s="183">
        <v>4044689.79</v>
      </c>
      <c r="O385" s="184">
        <v>0</v>
      </c>
      <c r="P385" s="177"/>
      <c r="Q385" s="182">
        <v>93627196.849999994</v>
      </c>
      <c r="R385" s="183">
        <v>93627196.849999994</v>
      </c>
      <c r="S385" s="184">
        <v>0</v>
      </c>
      <c r="T385" s="47"/>
    </row>
    <row r="386" spans="2:20" ht="25.5" customHeight="1">
      <c r="B386" s="21"/>
      <c r="C386" s="160" t="s">
        <v>387</v>
      </c>
      <c r="D386" s="158"/>
      <c r="E386" s="178">
        <v>1501997521.8199999</v>
      </c>
      <c r="F386" s="179">
        <v>1501997521.8199999</v>
      </c>
      <c r="G386" s="180">
        <v>0</v>
      </c>
      <c r="H386" s="181"/>
      <c r="I386" s="178">
        <v>916671278.90999997</v>
      </c>
      <c r="J386" s="179">
        <v>916671278.90999997</v>
      </c>
      <c r="K386" s="180">
        <v>0</v>
      </c>
      <c r="L386" s="181"/>
      <c r="M386" s="178">
        <v>4316246.49</v>
      </c>
      <c r="N386" s="179">
        <v>4316246.49</v>
      </c>
      <c r="O386" s="180">
        <v>0</v>
      </c>
      <c r="P386" s="181"/>
      <c r="Q386" s="178">
        <v>2422985047.2199998</v>
      </c>
      <c r="R386" s="179">
        <v>2422985047.2199998</v>
      </c>
      <c r="S386" s="180">
        <v>0</v>
      </c>
      <c r="T386" s="47"/>
    </row>
    <row r="387" spans="2:20">
      <c r="B387" s="21"/>
      <c r="C387" s="161" t="s">
        <v>388</v>
      </c>
      <c r="D387" s="159"/>
      <c r="E387" s="182">
        <v>85952116711.850006</v>
      </c>
      <c r="F387" s="183">
        <v>5000016318.1699982</v>
      </c>
      <c r="G387" s="184">
        <v>80952100393.680008</v>
      </c>
      <c r="H387" s="177"/>
      <c r="I387" s="182">
        <v>10524605940.540001</v>
      </c>
      <c r="J387" s="183">
        <v>5736738302.8400002</v>
      </c>
      <c r="K387" s="184">
        <v>4787867637.7000008</v>
      </c>
      <c r="L387" s="177"/>
      <c r="M387" s="182">
        <v>1295118387.78</v>
      </c>
      <c r="N387" s="183">
        <v>9464837.7899999619</v>
      </c>
      <c r="O387" s="184">
        <v>1285653549.99</v>
      </c>
      <c r="P387" s="177"/>
      <c r="Q387" s="182">
        <v>97771841040.170013</v>
      </c>
      <c r="R387" s="183">
        <v>10746219458.799999</v>
      </c>
      <c r="S387" s="184">
        <v>87025621581.37001</v>
      </c>
      <c r="T387" s="47"/>
    </row>
    <row r="388" spans="2:20">
      <c r="B388" s="21"/>
      <c r="C388" s="160" t="s">
        <v>389</v>
      </c>
      <c r="D388" s="158"/>
      <c r="E388" s="178">
        <v>902858033.90999997</v>
      </c>
      <c r="F388" s="179">
        <v>0</v>
      </c>
      <c r="G388" s="180">
        <v>902858033.90999997</v>
      </c>
      <c r="H388" s="181"/>
      <c r="I388" s="178">
        <v>310817137.94</v>
      </c>
      <c r="J388" s="179">
        <v>0</v>
      </c>
      <c r="K388" s="180">
        <v>310817137.94</v>
      </c>
      <c r="L388" s="181"/>
      <c r="M388" s="178">
        <v>102983188.89</v>
      </c>
      <c r="N388" s="179">
        <v>0</v>
      </c>
      <c r="O388" s="180">
        <v>102983188.89</v>
      </c>
      <c r="P388" s="181"/>
      <c r="Q388" s="178">
        <v>1316658360.74</v>
      </c>
      <c r="R388" s="179">
        <v>0</v>
      </c>
      <c r="S388" s="180">
        <v>1316658360.74</v>
      </c>
      <c r="T388" s="47"/>
    </row>
    <row r="389" spans="2:20" ht="25.5" customHeight="1">
      <c r="B389" s="21"/>
      <c r="C389" s="161" t="s">
        <v>390</v>
      </c>
      <c r="D389" s="159"/>
      <c r="E389" s="182">
        <v>902858033.90999997</v>
      </c>
      <c r="F389" s="183">
        <v>0</v>
      </c>
      <c r="G389" s="184">
        <v>902858033.90999997</v>
      </c>
      <c r="H389" s="177"/>
      <c r="I389" s="182">
        <v>310817137.94</v>
      </c>
      <c r="J389" s="183">
        <v>0</v>
      </c>
      <c r="K389" s="184">
        <v>310817137.94</v>
      </c>
      <c r="L389" s="177"/>
      <c r="M389" s="182">
        <v>102983188.89</v>
      </c>
      <c r="N389" s="183">
        <v>0</v>
      </c>
      <c r="O389" s="184">
        <v>102983188.89</v>
      </c>
      <c r="P389" s="177"/>
      <c r="Q389" s="182">
        <v>1316658360.74</v>
      </c>
      <c r="R389" s="183">
        <v>0</v>
      </c>
      <c r="S389" s="184">
        <v>1316658360.74</v>
      </c>
      <c r="T389" s="47"/>
    </row>
    <row r="390" spans="2:20">
      <c r="B390" s="21"/>
      <c r="C390" s="160" t="s">
        <v>391</v>
      </c>
      <c r="D390" s="158"/>
      <c r="E390" s="178">
        <v>177617063.43000001</v>
      </c>
      <c r="F390" s="179">
        <v>0</v>
      </c>
      <c r="G390" s="180">
        <v>177617063.43000001</v>
      </c>
      <c r="H390" s="181"/>
      <c r="I390" s="178">
        <v>1326704.48</v>
      </c>
      <c r="J390" s="179">
        <v>0</v>
      </c>
      <c r="K390" s="180">
        <v>1326704.48</v>
      </c>
      <c r="L390" s="181"/>
      <c r="M390" s="178">
        <v>120158772.09999999</v>
      </c>
      <c r="N390" s="179">
        <v>0</v>
      </c>
      <c r="O390" s="180">
        <v>120158772.09999999</v>
      </c>
      <c r="P390" s="181"/>
      <c r="Q390" s="178">
        <v>299102540.00999999</v>
      </c>
      <c r="R390" s="179">
        <v>0</v>
      </c>
      <c r="S390" s="180">
        <v>299102540.00999999</v>
      </c>
      <c r="T390" s="47"/>
    </row>
    <row r="391" spans="2:20" ht="25.5" customHeight="1">
      <c r="B391" s="21"/>
      <c r="C391" s="161" t="s">
        <v>392</v>
      </c>
      <c r="D391" s="159"/>
      <c r="E391" s="182">
        <v>177617063.43000001</v>
      </c>
      <c r="F391" s="183">
        <v>0</v>
      </c>
      <c r="G391" s="184">
        <v>177617063.43000001</v>
      </c>
      <c r="H391" s="177"/>
      <c r="I391" s="182">
        <v>1326704.48</v>
      </c>
      <c r="J391" s="183">
        <v>0</v>
      </c>
      <c r="K391" s="184">
        <v>1326704.48</v>
      </c>
      <c r="L391" s="177"/>
      <c r="M391" s="182">
        <v>120158772.09999999</v>
      </c>
      <c r="N391" s="183">
        <v>0</v>
      </c>
      <c r="O391" s="184">
        <v>120158772.09999999</v>
      </c>
      <c r="P391" s="177"/>
      <c r="Q391" s="182">
        <v>299102540.00999999</v>
      </c>
      <c r="R391" s="183">
        <v>0</v>
      </c>
      <c r="S391" s="184">
        <v>299102540.00999999</v>
      </c>
      <c r="T391" s="47"/>
    </row>
    <row r="392" spans="2:20">
      <c r="B392" s="21"/>
      <c r="C392" s="160" t="s">
        <v>393</v>
      </c>
      <c r="D392" s="158"/>
      <c r="E392" s="178">
        <v>3058266008.6599998</v>
      </c>
      <c r="F392" s="179">
        <v>0</v>
      </c>
      <c r="G392" s="180">
        <v>3058266008.6599998</v>
      </c>
      <c r="H392" s="181"/>
      <c r="I392" s="178">
        <v>35848440.560000002</v>
      </c>
      <c r="J392" s="179">
        <v>0</v>
      </c>
      <c r="K392" s="180">
        <v>35848440.560000002</v>
      </c>
      <c r="L392" s="181"/>
      <c r="M392" s="178">
        <v>474017803.85000002</v>
      </c>
      <c r="N392" s="179">
        <v>0</v>
      </c>
      <c r="O392" s="180">
        <v>474017803.85000002</v>
      </c>
      <c r="P392" s="181"/>
      <c r="Q392" s="178">
        <v>3568132253.0700002</v>
      </c>
      <c r="R392" s="179">
        <v>0</v>
      </c>
      <c r="S392" s="180">
        <v>3568132253.0700002</v>
      </c>
      <c r="T392" s="47"/>
    </row>
    <row r="393" spans="2:20" ht="25.5" customHeight="1">
      <c r="B393" s="21"/>
      <c r="C393" s="161" t="s">
        <v>394</v>
      </c>
      <c r="D393" s="159"/>
      <c r="E393" s="182">
        <v>3058266008.6599998</v>
      </c>
      <c r="F393" s="183">
        <v>0</v>
      </c>
      <c r="G393" s="184">
        <v>3058266008.6599998</v>
      </c>
      <c r="H393" s="177"/>
      <c r="I393" s="182">
        <v>35848440.560000002</v>
      </c>
      <c r="J393" s="183">
        <v>0</v>
      </c>
      <c r="K393" s="184">
        <v>35848440.560000002</v>
      </c>
      <c r="L393" s="177"/>
      <c r="M393" s="182">
        <v>474017803.85000002</v>
      </c>
      <c r="N393" s="183">
        <v>0</v>
      </c>
      <c r="O393" s="184">
        <v>474017803.85000002</v>
      </c>
      <c r="P393" s="177"/>
      <c r="Q393" s="182">
        <v>3568132253.0700002</v>
      </c>
      <c r="R393" s="183">
        <v>0</v>
      </c>
      <c r="S393" s="184">
        <v>3568132253.0700002</v>
      </c>
      <c r="T393" s="47"/>
    </row>
    <row r="394" spans="2:20">
      <c r="B394" s="21"/>
      <c r="C394" s="160" t="s">
        <v>395</v>
      </c>
      <c r="D394" s="158"/>
      <c r="E394" s="178">
        <v>34044636502.66</v>
      </c>
      <c r="F394" s="179">
        <v>5000016318.1699982</v>
      </c>
      <c r="G394" s="180">
        <v>29044620184.490002</v>
      </c>
      <c r="H394" s="181"/>
      <c r="I394" s="178">
        <v>5736738302.8400002</v>
      </c>
      <c r="J394" s="179">
        <v>5736738302.8400002</v>
      </c>
      <c r="K394" s="180">
        <v>0</v>
      </c>
      <c r="L394" s="181"/>
      <c r="M394" s="178">
        <v>9464837.7899999991</v>
      </c>
      <c r="N394" s="179">
        <v>9464837.7899999991</v>
      </c>
      <c r="O394" s="180">
        <v>0</v>
      </c>
      <c r="P394" s="181"/>
      <c r="Q394" s="178">
        <v>39790839643.290001</v>
      </c>
      <c r="R394" s="179">
        <v>10746219458.799999</v>
      </c>
      <c r="S394" s="180">
        <v>29044620184.490002</v>
      </c>
      <c r="T394" s="47"/>
    </row>
    <row r="395" spans="2:20" ht="25.5" customHeight="1">
      <c r="B395" s="21"/>
      <c r="C395" s="161" t="s">
        <v>396</v>
      </c>
      <c r="D395" s="159"/>
      <c r="E395" s="182">
        <v>29044620184.490002</v>
      </c>
      <c r="F395" s="183">
        <v>0</v>
      </c>
      <c r="G395" s="184">
        <v>29044620184.490002</v>
      </c>
      <c r="H395" s="177"/>
      <c r="I395" s="182">
        <v>0</v>
      </c>
      <c r="J395" s="183">
        <v>0</v>
      </c>
      <c r="K395" s="184">
        <v>0</v>
      </c>
      <c r="L395" s="177"/>
      <c r="M395" s="182">
        <v>0</v>
      </c>
      <c r="N395" s="183">
        <v>0</v>
      </c>
      <c r="O395" s="184">
        <v>0</v>
      </c>
      <c r="P395" s="177"/>
      <c r="Q395" s="182">
        <v>29044620184.490002</v>
      </c>
      <c r="R395" s="183">
        <v>0</v>
      </c>
      <c r="S395" s="184">
        <v>29044620184.490002</v>
      </c>
      <c r="T395" s="47"/>
    </row>
    <row r="396" spans="2:20" ht="25.5" customHeight="1">
      <c r="B396" s="21"/>
      <c r="C396" s="160" t="s">
        <v>397</v>
      </c>
      <c r="D396" s="158"/>
      <c r="E396" s="178">
        <v>0</v>
      </c>
      <c r="F396" s="179">
        <v>0</v>
      </c>
      <c r="G396" s="180">
        <v>0</v>
      </c>
      <c r="H396" s="181"/>
      <c r="I396" s="178">
        <v>1411.07</v>
      </c>
      <c r="J396" s="179">
        <v>1411.07</v>
      </c>
      <c r="K396" s="180">
        <v>0</v>
      </c>
      <c r="L396" s="181"/>
      <c r="M396" s="178">
        <v>852932.08</v>
      </c>
      <c r="N396" s="179">
        <v>852932.08</v>
      </c>
      <c r="O396" s="180">
        <v>0</v>
      </c>
      <c r="P396" s="181"/>
      <c r="Q396" s="178">
        <v>854343.14999999991</v>
      </c>
      <c r="R396" s="179">
        <v>854343.14999999991</v>
      </c>
      <c r="S396" s="180">
        <v>0</v>
      </c>
      <c r="T396" s="47"/>
    </row>
    <row r="397" spans="2:20" ht="25.5" customHeight="1">
      <c r="B397" s="21"/>
      <c r="C397" s="161" t="s">
        <v>398</v>
      </c>
      <c r="D397" s="159"/>
      <c r="E397" s="182">
        <v>2371869245.9499998</v>
      </c>
      <c r="F397" s="183">
        <v>2371869245.9499998</v>
      </c>
      <c r="G397" s="184">
        <v>0</v>
      </c>
      <c r="H397" s="177"/>
      <c r="I397" s="182">
        <v>341467013.29000002</v>
      </c>
      <c r="J397" s="183">
        <v>341467013.29000002</v>
      </c>
      <c r="K397" s="184">
        <v>0</v>
      </c>
      <c r="L397" s="177"/>
      <c r="M397" s="182">
        <v>8611905.7100000009</v>
      </c>
      <c r="N397" s="183">
        <v>8611905.7100000009</v>
      </c>
      <c r="O397" s="184">
        <v>0</v>
      </c>
      <c r="P397" s="177"/>
      <c r="Q397" s="182">
        <v>2721948164.9499998</v>
      </c>
      <c r="R397" s="183">
        <v>2721948164.9499998</v>
      </c>
      <c r="S397" s="184">
        <v>0</v>
      </c>
      <c r="T397" s="47"/>
    </row>
    <row r="398" spans="2:20" ht="25.5" customHeight="1">
      <c r="B398" s="21"/>
      <c r="C398" s="160" t="s">
        <v>399</v>
      </c>
      <c r="D398" s="158"/>
      <c r="E398" s="178">
        <v>2628147072.2199998</v>
      </c>
      <c r="F398" s="179">
        <v>2628147072.2199998</v>
      </c>
      <c r="G398" s="180">
        <v>0</v>
      </c>
      <c r="H398" s="181"/>
      <c r="I398" s="178">
        <v>5395269878.4799995</v>
      </c>
      <c r="J398" s="179">
        <v>5395269878.4799995</v>
      </c>
      <c r="K398" s="180">
        <v>0</v>
      </c>
      <c r="L398" s="181"/>
      <c r="M398" s="178">
        <v>0</v>
      </c>
      <c r="N398" s="179">
        <v>0</v>
      </c>
      <c r="O398" s="180">
        <v>0</v>
      </c>
      <c r="P398" s="181"/>
      <c r="Q398" s="178">
        <v>8023416950.6999989</v>
      </c>
      <c r="R398" s="179">
        <v>8023416950.6999989</v>
      </c>
      <c r="S398" s="180">
        <v>0</v>
      </c>
      <c r="T398" s="47"/>
    </row>
    <row r="399" spans="2:20" ht="25.5" customHeight="1">
      <c r="B399" s="21"/>
      <c r="C399" s="161" t="s">
        <v>400</v>
      </c>
      <c r="D399" s="159"/>
      <c r="E399" s="182">
        <v>0</v>
      </c>
      <c r="F399" s="183">
        <v>0</v>
      </c>
      <c r="G399" s="184">
        <v>0</v>
      </c>
      <c r="H399" s="177"/>
      <c r="I399" s="182">
        <v>0</v>
      </c>
      <c r="J399" s="183">
        <v>0</v>
      </c>
      <c r="K399" s="184">
        <v>0</v>
      </c>
      <c r="L399" s="177"/>
      <c r="M399" s="182">
        <v>0</v>
      </c>
      <c r="N399" s="183">
        <v>0</v>
      </c>
      <c r="O399" s="184">
        <v>0</v>
      </c>
      <c r="P399" s="177"/>
      <c r="Q399" s="182">
        <v>0</v>
      </c>
      <c r="R399" s="183">
        <v>0</v>
      </c>
      <c r="S399" s="184">
        <v>0</v>
      </c>
      <c r="T399" s="47"/>
    </row>
    <row r="400" spans="2:20" ht="25.5" customHeight="1">
      <c r="B400" s="21"/>
      <c r="C400" s="160" t="s">
        <v>401</v>
      </c>
      <c r="D400" s="158"/>
      <c r="E400" s="178">
        <v>0</v>
      </c>
      <c r="F400" s="179">
        <v>0</v>
      </c>
      <c r="G400" s="180">
        <v>0</v>
      </c>
      <c r="H400" s="181"/>
      <c r="I400" s="178">
        <v>0</v>
      </c>
      <c r="J400" s="179">
        <v>0</v>
      </c>
      <c r="K400" s="180">
        <v>0</v>
      </c>
      <c r="L400" s="181"/>
      <c r="M400" s="178">
        <v>0</v>
      </c>
      <c r="N400" s="179">
        <v>0</v>
      </c>
      <c r="O400" s="180">
        <v>0</v>
      </c>
      <c r="P400" s="181"/>
      <c r="Q400" s="178">
        <v>0</v>
      </c>
      <c r="R400" s="179">
        <v>0</v>
      </c>
      <c r="S400" s="180">
        <v>0</v>
      </c>
      <c r="T400" s="47"/>
    </row>
    <row r="401" spans="2:20" ht="25.5" customHeight="1">
      <c r="B401" s="21"/>
      <c r="C401" s="161" t="s">
        <v>402</v>
      </c>
      <c r="D401" s="159"/>
      <c r="E401" s="182">
        <v>34467178598.970001</v>
      </c>
      <c r="F401" s="183">
        <v>0</v>
      </c>
      <c r="G401" s="184">
        <v>34467178598.970001</v>
      </c>
      <c r="H401" s="177"/>
      <c r="I401" s="182">
        <v>0</v>
      </c>
      <c r="J401" s="183">
        <v>0</v>
      </c>
      <c r="K401" s="184">
        <v>0</v>
      </c>
      <c r="L401" s="177"/>
      <c r="M401" s="182">
        <v>1495775.84</v>
      </c>
      <c r="N401" s="183">
        <v>0</v>
      </c>
      <c r="O401" s="184">
        <v>1495775.84</v>
      </c>
      <c r="P401" s="177"/>
      <c r="Q401" s="182">
        <v>34468674374.809998</v>
      </c>
      <c r="R401" s="183">
        <v>0</v>
      </c>
      <c r="S401" s="184">
        <v>34468674374.809998</v>
      </c>
      <c r="T401" s="47"/>
    </row>
    <row r="402" spans="2:20" ht="25.5" customHeight="1">
      <c r="B402" s="21"/>
      <c r="C402" s="160" t="s">
        <v>403</v>
      </c>
      <c r="D402" s="158"/>
      <c r="E402" s="178">
        <v>34467178598.970001</v>
      </c>
      <c r="F402" s="179">
        <v>0</v>
      </c>
      <c r="G402" s="180">
        <v>34467178598.970001</v>
      </c>
      <c r="H402" s="181"/>
      <c r="I402" s="178">
        <v>0</v>
      </c>
      <c r="J402" s="179">
        <v>0</v>
      </c>
      <c r="K402" s="180">
        <v>0</v>
      </c>
      <c r="L402" s="181"/>
      <c r="M402" s="178">
        <v>1495775.84</v>
      </c>
      <c r="N402" s="179">
        <v>0</v>
      </c>
      <c r="O402" s="180">
        <v>1495775.84</v>
      </c>
      <c r="P402" s="181"/>
      <c r="Q402" s="178">
        <v>34468674374.809998</v>
      </c>
      <c r="R402" s="179">
        <v>0</v>
      </c>
      <c r="S402" s="180">
        <v>34468674374.809998</v>
      </c>
      <c r="T402" s="47"/>
    </row>
    <row r="403" spans="2:20">
      <c r="B403" s="21"/>
      <c r="C403" s="161" t="s">
        <v>404</v>
      </c>
      <c r="D403" s="159"/>
      <c r="E403" s="182">
        <v>13301560504.219999</v>
      </c>
      <c r="F403" s="183">
        <v>0</v>
      </c>
      <c r="G403" s="184">
        <v>13301560504.219999</v>
      </c>
      <c r="H403" s="177"/>
      <c r="I403" s="182">
        <v>4439875354.7200003</v>
      </c>
      <c r="J403" s="183">
        <v>0</v>
      </c>
      <c r="K403" s="184">
        <v>4439875354.7200003</v>
      </c>
      <c r="L403" s="177"/>
      <c r="M403" s="182">
        <v>586998009.30999994</v>
      </c>
      <c r="N403" s="183">
        <v>0</v>
      </c>
      <c r="O403" s="184">
        <v>586998009.30999994</v>
      </c>
      <c r="P403" s="177"/>
      <c r="Q403" s="182">
        <v>18328433868.25</v>
      </c>
      <c r="R403" s="183">
        <v>0</v>
      </c>
      <c r="S403" s="184">
        <v>18328433868.25</v>
      </c>
      <c r="T403" s="47"/>
    </row>
    <row r="404" spans="2:20">
      <c r="B404" s="21"/>
      <c r="C404" s="160" t="s">
        <v>405</v>
      </c>
      <c r="D404" s="158"/>
      <c r="E404" s="178">
        <v>13301560504.219999</v>
      </c>
      <c r="F404" s="179">
        <v>0</v>
      </c>
      <c r="G404" s="180">
        <v>13301560504.219999</v>
      </c>
      <c r="H404" s="181"/>
      <c r="I404" s="178">
        <v>4439875354.7200003</v>
      </c>
      <c r="J404" s="179">
        <v>0</v>
      </c>
      <c r="K404" s="180">
        <v>4439875354.7200003</v>
      </c>
      <c r="L404" s="181"/>
      <c r="M404" s="178">
        <v>586998009.30999994</v>
      </c>
      <c r="N404" s="179">
        <v>0</v>
      </c>
      <c r="O404" s="180">
        <v>586998009.30999994</v>
      </c>
      <c r="P404" s="181"/>
      <c r="Q404" s="178">
        <v>18328433868.25</v>
      </c>
      <c r="R404" s="179">
        <v>0</v>
      </c>
      <c r="S404" s="180">
        <v>18328433868.25</v>
      </c>
      <c r="T404" s="47"/>
    </row>
    <row r="405" spans="2:20">
      <c r="B405" s="21"/>
      <c r="C405" s="161" t="s">
        <v>406</v>
      </c>
      <c r="D405" s="159"/>
      <c r="E405" s="182">
        <v>319025614997.83002</v>
      </c>
      <c r="F405" s="183">
        <v>129753479012.92999</v>
      </c>
      <c r="G405" s="184">
        <v>189272135984.89999</v>
      </c>
      <c r="H405" s="177"/>
      <c r="I405" s="182">
        <v>113461045649.03</v>
      </c>
      <c r="J405" s="183">
        <v>15030422781.469999</v>
      </c>
      <c r="K405" s="184">
        <v>98430622867.559998</v>
      </c>
      <c r="L405" s="177"/>
      <c r="M405" s="182">
        <v>23768890128.720001</v>
      </c>
      <c r="N405" s="183">
        <v>3227493416.5</v>
      </c>
      <c r="O405" s="184">
        <v>20541396712.220001</v>
      </c>
      <c r="P405" s="177"/>
      <c r="Q405" s="182">
        <v>456255550775.58002</v>
      </c>
      <c r="R405" s="183">
        <v>148011395210.90009</v>
      </c>
      <c r="S405" s="184">
        <v>308244155564.67987</v>
      </c>
      <c r="T405" s="47"/>
    </row>
    <row r="406" spans="2:20">
      <c r="B406" s="21"/>
      <c r="C406" s="160" t="s">
        <v>407</v>
      </c>
      <c r="D406" s="158"/>
      <c r="E406" s="178">
        <v>204964827.46000001</v>
      </c>
      <c r="F406" s="179">
        <v>0</v>
      </c>
      <c r="G406" s="180">
        <v>204964827.46000001</v>
      </c>
      <c r="H406" s="181"/>
      <c r="I406" s="178">
        <v>577583924.65999997</v>
      </c>
      <c r="J406" s="179">
        <v>0</v>
      </c>
      <c r="K406" s="180">
        <v>577583924.65999997</v>
      </c>
      <c r="L406" s="181"/>
      <c r="M406" s="178">
        <v>267154264.03</v>
      </c>
      <c r="N406" s="179">
        <v>0</v>
      </c>
      <c r="O406" s="180">
        <v>267154264.03</v>
      </c>
      <c r="P406" s="181"/>
      <c r="Q406" s="178">
        <v>1049703016.15</v>
      </c>
      <c r="R406" s="179">
        <v>0</v>
      </c>
      <c r="S406" s="180">
        <v>1049703016.15</v>
      </c>
      <c r="T406" s="47"/>
    </row>
    <row r="407" spans="2:20">
      <c r="B407" s="21"/>
      <c r="C407" s="161" t="s">
        <v>408</v>
      </c>
      <c r="D407" s="159"/>
      <c r="E407" s="182">
        <v>204964827.46000001</v>
      </c>
      <c r="F407" s="183">
        <v>0</v>
      </c>
      <c r="G407" s="184">
        <v>204964827.46000001</v>
      </c>
      <c r="H407" s="177"/>
      <c r="I407" s="182">
        <v>577583924.65999997</v>
      </c>
      <c r="J407" s="183">
        <v>0</v>
      </c>
      <c r="K407" s="184">
        <v>577583924.65999997</v>
      </c>
      <c r="L407" s="177"/>
      <c r="M407" s="182">
        <v>267154264.03</v>
      </c>
      <c r="N407" s="183">
        <v>0</v>
      </c>
      <c r="O407" s="184">
        <v>267154264.03</v>
      </c>
      <c r="P407" s="177"/>
      <c r="Q407" s="182">
        <v>1049703016.15</v>
      </c>
      <c r="R407" s="183">
        <v>0</v>
      </c>
      <c r="S407" s="184">
        <v>1049703016.15</v>
      </c>
      <c r="T407" s="47"/>
    </row>
    <row r="408" spans="2:20">
      <c r="B408" s="21"/>
      <c r="C408" s="160" t="s">
        <v>409</v>
      </c>
      <c r="D408" s="158"/>
      <c r="E408" s="178">
        <v>0</v>
      </c>
      <c r="F408" s="179">
        <v>0</v>
      </c>
      <c r="G408" s="180">
        <v>0</v>
      </c>
      <c r="H408" s="181"/>
      <c r="I408" s="178">
        <v>0</v>
      </c>
      <c r="J408" s="179">
        <v>0</v>
      </c>
      <c r="K408" s="180">
        <v>0</v>
      </c>
      <c r="L408" s="181"/>
      <c r="M408" s="178">
        <v>10713001.52</v>
      </c>
      <c r="N408" s="179">
        <v>0</v>
      </c>
      <c r="O408" s="180">
        <v>10713001.52</v>
      </c>
      <c r="P408" s="181"/>
      <c r="Q408" s="178">
        <v>10713001.52</v>
      </c>
      <c r="R408" s="179">
        <v>0</v>
      </c>
      <c r="S408" s="180">
        <v>10713001.52</v>
      </c>
      <c r="T408" s="47"/>
    </row>
    <row r="409" spans="2:20">
      <c r="B409" s="21"/>
      <c r="C409" s="161" t="s">
        <v>410</v>
      </c>
      <c r="D409" s="159"/>
      <c r="E409" s="182">
        <v>0</v>
      </c>
      <c r="F409" s="183">
        <v>0</v>
      </c>
      <c r="G409" s="184">
        <v>0</v>
      </c>
      <c r="H409" s="177"/>
      <c r="I409" s="182">
        <v>0</v>
      </c>
      <c r="J409" s="183">
        <v>0</v>
      </c>
      <c r="K409" s="184">
        <v>0</v>
      </c>
      <c r="L409" s="177"/>
      <c r="M409" s="182">
        <v>10713001.52</v>
      </c>
      <c r="N409" s="183">
        <v>0</v>
      </c>
      <c r="O409" s="184">
        <v>10713001.52</v>
      </c>
      <c r="P409" s="177"/>
      <c r="Q409" s="182">
        <v>10713001.52</v>
      </c>
      <c r="R409" s="183">
        <v>0</v>
      </c>
      <c r="S409" s="184">
        <v>10713001.52</v>
      </c>
      <c r="T409" s="47"/>
    </row>
    <row r="410" spans="2:20">
      <c r="B410" s="21"/>
      <c r="C410" s="160" t="s">
        <v>411</v>
      </c>
      <c r="D410" s="158"/>
      <c r="E410" s="178">
        <v>0</v>
      </c>
      <c r="F410" s="179">
        <v>0</v>
      </c>
      <c r="G410" s="180">
        <v>0</v>
      </c>
      <c r="H410" s="181"/>
      <c r="I410" s="178">
        <v>322500</v>
      </c>
      <c r="J410" s="179">
        <v>0</v>
      </c>
      <c r="K410" s="180">
        <v>322500</v>
      </c>
      <c r="L410" s="181"/>
      <c r="M410" s="178">
        <v>902596.09</v>
      </c>
      <c r="N410" s="179">
        <v>0</v>
      </c>
      <c r="O410" s="180">
        <v>902596.09</v>
      </c>
      <c r="P410" s="181"/>
      <c r="Q410" s="178">
        <v>1225096.0900000001</v>
      </c>
      <c r="R410" s="179">
        <v>0</v>
      </c>
      <c r="S410" s="180">
        <v>1225096.0900000001</v>
      </c>
      <c r="T410" s="47"/>
    </row>
    <row r="411" spans="2:20">
      <c r="B411" s="21"/>
      <c r="C411" s="161" t="s">
        <v>412</v>
      </c>
      <c r="D411" s="159"/>
      <c r="E411" s="182">
        <v>0</v>
      </c>
      <c r="F411" s="183">
        <v>0</v>
      </c>
      <c r="G411" s="184">
        <v>0</v>
      </c>
      <c r="H411" s="177"/>
      <c r="I411" s="182">
        <v>322500</v>
      </c>
      <c r="J411" s="183">
        <v>0</v>
      </c>
      <c r="K411" s="184">
        <v>322500</v>
      </c>
      <c r="L411" s="177"/>
      <c r="M411" s="182">
        <v>902596.09</v>
      </c>
      <c r="N411" s="183">
        <v>0</v>
      </c>
      <c r="O411" s="184">
        <v>902596.09</v>
      </c>
      <c r="P411" s="177"/>
      <c r="Q411" s="182">
        <v>1225096.0900000001</v>
      </c>
      <c r="R411" s="183">
        <v>0</v>
      </c>
      <c r="S411" s="184">
        <v>1225096.0900000001</v>
      </c>
      <c r="T411" s="47"/>
    </row>
    <row r="412" spans="2:20">
      <c r="B412" s="21"/>
      <c r="C412" s="160" t="s">
        <v>413</v>
      </c>
      <c r="D412" s="158"/>
      <c r="E412" s="178">
        <v>0</v>
      </c>
      <c r="F412" s="179">
        <v>0</v>
      </c>
      <c r="G412" s="180">
        <v>0</v>
      </c>
      <c r="H412" s="181"/>
      <c r="I412" s="178">
        <v>0</v>
      </c>
      <c r="J412" s="179">
        <v>0</v>
      </c>
      <c r="K412" s="180">
        <v>0</v>
      </c>
      <c r="L412" s="181"/>
      <c r="M412" s="178">
        <v>21362192.789999999</v>
      </c>
      <c r="N412" s="179">
        <v>0</v>
      </c>
      <c r="O412" s="180">
        <v>21362192.789999999</v>
      </c>
      <c r="P412" s="181"/>
      <c r="Q412" s="178">
        <v>21362192.789999999</v>
      </c>
      <c r="R412" s="179">
        <v>0</v>
      </c>
      <c r="S412" s="180">
        <v>21362192.789999999</v>
      </c>
      <c r="T412" s="47"/>
    </row>
    <row r="413" spans="2:20" ht="25.5" customHeight="1">
      <c r="B413" s="21"/>
      <c r="C413" s="161" t="s">
        <v>414</v>
      </c>
      <c r="D413" s="159"/>
      <c r="E413" s="182">
        <v>0</v>
      </c>
      <c r="F413" s="183">
        <v>0</v>
      </c>
      <c r="G413" s="184">
        <v>0</v>
      </c>
      <c r="H413" s="177"/>
      <c r="I413" s="182">
        <v>0</v>
      </c>
      <c r="J413" s="183">
        <v>0</v>
      </c>
      <c r="K413" s="184">
        <v>0</v>
      </c>
      <c r="L413" s="177"/>
      <c r="M413" s="182">
        <v>21362192.789999999</v>
      </c>
      <c r="N413" s="183">
        <v>0</v>
      </c>
      <c r="O413" s="184">
        <v>21362192.789999999</v>
      </c>
      <c r="P413" s="177"/>
      <c r="Q413" s="182">
        <v>21362192.789999999</v>
      </c>
      <c r="R413" s="183">
        <v>0</v>
      </c>
      <c r="S413" s="184">
        <v>21362192.789999999</v>
      </c>
      <c r="T413" s="47"/>
    </row>
    <row r="414" spans="2:20">
      <c r="B414" s="21"/>
      <c r="C414" s="160" t="s">
        <v>415</v>
      </c>
      <c r="D414" s="158"/>
      <c r="E414" s="178">
        <v>0</v>
      </c>
      <c r="F414" s="179">
        <v>0</v>
      </c>
      <c r="G414" s="180">
        <v>0</v>
      </c>
      <c r="H414" s="181"/>
      <c r="I414" s="178">
        <v>1697921.81</v>
      </c>
      <c r="J414" s="179">
        <v>0</v>
      </c>
      <c r="K414" s="180">
        <v>1697921.81</v>
      </c>
      <c r="L414" s="181"/>
      <c r="M414" s="178">
        <v>226378.68</v>
      </c>
      <c r="N414" s="179">
        <v>0</v>
      </c>
      <c r="O414" s="180">
        <v>226378.68</v>
      </c>
      <c r="P414" s="181"/>
      <c r="Q414" s="178">
        <v>1924300.49</v>
      </c>
      <c r="R414" s="179">
        <v>0</v>
      </c>
      <c r="S414" s="180">
        <v>1924300.49</v>
      </c>
      <c r="T414" s="47"/>
    </row>
    <row r="415" spans="2:20" ht="25.5" customHeight="1">
      <c r="B415" s="21"/>
      <c r="C415" s="161" t="s">
        <v>416</v>
      </c>
      <c r="D415" s="159"/>
      <c r="E415" s="182">
        <v>0</v>
      </c>
      <c r="F415" s="183">
        <v>0</v>
      </c>
      <c r="G415" s="184">
        <v>0</v>
      </c>
      <c r="H415" s="177"/>
      <c r="I415" s="182">
        <v>1697921.81</v>
      </c>
      <c r="J415" s="183">
        <v>0</v>
      </c>
      <c r="K415" s="184">
        <v>1697921.81</v>
      </c>
      <c r="L415" s="177"/>
      <c r="M415" s="182">
        <v>226378.68</v>
      </c>
      <c r="N415" s="183">
        <v>0</v>
      </c>
      <c r="O415" s="184">
        <v>226378.68</v>
      </c>
      <c r="P415" s="177"/>
      <c r="Q415" s="182">
        <v>1924300.49</v>
      </c>
      <c r="R415" s="183">
        <v>0</v>
      </c>
      <c r="S415" s="184">
        <v>1924300.49</v>
      </c>
      <c r="T415" s="47"/>
    </row>
    <row r="416" spans="2:20">
      <c r="B416" s="21"/>
      <c r="C416" s="160" t="s">
        <v>417</v>
      </c>
      <c r="D416" s="158"/>
      <c r="E416" s="178">
        <v>0</v>
      </c>
      <c r="F416" s="179">
        <v>0</v>
      </c>
      <c r="G416" s="180">
        <v>0</v>
      </c>
      <c r="H416" s="181"/>
      <c r="I416" s="178">
        <v>316335033.36000001</v>
      </c>
      <c r="J416" s="179">
        <v>0</v>
      </c>
      <c r="K416" s="180">
        <v>316335033.36000001</v>
      </c>
      <c r="L416" s="181"/>
      <c r="M416" s="178">
        <v>13061972.050000001</v>
      </c>
      <c r="N416" s="179">
        <v>0</v>
      </c>
      <c r="O416" s="180">
        <v>13061972.050000001</v>
      </c>
      <c r="P416" s="181"/>
      <c r="Q416" s="178">
        <v>329397005.41000003</v>
      </c>
      <c r="R416" s="179">
        <v>0</v>
      </c>
      <c r="S416" s="180">
        <v>329397005.41000003</v>
      </c>
      <c r="T416" s="47"/>
    </row>
    <row r="417" spans="2:20" ht="25.5" customHeight="1">
      <c r="B417" s="21"/>
      <c r="C417" s="161" t="s">
        <v>418</v>
      </c>
      <c r="D417" s="159"/>
      <c r="E417" s="182">
        <v>0</v>
      </c>
      <c r="F417" s="183">
        <v>0</v>
      </c>
      <c r="G417" s="184">
        <v>0</v>
      </c>
      <c r="H417" s="177"/>
      <c r="I417" s="182">
        <v>316335033.36000001</v>
      </c>
      <c r="J417" s="183">
        <v>0</v>
      </c>
      <c r="K417" s="184">
        <v>316335033.36000001</v>
      </c>
      <c r="L417" s="177"/>
      <c r="M417" s="182">
        <v>13061972.050000001</v>
      </c>
      <c r="N417" s="183">
        <v>0</v>
      </c>
      <c r="O417" s="184">
        <v>13061972.050000001</v>
      </c>
      <c r="P417" s="177"/>
      <c r="Q417" s="182">
        <v>329397005.41000003</v>
      </c>
      <c r="R417" s="183">
        <v>0</v>
      </c>
      <c r="S417" s="184">
        <v>329397005.41000003</v>
      </c>
      <c r="T417" s="47"/>
    </row>
    <row r="418" spans="2:20" ht="25.5" customHeight="1">
      <c r="B418" s="21"/>
      <c r="C418" s="160" t="s">
        <v>419</v>
      </c>
      <c r="D418" s="158"/>
      <c r="E418" s="178">
        <v>0</v>
      </c>
      <c r="F418" s="179">
        <v>0</v>
      </c>
      <c r="G418" s="180">
        <v>0</v>
      </c>
      <c r="H418" s="181"/>
      <c r="I418" s="178">
        <v>0</v>
      </c>
      <c r="J418" s="179">
        <v>0</v>
      </c>
      <c r="K418" s="180">
        <v>0</v>
      </c>
      <c r="L418" s="181"/>
      <c r="M418" s="178">
        <v>4945209.75</v>
      </c>
      <c r="N418" s="179">
        <v>0</v>
      </c>
      <c r="O418" s="180">
        <v>4945209.75</v>
      </c>
      <c r="P418" s="181"/>
      <c r="Q418" s="178">
        <v>4945209.75</v>
      </c>
      <c r="R418" s="179">
        <v>0</v>
      </c>
      <c r="S418" s="180">
        <v>4945209.75</v>
      </c>
      <c r="T418" s="47"/>
    </row>
    <row r="419" spans="2:20" ht="25.5" customHeight="1">
      <c r="B419" s="21"/>
      <c r="C419" s="161" t="s">
        <v>420</v>
      </c>
      <c r="D419" s="159"/>
      <c r="E419" s="182">
        <v>0</v>
      </c>
      <c r="F419" s="183">
        <v>0</v>
      </c>
      <c r="G419" s="184">
        <v>0</v>
      </c>
      <c r="H419" s="177"/>
      <c r="I419" s="182">
        <v>0</v>
      </c>
      <c r="J419" s="183">
        <v>0</v>
      </c>
      <c r="K419" s="184">
        <v>0</v>
      </c>
      <c r="L419" s="177"/>
      <c r="M419" s="182">
        <v>4945209.75</v>
      </c>
      <c r="N419" s="183">
        <v>0</v>
      </c>
      <c r="O419" s="184">
        <v>4945209.75</v>
      </c>
      <c r="P419" s="177"/>
      <c r="Q419" s="182">
        <v>4945209.75</v>
      </c>
      <c r="R419" s="183">
        <v>0</v>
      </c>
      <c r="S419" s="184">
        <v>4945209.75</v>
      </c>
      <c r="T419" s="47"/>
    </row>
    <row r="420" spans="2:20">
      <c r="B420" s="21"/>
      <c r="C420" s="160" t="s">
        <v>421</v>
      </c>
      <c r="D420" s="158"/>
      <c r="E420" s="178">
        <v>9706759282.6599998</v>
      </c>
      <c r="F420" s="179">
        <v>0</v>
      </c>
      <c r="G420" s="180">
        <v>9706759282.6599998</v>
      </c>
      <c r="H420" s="181"/>
      <c r="I420" s="178">
        <v>81704832027.690002</v>
      </c>
      <c r="J420" s="179">
        <v>0</v>
      </c>
      <c r="K420" s="180">
        <v>81704832027.690002</v>
      </c>
      <c r="L420" s="181"/>
      <c r="M420" s="178">
        <v>16808403171.43</v>
      </c>
      <c r="N420" s="179">
        <v>0</v>
      </c>
      <c r="O420" s="180">
        <v>16808403171.43</v>
      </c>
      <c r="P420" s="181"/>
      <c r="Q420" s="178">
        <v>108219994481.78</v>
      </c>
      <c r="R420" s="179">
        <v>0</v>
      </c>
      <c r="S420" s="180">
        <v>108219994481.78</v>
      </c>
      <c r="T420" s="47"/>
    </row>
    <row r="421" spans="2:20">
      <c r="B421" s="21"/>
      <c r="C421" s="161" t="s">
        <v>422</v>
      </c>
      <c r="D421" s="159"/>
      <c r="E421" s="182">
        <v>9706759282.6599998</v>
      </c>
      <c r="F421" s="183">
        <v>0</v>
      </c>
      <c r="G421" s="184">
        <v>9706759282.6599998</v>
      </c>
      <c r="H421" s="177"/>
      <c r="I421" s="182">
        <v>81704832027.690002</v>
      </c>
      <c r="J421" s="183">
        <v>0</v>
      </c>
      <c r="K421" s="184">
        <v>81704832027.690002</v>
      </c>
      <c r="L421" s="177"/>
      <c r="M421" s="182">
        <v>16808403171.43</v>
      </c>
      <c r="N421" s="183">
        <v>0</v>
      </c>
      <c r="O421" s="184">
        <v>16808403171.43</v>
      </c>
      <c r="P421" s="177"/>
      <c r="Q421" s="182">
        <v>108219994481.78</v>
      </c>
      <c r="R421" s="183">
        <v>0</v>
      </c>
      <c r="S421" s="184">
        <v>108219994481.78</v>
      </c>
      <c r="T421" s="47"/>
    </row>
    <row r="422" spans="2:20">
      <c r="B422" s="21"/>
      <c r="C422" s="160" t="s">
        <v>423</v>
      </c>
      <c r="D422" s="158"/>
      <c r="E422" s="178">
        <v>309113890887.71002</v>
      </c>
      <c r="F422" s="179">
        <v>129753479012.92999</v>
      </c>
      <c r="G422" s="180">
        <v>179360411874.78</v>
      </c>
      <c r="H422" s="181"/>
      <c r="I422" s="178">
        <v>30860274241.509998</v>
      </c>
      <c r="J422" s="179">
        <v>15030422781.469999</v>
      </c>
      <c r="K422" s="180">
        <v>15829851460.040001</v>
      </c>
      <c r="L422" s="181"/>
      <c r="M422" s="178">
        <v>6642121342.3800001</v>
      </c>
      <c r="N422" s="179">
        <v>3227493416.5</v>
      </c>
      <c r="O422" s="180">
        <v>3414627925.8800001</v>
      </c>
      <c r="P422" s="181"/>
      <c r="Q422" s="178">
        <v>346616286471.59998</v>
      </c>
      <c r="R422" s="179">
        <v>148011395210.89999</v>
      </c>
      <c r="S422" s="180">
        <v>198604891260.70001</v>
      </c>
      <c r="T422" s="47"/>
    </row>
    <row r="423" spans="2:20">
      <c r="B423" s="21"/>
      <c r="C423" s="161" t="s">
        <v>424</v>
      </c>
      <c r="D423" s="159"/>
      <c r="E423" s="182">
        <v>179360411874.78</v>
      </c>
      <c r="F423" s="183">
        <v>0</v>
      </c>
      <c r="G423" s="184">
        <v>179360411874.78</v>
      </c>
      <c r="H423" s="177"/>
      <c r="I423" s="182">
        <v>15829851460.040001</v>
      </c>
      <c r="J423" s="183">
        <v>0</v>
      </c>
      <c r="K423" s="184">
        <v>15829851460.040001</v>
      </c>
      <c r="L423" s="177"/>
      <c r="M423" s="182">
        <v>3414627925.8800001</v>
      </c>
      <c r="N423" s="183">
        <v>0</v>
      </c>
      <c r="O423" s="184">
        <v>3414627925.8800001</v>
      </c>
      <c r="P423" s="177"/>
      <c r="Q423" s="182">
        <v>198604891260.70001</v>
      </c>
      <c r="R423" s="183">
        <v>0</v>
      </c>
      <c r="S423" s="184">
        <v>198604891260.70001</v>
      </c>
      <c r="T423" s="47"/>
    </row>
    <row r="424" spans="2:20">
      <c r="B424" s="21"/>
      <c r="C424" s="160" t="s">
        <v>425</v>
      </c>
      <c r="D424" s="158"/>
      <c r="E424" s="178">
        <v>127400298206.56</v>
      </c>
      <c r="F424" s="179">
        <v>127400298206.56</v>
      </c>
      <c r="G424" s="180">
        <v>0</v>
      </c>
      <c r="H424" s="181"/>
      <c r="I424" s="178">
        <v>11436004552.17</v>
      </c>
      <c r="J424" s="179">
        <v>11436004552.17</v>
      </c>
      <c r="K424" s="180">
        <v>0</v>
      </c>
      <c r="L424" s="181"/>
      <c r="M424" s="178">
        <v>2929248453.52</v>
      </c>
      <c r="N424" s="179">
        <v>2929248453.52</v>
      </c>
      <c r="O424" s="180">
        <v>0</v>
      </c>
      <c r="P424" s="181"/>
      <c r="Q424" s="178">
        <v>141765551212.25</v>
      </c>
      <c r="R424" s="179">
        <v>141765551212.25</v>
      </c>
      <c r="S424" s="180">
        <v>0</v>
      </c>
      <c r="T424" s="47"/>
    </row>
    <row r="425" spans="2:20" ht="25.5" customHeight="1">
      <c r="B425" s="21"/>
      <c r="C425" s="161" t="s">
        <v>426</v>
      </c>
      <c r="D425" s="159"/>
      <c r="E425" s="182">
        <v>0</v>
      </c>
      <c r="F425" s="183">
        <v>0</v>
      </c>
      <c r="G425" s="184">
        <v>0</v>
      </c>
      <c r="H425" s="177"/>
      <c r="I425" s="182">
        <v>2779455737.0799999</v>
      </c>
      <c r="J425" s="183">
        <v>2779455737.0799999</v>
      </c>
      <c r="K425" s="184">
        <v>0</v>
      </c>
      <c r="L425" s="177"/>
      <c r="M425" s="182">
        <v>236393838.63999999</v>
      </c>
      <c r="N425" s="183">
        <v>236393838.63999999</v>
      </c>
      <c r="O425" s="184">
        <v>0</v>
      </c>
      <c r="P425" s="177"/>
      <c r="Q425" s="182">
        <v>3015849575.7199998</v>
      </c>
      <c r="R425" s="183">
        <v>3015849575.7199998</v>
      </c>
      <c r="S425" s="184">
        <v>0</v>
      </c>
      <c r="T425" s="47"/>
    </row>
    <row r="426" spans="2:20" ht="25.5" customHeight="1">
      <c r="B426" s="21"/>
      <c r="C426" s="160" t="s">
        <v>427</v>
      </c>
      <c r="D426" s="158"/>
      <c r="E426" s="178">
        <v>402704112.66000003</v>
      </c>
      <c r="F426" s="179">
        <v>402704112.66000003</v>
      </c>
      <c r="G426" s="180">
        <v>0</v>
      </c>
      <c r="H426" s="181"/>
      <c r="I426" s="178">
        <v>63126925.479999997</v>
      </c>
      <c r="J426" s="179">
        <v>63126925.479999997</v>
      </c>
      <c r="K426" s="180">
        <v>0</v>
      </c>
      <c r="L426" s="181"/>
      <c r="M426" s="178">
        <v>4667594.12</v>
      </c>
      <c r="N426" s="179">
        <v>4667594.12</v>
      </c>
      <c r="O426" s="180">
        <v>0</v>
      </c>
      <c r="P426" s="181"/>
      <c r="Q426" s="178">
        <v>470498632.25999999</v>
      </c>
      <c r="R426" s="179">
        <v>470498632.25999999</v>
      </c>
      <c r="S426" s="180">
        <v>0</v>
      </c>
      <c r="T426" s="47"/>
    </row>
    <row r="427" spans="2:20" ht="25.5" customHeight="1">
      <c r="B427" s="21"/>
      <c r="C427" s="161" t="s">
        <v>428</v>
      </c>
      <c r="D427" s="159"/>
      <c r="E427" s="182">
        <v>1950476693.71</v>
      </c>
      <c r="F427" s="183">
        <v>1950476693.71</v>
      </c>
      <c r="G427" s="184">
        <v>0</v>
      </c>
      <c r="H427" s="177"/>
      <c r="I427" s="182">
        <v>751835566.74000001</v>
      </c>
      <c r="J427" s="183">
        <v>751835566.74000001</v>
      </c>
      <c r="K427" s="184">
        <v>0</v>
      </c>
      <c r="L427" s="177"/>
      <c r="M427" s="182">
        <v>57183530.219999999</v>
      </c>
      <c r="N427" s="183">
        <v>57183530.219999999</v>
      </c>
      <c r="O427" s="184">
        <v>0</v>
      </c>
      <c r="P427" s="177"/>
      <c r="Q427" s="182">
        <v>2759495790.6700001</v>
      </c>
      <c r="R427" s="183">
        <v>2759495790.6700001</v>
      </c>
      <c r="S427" s="184">
        <v>0</v>
      </c>
      <c r="T427" s="47"/>
    </row>
    <row r="428" spans="2:20">
      <c r="B428" s="21"/>
      <c r="C428" s="348" t="s">
        <v>429</v>
      </c>
      <c r="D428" s="158"/>
      <c r="E428" s="178">
        <v>6800071901961.5498</v>
      </c>
      <c r="F428" s="357">
        <v>265695591388.64059</v>
      </c>
      <c r="G428" s="180">
        <v>6534376310572.9092</v>
      </c>
      <c r="H428" s="181"/>
      <c r="I428" s="178">
        <v>2413526052571.2002</v>
      </c>
      <c r="J428" s="357">
        <v>468522125929.72021</v>
      </c>
      <c r="K428" s="180">
        <v>1945003926641.48</v>
      </c>
      <c r="L428" s="181"/>
      <c r="M428" s="178">
        <v>614513320760.83997</v>
      </c>
      <c r="N428" s="357">
        <v>72612174901.869934</v>
      </c>
      <c r="O428" s="180">
        <v>541901145858.96997</v>
      </c>
      <c r="P428" s="181"/>
      <c r="Q428" s="178">
        <v>9828111275293.5898</v>
      </c>
      <c r="R428" s="357">
        <v>806829892220.23047</v>
      </c>
      <c r="S428" s="180">
        <v>9021281383073.3594</v>
      </c>
      <c r="T428" s="47"/>
    </row>
    <row r="429" spans="2:20" ht="25.5" customHeight="1">
      <c r="B429" s="21"/>
      <c r="C429" s="161" t="s">
        <v>430</v>
      </c>
      <c r="D429" s="159"/>
      <c r="E429" s="182">
        <v>4343473407.2799997</v>
      </c>
      <c r="F429" s="183">
        <v>34417927.779999733</v>
      </c>
      <c r="G429" s="184">
        <v>4309055479.5</v>
      </c>
      <c r="H429" s="177"/>
      <c r="I429" s="182">
        <v>31863344857.41</v>
      </c>
      <c r="J429" s="183">
        <v>3589191318.5300031</v>
      </c>
      <c r="K429" s="184">
        <v>28274153538.880001</v>
      </c>
      <c r="L429" s="177"/>
      <c r="M429" s="182">
        <v>71108241698.979996</v>
      </c>
      <c r="N429" s="183">
        <v>29745597849.950001</v>
      </c>
      <c r="O429" s="184">
        <v>41362643849.029999</v>
      </c>
      <c r="P429" s="177"/>
      <c r="Q429" s="182">
        <v>107315059963.67</v>
      </c>
      <c r="R429" s="183">
        <v>33369207096.259991</v>
      </c>
      <c r="S429" s="184">
        <v>73945852867.410004</v>
      </c>
      <c r="T429" s="47"/>
    </row>
    <row r="430" spans="2:20">
      <c r="B430" s="21"/>
      <c r="C430" s="160" t="s">
        <v>431</v>
      </c>
      <c r="D430" s="158"/>
      <c r="E430" s="178">
        <v>1075168488.1400001</v>
      </c>
      <c r="F430" s="179">
        <v>0</v>
      </c>
      <c r="G430" s="180">
        <v>1075168488.1400001</v>
      </c>
      <c r="H430" s="181"/>
      <c r="I430" s="178">
        <v>23971296155.259998</v>
      </c>
      <c r="J430" s="179">
        <v>0</v>
      </c>
      <c r="K430" s="180">
        <v>23971296155.259998</v>
      </c>
      <c r="L430" s="181"/>
      <c r="M430" s="178">
        <v>21252394769.93</v>
      </c>
      <c r="N430" s="179">
        <v>0</v>
      </c>
      <c r="O430" s="180">
        <v>21252394769.93</v>
      </c>
      <c r="P430" s="181"/>
      <c r="Q430" s="178">
        <v>46298859413.330002</v>
      </c>
      <c r="R430" s="179">
        <v>0</v>
      </c>
      <c r="S430" s="180">
        <v>46298859413.330002</v>
      </c>
      <c r="T430" s="47"/>
    </row>
    <row r="431" spans="2:20">
      <c r="B431" s="21"/>
      <c r="C431" s="161" t="s">
        <v>432</v>
      </c>
      <c r="D431" s="159"/>
      <c r="E431" s="182">
        <v>1075168488.1400001</v>
      </c>
      <c r="F431" s="183">
        <v>0</v>
      </c>
      <c r="G431" s="184">
        <v>1075168488.1400001</v>
      </c>
      <c r="H431" s="177"/>
      <c r="I431" s="182">
        <v>23971296155.259998</v>
      </c>
      <c r="J431" s="183">
        <v>0</v>
      </c>
      <c r="K431" s="184">
        <v>23971296155.259998</v>
      </c>
      <c r="L431" s="177"/>
      <c r="M431" s="182">
        <v>21252394769.93</v>
      </c>
      <c r="N431" s="183">
        <v>0</v>
      </c>
      <c r="O431" s="184">
        <v>21252394769.93</v>
      </c>
      <c r="P431" s="177"/>
      <c r="Q431" s="182">
        <v>46298859413.330002</v>
      </c>
      <c r="R431" s="183">
        <v>0</v>
      </c>
      <c r="S431" s="184">
        <v>46298859413.330002</v>
      </c>
      <c r="T431" s="47"/>
    </row>
    <row r="432" spans="2:20">
      <c r="B432" s="21"/>
      <c r="C432" s="160" t="s">
        <v>433</v>
      </c>
      <c r="D432" s="158"/>
      <c r="E432" s="178">
        <v>2810517828.3200002</v>
      </c>
      <c r="F432" s="179">
        <v>0</v>
      </c>
      <c r="G432" s="180">
        <v>2810517828.3200002</v>
      </c>
      <c r="H432" s="181"/>
      <c r="I432" s="178">
        <v>3863370462.4200001</v>
      </c>
      <c r="J432" s="179">
        <v>0</v>
      </c>
      <c r="K432" s="180">
        <v>3863370462.4200001</v>
      </c>
      <c r="L432" s="181"/>
      <c r="M432" s="178">
        <v>2429814173.3400002</v>
      </c>
      <c r="N432" s="179">
        <v>0</v>
      </c>
      <c r="O432" s="180">
        <v>2429814173.3400002</v>
      </c>
      <c r="P432" s="181"/>
      <c r="Q432" s="178">
        <v>9103702464.0799999</v>
      </c>
      <c r="R432" s="179">
        <v>0</v>
      </c>
      <c r="S432" s="180">
        <v>9103702464.0799999</v>
      </c>
      <c r="T432" s="47"/>
    </row>
    <row r="433" spans="2:20">
      <c r="B433" s="21"/>
      <c r="C433" s="161" t="s">
        <v>434</v>
      </c>
      <c r="D433" s="159"/>
      <c r="E433" s="182">
        <v>2810517828.3200002</v>
      </c>
      <c r="F433" s="183">
        <v>0</v>
      </c>
      <c r="G433" s="184">
        <v>2810517828.3200002</v>
      </c>
      <c r="H433" s="177"/>
      <c r="I433" s="182">
        <v>3863370462.4200001</v>
      </c>
      <c r="J433" s="183">
        <v>0</v>
      </c>
      <c r="K433" s="184">
        <v>3863370462.4200001</v>
      </c>
      <c r="L433" s="177"/>
      <c r="M433" s="182">
        <v>2429814173.3400002</v>
      </c>
      <c r="N433" s="183">
        <v>0</v>
      </c>
      <c r="O433" s="184">
        <v>2429814173.3400002</v>
      </c>
      <c r="P433" s="177"/>
      <c r="Q433" s="182">
        <v>9103702464.0799999</v>
      </c>
      <c r="R433" s="183">
        <v>0</v>
      </c>
      <c r="S433" s="184">
        <v>9103702464.0799999</v>
      </c>
      <c r="T433" s="47"/>
    </row>
    <row r="434" spans="2:20">
      <c r="B434" s="21"/>
      <c r="C434" s="160" t="s">
        <v>435</v>
      </c>
      <c r="D434" s="158"/>
      <c r="E434" s="178">
        <v>0</v>
      </c>
      <c r="F434" s="179">
        <v>0</v>
      </c>
      <c r="G434" s="180">
        <v>0</v>
      </c>
      <c r="H434" s="181"/>
      <c r="I434" s="178">
        <v>251856623.69</v>
      </c>
      <c r="J434" s="179">
        <v>0</v>
      </c>
      <c r="K434" s="180">
        <v>251856623.69</v>
      </c>
      <c r="L434" s="181"/>
      <c r="M434" s="178">
        <v>27393409.859999999</v>
      </c>
      <c r="N434" s="179">
        <v>0</v>
      </c>
      <c r="O434" s="180">
        <v>27393409.859999999</v>
      </c>
      <c r="P434" s="181"/>
      <c r="Q434" s="178">
        <v>279250033.55000001</v>
      </c>
      <c r="R434" s="179">
        <v>0</v>
      </c>
      <c r="S434" s="180">
        <v>279250033.55000001</v>
      </c>
      <c r="T434" s="47"/>
    </row>
    <row r="435" spans="2:20">
      <c r="B435" s="21"/>
      <c r="C435" s="161" t="s">
        <v>436</v>
      </c>
      <c r="D435" s="159"/>
      <c r="E435" s="182">
        <v>0</v>
      </c>
      <c r="F435" s="183">
        <v>0</v>
      </c>
      <c r="G435" s="184">
        <v>0</v>
      </c>
      <c r="H435" s="177"/>
      <c r="I435" s="182">
        <v>251856623.69</v>
      </c>
      <c r="J435" s="183">
        <v>0</v>
      </c>
      <c r="K435" s="184">
        <v>251856623.69</v>
      </c>
      <c r="L435" s="177"/>
      <c r="M435" s="182">
        <v>27393409.859999999</v>
      </c>
      <c r="N435" s="183">
        <v>0</v>
      </c>
      <c r="O435" s="184">
        <v>27393409.859999999</v>
      </c>
      <c r="P435" s="177"/>
      <c r="Q435" s="182">
        <v>279250033.55000001</v>
      </c>
      <c r="R435" s="183">
        <v>0</v>
      </c>
      <c r="S435" s="184">
        <v>279250033.55000001</v>
      </c>
      <c r="T435" s="47"/>
    </row>
    <row r="436" spans="2:20">
      <c r="B436" s="21"/>
      <c r="C436" s="160" t="s">
        <v>437</v>
      </c>
      <c r="D436" s="158"/>
      <c r="E436" s="178">
        <v>457787090.81999999</v>
      </c>
      <c r="F436" s="179">
        <v>34417927.779999971</v>
      </c>
      <c r="G436" s="180">
        <v>423369163.04000002</v>
      </c>
      <c r="H436" s="181"/>
      <c r="I436" s="178">
        <v>3776821616.04</v>
      </c>
      <c r="J436" s="179">
        <v>3589191318.5300002</v>
      </c>
      <c r="K436" s="180">
        <v>187630297.50999999</v>
      </c>
      <c r="L436" s="181"/>
      <c r="M436" s="178">
        <v>47398639345.849998</v>
      </c>
      <c r="N436" s="179">
        <v>29745597849.950001</v>
      </c>
      <c r="O436" s="180">
        <v>17653041495.900002</v>
      </c>
      <c r="P436" s="181"/>
      <c r="Q436" s="178">
        <v>51633248052.709999</v>
      </c>
      <c r="R436" s="179">
        <v>33369207096.259998</v>
      </c>
      <c r="S436" s="180">
        <v>18264040956.450001</v>
      </c>
      <c r="T436" s="47"/>
    </row>
    <row r="437" spans="2:20">
      <c r="B437" s="21"/>
      <c r="C437" s="161" t="s">
        <v>438</v>
      </c>
      <c r="D437" s="159"/>
      <c r="E437" s="182">
        <v>423369163.04000002</v>
      </c>
      <c r="F437" s="183">
        <v>0</v>
      </c>
      <c r="G437" s="184">
        <v>423369163.04000002</v>
      </c>
      <c r="H437" s="177"/>
      <c r="I437" s="182">
        <v>187630297.50999999</v>
      </c>
      <c r="J437" s="183">
        <v>0</v>
      </c>
      <c r="K437" s="184">
        <v>187630297.50999999</v>
      </c>
      <c r="L437" s="177"/>
      <c r="M437" s="182">
        <v>17653041495.900002</v>
      </c>
      <c r="N437" s="183">
        <v>0</v>
      </c>
      <c r="O437" s="184">
        <v>17653041495.900002</v>
      </c>
      <c r="P437" s="177"/>
      <c r="Q437" s="182">
        <v>18264040956.450001</v>
      </c>
      <c r="R437" s="183">
        <v>0</v>
      </c>
      <c r="S437" s="184">
        <v>18264040956.450001</v>
      </c>
      <c r="T437" s="47"/>
    </row>
    <row r="438" spans="2:20">
      <c r="B438" s="21"/>
      <c r="C438" s="160" t="s">
        <v>439</v>
      </c>
      <c r="D438" s="158"/>
      <c r="E438" s="178">
        <v>34417927.780000001</v>
      </c>
      <c r="F438" s="179">
        <v>34417927.780000001</v>
      </c>
      <c r="G438" s="180">
        <v>0</v>
      </c>
      <c r="H438" s="181"/>
      <c r="I438" s="178">
        <v>257821431.61000001</v>
      </c>
      <c r="J438" s="179">
        <v>257821431.61000001</v>
      </c>
      <c r="K438" s="180">
        <v>0</v>
      </c>
      <c r="L438" s="181"/>
      <c r="M438" s="178">
        <v>9134598333.3400002</v>
      </c>
      <c r="N438" s="179">
        <v>9134598333.3400002</v>
      </c>
      <c r="O438" s="180">
        <v>0</v>
      </c>
      <c r="P438" s="181"/>
      <c r="Q438" s="178">
        <v>9426837692.7300014</v>
      </c>
      <c r="R438" s="179">
        <v>9426837692.7300014</v>
      </c>
      <c r="S438" s="180">
        <v>0</v>
      </c>
      <c r="T438" s="47"/>
    </row>
    <row r="439" spans="2:20">
      <c r="B439" s="21"/>
      <c r="C439" s="161" t="s">
        <v>440</v>
      </c>
      <c r="D439" s="159"/>
      <c r="E439" s="182">
        <v>0</v>
      </c>
      <c r="F439" s="183">
        <v>0</v>
      </c>
      <c r="G439" s="184">
        <v>0</v>
      </c>
      <c r="H439" s="177"/>
      <c r="I439" s="182">
        <v>3331369886.9200001</v>
      </c>
      <c r="J439" s="183">
        <v>3331369886.9200001</v>
      </c>
      <c r="K439" s="184">
        <v>0</v>
      </c>
      <c r="L439" s="177"/>
      <c r="M439" s="182">
        <v>19611227281.16</v>
      </c>
      <c r="N439" s="183">
        <v>19611227281.16</v>
      </c>
      <c r="O439" s="184">
        <v>0</v>
      </c>
      <c r="P439" s="177"/>
      <c r="Q439" s="182">
        <v>22942597168.080002</v>
      </c>
      <c r="R439" s="183">
        <v>22942597168.080002</v>
      </c>
      <c r="S439" s="184">
        <v>0</v>
      </c>
      <c r="T439" s="47"/>
    </row>
    <row r="440" spans="2:20">
      <c r="B440" s="21"/>
      <c r="C440" s="160" t="s">
        <v>441</v>
      </c>
      <c r="D440" s="158"/>
      <c r="E440" s="178">
        <v>0</v>
      </c>
      <c r="F440" s="179">
        <v>0</v>
      </c>
      <c r="G440" s="180">
        <v>0</v>
      </c>
      <c r="H440" s="181"/>
      <c r="I440" s="178">
        <v>0</v>
      </c>
      <c r="J440" s="179">
        <v>0</v>
      </c>
      <c r="K440" s="180">
        <v>0</v>
      </c>
      <c r="L440" s="181"/>
      <c r="M440" s="178">
        <v>146095570.37</v>
      </c>
      <c r="N440" s="179">
        <v>146095570.37</v>
      </c>
      <c r="O440" s="180">
        <v>0</v>
      </c>
      <c r="P440" s="181"/>
      <c r="Q440" s="178">
        <v>146095570.37</v>
      </c>
      <c r="R440" s="179">
        <v>146095570.37</v>
      </c>
      <c r="S440" s="180">
        <v>0</v>
      </c>
      <c r="T440" s="47"/>
    </row>
    <row r="441" spans="2:20">
      <c r="B441" s="21"/>
      <c r="C441" s="161" t="s">
        <v>442</v>
      </c>
      <c r="D441" s="159"/>
      <c r="E441" s="182">
        <v>0</v>
      </c>
      <c r="F441" s="183">
        <v>0</v>
      </c>
      <c r="G441" s="184">
        <v>0</v>
      </c>
      <c r="H441" s="177"/>
      <c r="I441" s="182">
        <v>0</v>
      </c>
      <c r="J441" s="183">
        <v>0</v>
      </c>
      <c r="K441" s="184">
        <v>0</v>
      </c>
      <c r="L441" s="177"/>
      <c r="M441" s="182">
        <v>853676665.08000004</v>
      </c>
      <c r="N441" s="183">
        <v>853676665.08000004</v>
      </c>
      <c r="O441" s="184">
        <v>0</v>
      </c>
      <c r="P441" s="177"/>
      <c r="Q441" s="182">
        <v>853676665.08000004</v>
      </c>
      <c r="R441" s="183">
        <v>853676665.08000004</v>
      </c>
      <c r="S441" s="184">
        <v>0</v>
      </c>
      <c r="T441" s="47"/>
    </row>
    <row r="442" spans="2:20">
      <c r="B442" s="21"/>
      <c r="C442" s="160" t="s">
        <v>443</v>
      </c>
      <c r="D442" s="158"/>
      <c r="E442" s="178">
        <v>4946207419038.1602</v>
      </c>
      <c r="F442" s="179">
        <v>51461779677.230469</v>
      </c>
      <c r="G442" s="180">
        <v>4894745639360.9297</v>
      </c>
      <c r="H442" s="181"/>
      <c r="I442" s="178">
        <v>777811675842.5</v>
      </c>
      <c r="J442" s="179">
        <v>457761553319.93011</v>
      </c>
      <c r="K442" s="180">
        <v>320050122522.56989</v>
      </c>
      <c r="L442" s="181"/>
      <c r="M442" s="178">
        <v>74549458083.020004</v>
      </c>
      <c r="N442" s="179">
        <v>40738975505.570007</v>
      </c>
      <c r="O442" s="180">
        <v>33810482577.450001</v>
      </c>
      <c r="P442" s="181"/>
      <c r="Q442" s="178">
        <v>5798568552963.6797</v>
      </c>
      <c r="R442" s="179">
        <v>549962308502.72949</v>
      </c>
      <c r="S442" s="180">
        <v>5248606244460.9502</v>
      </c>
      <c r="T442" s="47"/>
    </row>
    <row r="443" spans="2:20">
      <c r="B443" s="21"/>
      <c r="C443" s="161" t="s">
        <v>444</v>
      </c>
      <c r="D443" s="159"/>
      <c r="E443" s="182">
        <v>4803142548803.7695</v>
      </c>
      <c r="F443" s="183">
        <v>51461779677.229492</v>
      </c>
      <c r="G443" s="184">
        <v>4751680769126.54</v>
      </c>
      <c r="H443" s="177"/>
      <c r="I443" s="182">
        <v>650234050416.76001</v>
      </c>
      <c r="J443" s="183">
        <v>438489835516.20001</v>
      </c>
      <c r="K443" s="184">
        <v>211744214900.56</v>
      </c>
      <c r="L443" s="177"/>
      <c r="M443" s="182">
        <v>48104808036.57</v>
      </c>
      <c r="N443" s="183">
        <v>31052120558.060001</v>
      </c>
      <c r="O443" s="184">
        <v>17052687478.51</v>
      </c>
      <c r="P443" s="177"/>
      <c r="Q443" s="182">
        <v>5501481407257.0996</v>
      </c>
      <c r="R443" s="183">
        <v>521003735751.49017</v>
      </c>
      <c r="S443" s="184">
        <v>4980477671505.6094</v>
      </c>
      <c r="T443" s="47"/>
    </row>
    <row r="444" spans="2:20">
      <c r="B444" s="21"/>
      <c r="C444" s="160" t="s">
        <v>445</v>
      </c>
      <c r="D444" s="158"/>
      <c r="E444" s="178">
        <v>4751680769126.54</v>
      </c>
      <c r="F444" s="179">
        <v>0</v>
      </c>
      <c r="G444" s="180">
        <v>4751680769126.54</v>
      </c>
      <c r="H444" s="181"/>
      <c r="I444" s="178">
        <v>211744214900.56</v>
      </c>
      <c r="J444" s="179">
        <v>0</v>
      </c>
      <c r="K444" s="180">
        <v>211744214900.56</v>
      </c>
      <c r="L444" s="181"/>
      <c r="M444" s="178">
        <v>17052687478.51</v>
      </c>
      <c r="N444" s="179">
        <v>0</v>
      </c>
      <c r="O444" s="180">
        <v>17052687478.51</v>
      </c>
      <c r="P444" s="181"/>
      <c r="Q444" s="178">
        <v>4980477671505.6104</v>
      </c>
      <c r="R444" s="179">
        <v>0</v>
      </c>
      <c r="S444" s="180">
        <v>4980477671505.6104</v>
      </c>
      <c r="T444" s="47"/>
    </row>
    <row r="445" spans="2:20">
      <c r="B445" s="21"/>
      <c r="C445" s="161" t="s">
        <v>446</v>
      </c>
      <c r="D445" s="159"/>
      <c r="E445" s="182">
        <v>51461779677.230003</v>
      </c>
      <c r="F445" s="183">
        <v>51461779677.230003</v>
      </c>
      <c r="G445" s="184">
        <v>0</v>
      </c>
      <c r="H445" s="177"/>
      <c r="I445" s="182">
        <v>451664610.55000001</v>
      </c>
      <c r="J445" s="183">
        <v>451664610.55000001</v>
      </c>
      <c r="K445" s="184">
        <v>0</v>
      </c>
      <c r="L445" s="177"/>
      <c r="M445" s="182">
        <v>43465393.869999997</v>
      </c>
      <c r="N445" s="183">
        <v>43465393.869999997</v>
      </c>
      <c r="O445" s="184">
        <v>0</v>
      </c>
      <c r="P445" s="177"/>
      <c r="Q445" s="182">
        <v>51956909681.650002</v>
      </c>
      <c r="R445" s="183">
        <v>51956909681.650002</v>
      </c>
      <c r="S445" s="184">
        <v>0</v>
      </c>
      <c r="T445" s="47"/>
    </row>
    <row r="446" spans="2:20" ht="25.5" customHeight="1">
      <c r="B446" s="21"/>
      <c r="C446" s="160" t="s">
        <v>447</v>
      </c>
      <c r="D446" s="158"/>
      <c r="E446" s="178">
        <v>0</v>
      </c>
      <c r="F446" s="179">
        <v>0</v>
      </c>
      <c r="G446" s="180">
        <v>0</v>
      </c>
      <c r="H446" s="181"/>
      <c r="I446" s="178">
        <v>438038170905.65002</v>
      </c>
      <c r="J446" s="179">
        <v>438038170905.65002</v>
      </c>
      <c r="K446" s="180">
        <v>0</v>
      </c>
      <c r="L446" s="181"/>
      <c r="M446" s="178">
        <v>29189213553.52</v>
      </c>
      <c r="N446" s="179">
        <v>29189213553.52</v>
      </c>
      <c r="O446" s="180">
        <v>0</v>
      </c>
      <c r="P446" s="181"/>
      <c r="Q446" s="178">
        <v>467227384459.16998</v>
      </c>
      <c r="R446" s="179">
        <v>467227384459.16998</v>
      </c>
      <c r="S446" s="180">
        <v>0</v>
      </c>
      <c r="T446" s="47"/>
    </row>
    <row r="447" spans="2:20" ht="25.5" customHeight="1">
      <c r="B447" s="21"/>
      <c r="C447" s="161" t="s">
        <v>448</v>
      </c>
      <c r="D447" s="159"/>
      <c r="E447" s="182">
        <v>0</v>
      </c>
      <c r="F447" s="183">
        <v>0</v>
      </c>
      <c r="G447" s="184">
        <v>0</v>
      </c>
      <c r="H447" s="177"/>
      <c r="I447" s="182">
        <v>0</v>
      </c>
      <c r="J447" s="183">
        <v>0</v>
      </c>
      <c r="K447" s="184">
        <v>0</v>
      </c>
      <c r="L447" s="177"/>
      <c r="M447" s="182">
        <v>540494348.25</v>
      </c>
      <c r="N447" s="183">
        <v>540494348.25</v>
      </c>
      <c r="O447" s="184">
        <v>0</v>
      </c>
      <c r="P447" s="177"/>
      <c r="Q447" s="182">
        <v>540494348.25</v>
      </c>
      <c r="R447" s="183">
        <v>540494348.25</v>
      </c>
      <c r="S447" s="184">
        <v>0</v>
      </c>
      <c r="T447" s="47"/>
    </row>
    <row r="448" spans="2:20" ht="25.5" customHeight="1">
      <c r="B448" s="21"/>
      <c r="C448" s="160" t="s">
        <v>449</v>
      </c>
      <c r="D448" s="158"/>
      <c r="E448" s="178">
        <v>0</v>
      </c>
      <c r="F448" s="179">
        <v>0</v>
      </c>
      <c r="G448" s="180">
        <v>0</v>
      </c>
      <c r="H448" s="181"/>
      <c r="I448" s="178">
        <v>0</v>
      </c>
      <c r="J448" s="179">
        <v>0</v>
      </c>
      <c r="K448" s="180">
        <v>0</v>
      </c>
      <c r="L448" s="181"/>
      <c r="M448" s="178">
        <v>1278947262.4200001</v>
      </c>
      <c r="N448" s="179">
        <v>1278947262.4200001</v>
      </c>
      <c r="O448" s="180">
        <v>0</v>
      </c>
      <c r="P448" s="181"/>
      <c r="Q448" s="178">
        <v>1278947262.4200001</v>
      </c>
      <c r="R448" s="179">
        <v>1278947262.4200001</v>
      </c>
      <c r="S448" s="180">
        <v>0</v>
      </c>
      <c r="T448" s="47"/>
    </row>
    <row r="449" spans="2:20">
      <c r="B449" s="21"/>
      <c r="C449" s="161" t="s">
        <v>450</v>
      </c>
      <c r="D449" s="159"/>
      <c r="E449" s="182">
        <v>132057669689.31</v>
      </c>
      <c r="F449" s="183">
        <v>0</v>
      </c>
      <c r="G449" s="184">
        <v>132057669689.31</v>
      </c>
      <c r="H449" s="177"/>
      <c r="I449" s="182">
        <v>80526004596.229996</v>
      </c>
      <c r="J449" s="183">
        <v>0</v>
      </c>
      <c r="K449" s="184">
        <v>80526004596.229996</v>
      </c>
      <c r="L449" s="177"/>
      <c r="M449" s="182">
        <v>7792505583.8999996</v>
      </c>
      <c r="N449" s="183">
        <v>0</v>
      </c>
      <c r="O449" s="184">
        <v>7792505583.8999996</v>
      </c>
      <c r="P449" s="177"/>
      <c r="Q449" s="182">
        <v>220376179869.44</v>
      </c>
      <c r="R449" s="183">
        <v>3.0517578125E-5</v>
      </c>
      <c r="S449" s="184">
        <v>220376179869.44</v>
      </c>
      <c r="T449" s="47"/>
    </row>
    <row r="450" spans="2:20">
      <c r="B450" s="21"/>
      <c r="C450" s="160" t="s">
        <v>451</v>
      </c>
      <c r="D450" s="158"/>
      <c r="E450" s="178">
        <v>132057669689.31</v>
      </c>
      <c r="F450" s="179">
        <v>0</v>
      </c>
      <c r="G450" s="180">
        <v>132057669689.31</v>
      </c>
      <c r="H450" s="181"/>
      <c r="I450" s="178">
        <v>80526004596.229996</v>
      </c>
      <c r="J450" s="179">
        <v>0</v>
      </c>
      <c r="K450" s="180">
        <v>80526004596.229996</v>
      </c>
      <c r="L450" s="181"/>
      <c r="M450" s="178">
        <v>7792505583.8999996</v>
      </c>
      <c r="N450" s="179">
        <v>0</v>
      </c>
      <c r="O450" s="180">
        <v>7792505583.8999996</v>
      </c>
      <c r="P450" s="181"/>
      <c r="Q450" s="178">
        <v>220376179869.44</v>
      </c>
      <c r="R450" s="179">
        <v>0</v>
      </c>
      <c r="S450" s="180">
        <v>220376179869.44</v>
      </c>
      <c r="T450" s="47"/>
    </row>
    <row r="451" spans="2:20">
      <c r="B451" s="21"/>
      <c r="C451" s="161" t="s">
        <v>452</v>
      </c>
      <c r="D451" s="159"/>
      <c r="E451" s="182">
        <v>1809782285.48</v>
      </c>
      <c r="F451" s="183">
        <v>0</v>
      </c>
      <c r="G451" s="184">
        <v>1809782285.48</v>
      </c>
      <c r="H451" s="177"/>
      <c r="I451" s="182">
        <v>21735513869.220001</v>
      </c>
      <c r="J451" s="183">
        <v>14069644795.450001</v>
      </c>
      <c r="K451" s="184">
        <v>7665869073.7700005</v>
      </c>
      <c r="L451" s="177"/>
      <c r="M451" s="182">
        <v>13543874816.5</v>
      </c>
      <c r="N451" s="183">
        <v>9649531441.1599998</v>
      </c>
      <c r="O451" s="184">
        <v>3894343375.3400002</v>
      </c>
      <c r="P451" s="177"/>
      <c r="Q451" s="182">
        <v>37089170971.199997</v>
      </c>
      <c r="R451" s="183">
        <v>23719176236.610001</v>
      </c>
      <c r="S451" s="184">
        <v>13369994734.59</v>
      </c>
      <c r="T451" s="47"/>
    </row>
    <row r="452" spans="2:20" ht="25.5" customHeight="1">
      <c r="B452" s="21"/>
      <c r="C452" s="160" t="s">
        <v>453</v>
      </c>
      <c r="D452" s="158"/>
      <c r="E452" s="178">
        <v>1809782285.48</v>
      </c>
      <c r="F452" s="179">
        <v>0</v>
      </c>
      <c r="G452" s="180">
        <v>1809782285.48</v>
      </c>
      <c r="H452" s="181"/>
      <c r="I452" s="178">
        <v>7665869073.7700005</v>
      </c>
      <c r="J452" s="179">
        <v>0</v>
      </c>
      <c r="K452" s="180">
        <v>7665869073.7700005</v>
      </c>
      <c r="L452" s="181"/>
      <c r="M452" s="178">
        <v>3894343375.3400002</v>
      </c>
      <c r="N452" s="179">
        <v>0</v>
      </c>
      <c r="O452" s="180">
        <v>3894343375.3400002</v>
      </c>
      <c r="P452" s="181"/>
      <c r="Q452" s="178">
        <v>13369994734.59</v>
      </c>
      <c r="R452" s="179">
        <v>0</v>
      </c>
      <c r="S452" s="180">
        <v>13369994734.59</v>
      </c>
      <c r="T452" s="47"/>
    </row>
    <row r="453" spans="2:20" ht="25.5" customHeight="1">
      <c r="B453" s="21"/>
      <c r="C453" s="161" t="s">
        <v>454</v>
      </c>
      <c r="D453" s="159"/>
      <c r="E453" s="182">
        <v>0</v>
      </c>
      <c r="F453" s="183">
        <v>0</v>
      </c>
      <c r="G453" s="184">
        <v>0</v>
      </c>
      <c r="H453" s="177"/>
      <c r="I453" s="182">
        <v>14069644795.450001</v>
      </c>
      <c r="J453" s="183">
        <v>14069644795.450001</v>
      </c>
      <c r="K453" s="184">
        <v>0</v>
      </c>
      <c r="L453" s="177"/>
      <c r="M453" s="182">
        <v>9258192837.6100006</v>
      </c>
      <c r="N453" s="183">
        <v>9258192837.6100006</v>
      </c>
      <c r="O453" s="184">
        <v>0</v>
      </c>
      <c r="P453" s="177"/>
      <c r="Q453" s="182">
        <v>23327837633.060001</v>
      </c>
      <c r="R453" s="183">
        <v>23327837633.060001</v>
      </c>
      <c r="S453" s="184">
        <v>0</v>
      </c>
      <c r="T453" s="47"/>
    </row>
    <row r="454" spans="2:20" ht="25.5" customHeight="1">
      <c r="B454" s="21"/>
      <c r="C454" s="160" t="s">
        <v>455</v>
      </c>
      <c r="D454" s="158"/>
      <c r="E454" s="178">
        <v>0</v>
      </c>
      <c r="F454" s="179">
        <v>0</v>
      </c>
      <c r="G454" s="180">
        <v>0</v>
      </c>
      <c r="H454" s="181"/>
      <c r="I454" s="178">
        <v>0</v>
      </c>
      <c r="J454" s="179">
        <v>0</v>
      </c>
      <c r="K454" s="180">
        <v>0</v>
      </c>
      <c r="L454" s="181"/>
      <c r="M454" s="178">
        <v>84715255.650000006</v>
      </c>
      <c r="N454" s="179">
        <v>84715255.650000006</v>
      </c>
      <c r="O454" s="180">
        <v>0</v>
      </c>
      <c r="P454" s="181"/>
      <c r="Q454" s="178">
        <v>84715255.650000006</v>
      </c>
      <c r="R454" s="179">
        <v>84715255.650000006</v>
      </c>
      <c r="S454" s="180">
        <v>0</v>
      </c>
      <c r="T454" s="47"/>
    </row>
    <row r="455" spans="2:20" ht="25.5" customHeight="1">
      <c r="B455" s="21"/>
      <c r="C455" s="161" t="s">
        <v>456</v>
      </c>
      <c r="D455" s="159"/>
      <c r="E455" s="182">
        <v>0</v>
      </c>
      <c r="F455" s="183">
        <v>0</v>
      </c>
      <c r="G455" s="184">
        <v>0</v>
      </c>
      <c r="H455" s="177"/>
      <c r="I455" s="182">
        <v>0</v>
      </c>
      <c r="J455" s="183">
        <v>0</v>
      </c>
      <c r="K455" s="184">
        <v>0</v>
      </c>
      <c r="L455" s="177"/>
      <c r="M455" s="182">
        <v>306623347.89999998</v>
      </c>
      <c r="N455" s="183">
        <v>306623347.89999998</v>
      </c>
      <c r="O455" s="184">
        <v>0</v>
      </c>
      <c r="P455" s="177"/>
      <c r="Q455" s="182">
        <v>306623347.89999998</v>
      </c>
      <c r="R455" s="183">
        <v>306623347.89999998</v>
      </c>
      <c r="S455" s="184">
        <v>0</v>
      </c>
      <c r="T455" s="47"/>
    </row>
    <row r="456" spans="2:20">
      <c r="B456" s="21"/>
      <c r="C456" s="160" t="s">
        <v>457</v>
      </c>
      <c r="D456" s="158"/>
      <c r="E456" s="178">
        <v>9197418259.6000004</v>
      </c>
      <c r="F456" s="179">
        <v>0</v>
      </c>
      <c r="G456" s="180">
        <v>9197418259.6000004</v>
      </c>
      <c r="H456" s="181"/>
      <c r="I456" s="178">
        <v>15465692828.49</v>
      </c>
      <c r="J456" s="179">
        <v>0</v>
      </c>
      <c r="K456" s="180">
        <v>15465692828.49</v>
      </c>
      <c r="L456" s="181"/>
      <c r="M456" s="178">
        <v>5079994581.2799997</v>
      </c>
      <c r="N456" s="179">
        <v>0</v>
      </c>
      <c r="O456" s="180">
        <v>5079994581.2799997</v>
      </c>
      <c r="P456" s="181"/>
      <c r="Q456" s="178">
        <v>29743105669.369999</v>
      </c>
      <c r="R456" s="179">
        <v>3.814697265625E-6</v>
      </c>
      <c r="S456" s="180">
        <v>29743105669.369999</v>
      </c>
      <c r="T456" s="47"/>
    </row>
    <row r="457" spans="2:20" ht="25.5" customHeight="1">
      <c r="B457" s="21"/>
      <c r="C457" s="161" t="s">
        <v>458</v>
      </c>
      <c r="D457" s="159"/>
      <c r="E457" s="182">
        <v>9197418259.6000004</v>
      </c>
      <c r="F457" s="183">
        <v>0</v>
      </c>
      <c r="G457" s="184">
        <v>9197418259.6000004</v>
      </c>
      <c r="H457" s="177"/>
      <c r="I457" s="182">
        <v>15465692828.49</v>
      </c>
      <c r="J457" s="183">
        <v>0</v>
      </c>
      <c r="K457" s="184">
        <v>15465692828.49</v>
      </c>
      <c r="L457" s="177"/>
      <c r="M457" s="182">
        <v>5079994581.2799997</v>
      </c>
      <c r="N457" s="183">
        <v>0</v>
      </c>
      <c r="O457" s="184">
        <v>5079994581.2799997</v>
      </c>
      <c r="P457" s="177"/>
      <c r="Q457" s="182">
        <v>29743105669.369999</v>
      </c>
      <c r="R457" s="183">
        <v>0</v>
      </c>
      <c r="S457" s="184">
        <v>29743105669.369999</v>
      </c>
      <c r="T457" s="47"/>
    </row>
    <row r="458" spans="2:20" ht="25.5" customHeight="1">
      <c r="B458" s="21"/>
      <c r="C458" s="160" t="s">
        <v>459</v>
      </c>
      <c r="D458" s="158"/>
      <c r="E458" s="178">
        <v>0</v>
      </c>
      <c r="F458" s="179">
        <v>0</v>
      </c>
      <c r="G458" s="180">
        <v>0</v>
      </c>
      <c r="H458" s="181"/>
      <c r="I458" s="178">
        <v>116382683331.86</v>
      </c>
      <c r="J458" s="179">
        <v>86981549499.25</v>
      </c>
      <c r="K458" s="180">
        <v>29401133832.610001</v>
      </c>
      <c r="L458" s="181"/>
      <c r="M458" s="178">
        <v>3360713704.9400001</v>
      </c>
      <c r="N458" s="179">
        <v>3159410197.02</v>
      </c>
      <c r="O458" s="180">
        <v>201303507.91999999</v>
      </c>
      <c r="P458" s="181"/>
      <c r="Q458" s="178">
        <v>119743397036.8</v>
      </c>
      <c r="R458" s="179">
        <v>90140959696.270004</v>
      </c>
      <c r="S458" s="180">
        <v>29602437340.529999</v>
      </c>
      <c r="T458" s="47"/>
    </row>
    <row r="459" spans="2:20" ht="25.5" customHeight="1">
      <c r="B459" s="21"/>
      <c r="C459" s="161" t="s">
        <v>460</v>
      </c>
      <c r="D459" s="159"/>
      <c r="E459" s="182">
        <v>0</v>
      </c>
      <c r="F459" s="183">
        <v>0</v>
      </c>
      <c r="G459" s="184">
        <v>0</v>
      </c>
      <c r="H459" s="177"/>
      <c r="I459" s="182">
        <v>29401133832.610001</v>
      </c>
      <c r="J459" s="183">
        <v>0</v>
      </c>
      <c r="K459" s="184">
        <v>29401133832.610001</v>
      </c>
      <c r="L459" s="177"/>
      <c r="M459" s="182">
        <v>201303507.91999999</v>
      </c>
      <c r="N459" s="183">
        <v>0</v>
      </c>
      <c r="O459" s="184">
        <v>201303507.91999999</v>
      </c>
      <c r="P459" s="177"/>
      <c r="Q459" s="182">
        <v>29602437340.529999</v>
      </c>
      <c r="R459" s="183">
        <v>0</v>
      </c>
      <c r="S459" s="184">
        <v>29602437340.529999</v>
      </c>
      <c r="T459" s="47"/>
    </row>
    <row r="460" spans="2:20" ht="25.5" customHeight="1">
      <c r="B460" s="21"/>
      <c r="C460" s="160" t="s">
        <v>461</v>
      </c>
      <c r="D460" s="158"/>
      <c r="E460" s="178">
        <v>0</v>
      </c>
      <c r="F460" s="179">
        <v>0</v>
      </c>
      <c r="G460" s="180">
        <v>0</v>
      </c>
      <c r="H460" s="181"/>
      <c r="I460" s="178">
        <v>86981549499.25</v>
      </c>
      <c r="J460" s="179">
        <v>86981549499.25</v>
      </c>
      <c r="K460" s="180">
        <v>0</v>
      </c>
      <c r="L460" s="181"/>
      <c r="M460" s="178">
        <v>3130873762.0300002</v>
      </c>
      <c r="N460" s="179">
        <v>3130873762.0300002</v>
      </c>
      <c r="O460" s="180">
        <v>0</v>
      </c>
      <c r="P460" s="181"/>
      <c r="Q460" s="178">
        <v>90112423261.279999</v>
      </c>
      <c r="R460" s="179">
        <v>90112423261.279999</v>
      </c>
      <c r="S460" s="180">
        <v>0</v>
      </c>
      <c r="T460" s="47"/>
    </row>
    <row r="461" spans="2:20" ht="25.5" customHeight="1">
      <c r="B461" s="21"/>
      <c r="C461" s="161" t="s">
        <v>462</v>
      </c>
      <c r="D461" s="159"/>
      <c r="E461" s="182">
        <v>0</v>
      </c>
      <c r="F461" s="183">
        <v>0</v>
      </c>
      <c r="G461" s="184">
        <v>0</v>
      </c>
      <c r="H461" s="177"/>
      <c r="I461" s="182">
        <v>0</v>
      </c>
      <c r="J461" s="183">
        <v>0</v>
      </c>
      <c r="K461" s="184">
        <v>0</v>
      </c>
      <c r="L461" s="177"/>
      <c r="M461" s="182">
        <v>28189624.52</v>
      </c>
      <c r="N461" s="183">
        <v>28189624.52</v>
      </c>
      <c r="O461" s="184">
        <v>0</v>
      </c>
      <c r="P461" s="177"/>
      <c r="Q461" s="182">
        <v>28189624.52</v>
      </c>
      <c r="R461" s="183">
        <v>28189624.52</v>
      </c>
      <c r="S461" s="184">
        <v>0</v>
      </c>
      <c r="T461" s="47"/>
    </row>
    <row r="462" spans="2:20" ht="25.5" customHeight="1">
      <c r="B462" s="21"/>
      <c r="C462" s="160" t="s">
        <v>463</v>
      </c>
      <c r="D462" s="158"/>
      <c r="E462" s="178">
        <v>0</v>
      </c>
      <c r="F462" s="179">
        <v>0</v>
      </c>
      <c r="G462" s="180">
        <v>0</v>
      </c>
      <c r="H462" s="181"/>
      <c r="I462" s="178">
        <v>0</v>
      </c>
      <c r="J462" s="179">
        <v>0</v>
      </c>
      <c r="K462" s="180">
        <v>0</v>
      </c>
      <c r="L462" s="181"/>
      <c r="M462" s="178">
        <v>346810.47</v>
      </c>
      <c r="N462" s="179">
        <v>346810.47</v>
      </c>
      <c r="O462" s="180">
        <v>0</v>
      </c>
      <c r="P462" s="181"/>
      <c r="Q462" s="178">
        <v>346810.47</v>
      </c>
      <c r="R462" s="179">
        <v>346810.47</v>
      </c>
      <c r="S462" s="180">
        <v>0</v>
      </c>
      <c r="T462" s="47"/>
    </row>
    <row r="463" spans="2:20" ht="25.5" customHeight="1">
      <c r="B463" s="21"/>
      <c r="C463" s="161" t="s">
        <v>464</v>
      </c>
      <c r="D463" s="159"/>
      <c r="E463" s="182">
        <v>0</v>
      </c>
      <c r="F463" s="183">
        <v>0</v>
      </c>
      <c r="G463" s="184">
        <v>0</v>
      </c>
      <c r="H463" s="177"/>
      <c r="I463" s="182">
        <v>5766415521.25</v>
      </c>
      <c r="J463" s="183">
        <v>0</v>
      </c>
      <c r="K463" s="184">
        <v>5766415521.25</v>
      </c>
      <c r="L463" s="177"/>
      <c r="M463" s="182">
        <v>1436655330.76</v>
      </c>
      <c r="N463" s="183">
        <v>0</v>
      </c>
      <c r="O463" s="184">
        <v>1436655330.76</v>
      </c>
      <c r="P463" s="177"/>
      <c r="Q463" s="182">
        <v>7203070852.0100002</v>
      </c>
      <c r="R463" s="183">
        <v>0</v>
      </c>
      <c r="S463" s="184">
        <v>7203070852.0100002</v>
      </c>
      <c r="T463" s="47"/>
    </row>
    <row r="464" spans="2:20" ht="25.5" customHeight="1">
      <c r="B464" s="21"/>
      <c r="C464" s="160" t="s">
        <v>465</v>
      </c>
      <c r="D464" s="158"/>
      <c r="E464" s="178">
        <v>0</v>
      </c>
      <c r="F464" s="179">
        <v>0</v>
      </c>
      <c r="G464" s="180">
        <v>0</v>
      </c>
      <c r="H464" s="181"/>
      <c r="I464" s="178">
        <v>5766415521.25</v>
      </c>
      <c r="J464" s="179">
        <v>0</v>
      </c>
      <c r="K464" s="180">
        <v>5766415521.25</v>
      </c>
      <c r="L464" s="181"/>
      <c r="M464" s="178">
        <v>1436655330.76</v>
      </c>
      <c r="N464" s="179">
        <v>0</v>
      </c>
      <c r="O464" s="180">
        <v>1436655330.76</v>
      </c>
      <c r="P464" s="181"/>
      <c r="Q464" s="178">
        <v>7203070852.0100002</v>
      </c>
      <c r="R464" s="179">
        <v>0</v>
      </c>
      <c r="S464" s="180">
        <v>7203070852.0100002</v>
      </c>
      <c r="T464" s="47"/>
    </row>
    <row r="465" spans="2:20">
      <c r="B465" s="21"/>
      <c r="C465" s="161" t="s">
        <v>466</v>
      </c>
      <c r="D465" s="159"/>
      <c r="E465" s="182">
        <v>0</v>
      </c>
      <c r="F465" s="183">
        <v>0</v>
      </c>
      <c r="G465" s="184">
        <v>0</v>
      </c>
      <c r="H465" s="177"/>
      <c r="I465" s="182">
        <v>107302637197.62</v>
      </c>
      <c r="J465" s="183">
        <v>81779476490.970001</v>
      </c>
      <c r="K465" s="184">
        <v>25523160706.650002</v>
      </c>
      <c r="L465" s="177"/>
      <c r="M465" s="182">
        <v>3348704360.2199998</v>
      </c>
      <c r="N465" s="183">
        <v>3122086690.6700001</v>
      </c>
      <c r="O465" s="184">
        <v>226617669.55000001</v>
      </c>
      <c r="P465" s="177"/>
      <c r="Q465" s="182">
        <v>110651341557.84</v>
      </c>
      <c r="R465" s="183">
        <v>84901563181.639999</v>
      </c>
      <c r="S465" s="184">
        <v>25749778376.200001</v>
      </c>
      <c r="T465" s="47"/>
    </row>
    <row r="466" spans="2:20" ht="25.5" customHeight="1">
      <c r="B466" s="21"/>
      <c r="C466" s="160" t="s">
        <v>467</v>
      </c>
      <c r="D466" s="158"/>
      <c r="E466" s="178">
        <v>0</v>
      </c>
      <c r="F466" s="179">
        <v>0</v>
      </c>
      <c r="G466" s="180">
        <v>0</v>
      </c>
      <c r="H466" s="181"/>
      <c r="I466" s="178">
        <v>25523160706.650002</v>
      </c>
      <c r="J466" s="179">
        <v>0</v>
      </c>
      <c r="K466" s="180">
        <v>25523160706.650002</v>
      </c>
      <c r="L466" s="181"/>
      <c r="M466" s="178">
        <v>226617669.55000001</v>
      </c>
      <c r="N466" s="179">
        <v>0</v>
      </c>
      <c r="O466" s="180">
        <v>226617669.55000001</v>
      </c>
      <c r="P466" s="181"/>
      <c r="Q466" s="178">
        <v>25749778376.200001</v>
      </c>
      <c r="R466" s="179">
        <v>0</v>
      </c>
      <c r="S466" s="180">
        <v>25749778376.200001</v>
      </c>
      <c r="T466" s="47"/>
    </row>
    <row r="467" spans="2:20" ht="25.5" customHeight="1">
      <c r="B467" s="21"/>
      <c r="C467" s="161" t="s">
        <v>468</v>
      </c>
      <c r="D467" s="159"/>
      <c r="E467" s="182">
        <v>0</v>
      </c>
      <c r="F467" s="183">
        <v>0</v>
      </c>
      <c r="G467" s="184">
        <v>0</v>
      </c>
      <c r="H467" s="177"/>
      <c r="I467" s="182">
        <v>81779476490.970001</v>
      </c>
      <c r="J467" s="183">
        <v>81779476490.970001</v>
      </c>
      <c r="K467" s="184">
        <v>0</v>
      </c>
      <c r="L467" s="177"/>
      <c r="M467" s="182">
        <v>3107589462.9699998</v>
      </c>
      <c r="N467" s="183">
        <v>3107589462.9699998</v>
      </c>
      <c r="O467" s="184">
        <v>0</v>
      </c>
      <c r="P467" s="177"/>
      <c r="Q467" s="182">
        <v>84887065953.940002</v>
      </c>
      <c r="R467" s="183">
        <v>84887065953.940002</v>
      </c>
      <c r="S467" s="184">
        <v>0</v>
      </c>
      <c r="T467" s="47"/>
    </row>
    <row r="468" spans="2:20" ht="25.5" customHeight="1">
      <c r="B468" s="21"/>
      <c r="C468" s="160" t="s">
        <v>469</v>
      </c>
      <c r="D468" s="158"/>
      <c r="E468" s="178">
        <v>0</v>
      </c>
      <c r="F468" s="179">
        <v>0</v>
      </c>
      <c r="G468" s="180">
        <v>0</v>
      </c>
      <c r="H468" s="181"/>
      <c r="I468" s="178">
        <v>0</v>
      </c>
      <c r="J468" s="179">
        <v>0</v>
      </c>
      <c r="K468" s="180">
        <v>0</v>
      </c>
      <c r="L468" s="181"/>
      <c r="M468" s="178">
        <v>14497227.699999999</v>
      </c>
      <c r="N468" s="179">
        <v>14497227.699999999</v>
      </c>
      <c r="O468" s="180">
        <v>0</v>
      </c>
      <c r="P468" s="181"/>
      <c r="Q468" s="178">
        <v>14497227.699999999</v>
      </c>
      <c r="R468" s="179">
        <v>14497227.699999999</v>
      </c>
      <c r="S468" s="180">
        <v>0</v>
      </c>
      <c r="T468" s="47"/>
    </row>
    <row r="469" spans="2:20" ht="25.5" customHeight="1">
      <c r="B469" s="21"/>
      <c r="C469" s="161" t="s">
        <v>470</v>
      </c>
      <c r="D469" s="159"/>
      <c r="E469" s="182">
        <v>0</v>
      </c>
      <c r="F469" s="183">
        <v>0</v>
      </c>
      <c r="G469" s="184">
        <v>0</v>
      </c>
      <c r="H469" s="177"/>
      <c r="I469" s="182">
        <v>0</v>
      </c>
      <c r="J469" s="183">
        <v>0</v>
      </c>
      <c r="K469" s="184">
        <v>0</v>
      </c>
      <c r="L469" s="177"/>
      <c r="M469" s="182">
        <v>0</v>
      </c>
      <c r="N469" s="183">
        <v>0</v>
      </c>
      <c r="O469" s="184">
        <v>0</v>
      </c>
      <c r="P469" s="177"/>
      <c r="Q469" s="182">
        <v>0</v>
      </c>
      <c r="R469" s="183">
        <v>0</v>
      </c>
      <c r="S469" s="184">
        <v>0</v>
      </c>
      <c r="T469" s="47"/>
    </row>
    <row r="470" spans="2:20">
      <c r="B470" s="21"/>
      <c r="C470" s="160" t="s">
        <v>471</v>
      </c>
      <c r="D470" s="158"/>
      <c r="E470" s="178">
        <v>0</v>
      </c>
      <c r="F470" s="179">
        <v>0</v>
      </c>
      <c r="G470" s="180">
        <v>0</v>
      </c>
      <c r="H470" s="181"/>
      <c r="I470" s="178">
        <v>4996047523.6899996</v>
      </c>
      <c r="J470" s="179">
        <v>0</v>
      </c>
      <c r="K470" s="180">
        <v>4996047523.6899996</v>
      </c>
      <c r="L470" s="181"/>
      <c r="M470" s="178">
        <v>1420389610.71</v>
      </c>
      <c r="N470" s="179">
        <v>0</v>
      </c>
      <c r="O470" s="180">
        <v>1420389610.71</v>
      </c>
      <c r="P470" s="181"/>
      <c r="Q470" s="178">
        <v>6416437134.3999996</v>
      </c>
      <c r="R470" s="179">
        <v>0</v>
      </c>
      <c r="S470" s="180">
        <v>6416437134.3999996</v>
      </c>
      <c r="T470" s="47"/>
    </row>
    <row r="471" spans="2:20" ht="25.5" customHeight="1">
      <c r="B471" s="21"/>
      <c r="C471" s="161" t="s">
        <v>472</v>
      </c>
      <c r="D471" s="159"/>
      <c r="E471" s="182">
        <v>0</v>
      </c>
      <c r="F471" s="183">
        <v>0</v>
      </c>
      <c r="G471" s="184">
        <v>0</v>
      </c>
      <c r="H471" s="177"/>
      <c r="I471" s="182">
        <v>4996047523.6899996</v>
      </c>
      <c r="J471" s="183">
        <v>0</v>
      </c>
      <c r="K471" s="184">
        <v>4996047523.6899996</v>
      </c>
      <c r="L471" s="177"/>
      <c r="M471" s="182">
        <v>1420389610.71</v>
      </c>
      <c r="N471" s="183">
        <v>0</v>
      </c>
      <c r="O471" s="184">
        <v>1420389610.71</v>
      </c>
      <c r="P471" s="177"/>
      <c r="Q471" s="182">
        <v>6416437134.3999996</v>
      </c>
      <c r="R471" s="183">
        <v>0</v>
      </c>
      <c r="S471" s="184">
        <v>6416437134.3999996</v>
      </c>
      <c r="T471" s="47"/>
    </row>
    <row r="472" spans="2:20">
      <c r="B472" s="21"/>
      <c r="C472" s="160" t="s">
        <v>473</v>
      </c>
      <c r="D472" s="158"/>
      <c r="E472" s="178">
        <v>348801783.89999998</v>
      </c>
      <c r="F472" s="179">
        <v>0</v>
      </c>
      <c r="G472" s="180">
        <v>348801783.89999998</v>
      </c>
      <c r="H472" s="181"/>
      <c r="I472" s="178">
        <v>34304271008.669998</v>
      </c>
      <c r="J472" s="179">
        <v>-3.814697265625E-6</v>
      </c>
      <c r="K472" s="180">
        <v>34304271008.669998</v>
      </c>
      <c r="L472" s="181"/>
      <c r="M472" s="178">
        <v>18502758781.16</v>
      </c>
      <c r="N472" s="179">
        <v>0</v>
      </c>
      <c r="O472" s="180">
        <v>18502758781.16</v>
      </c>
      <c r="P472" s="181"/>
      <c r="Q472" s="178">
        <v>53155831573.730003</v>
      </c>
      <c r="R472" s="179">
        <v>7.62939453125E-6</v>
      </c>
      <c r="S472" s="180">
        <v>53155831573.730003</v>
      </c>
      <c r="T472" s="47"/>
    </row>
    <row r="473" spans="2:20" ht="25.5" customHeight="1">
      <c r="B473" s="21"/>
      <c r="C473" s="161" t="s">
        <v>474</v>
      </c>
      <c r="D473" s="159"/>
      <c r="E473" s="182">
        <v>348801783.89999998</v>
      </c>
      <c r="F473" s="183">
        <v>0</v>
      </c>
      <c r="G473" s="184">
        <v>348801783.89999998</v>
      </c>
      <c r="H473" s="177"/>
      <c r="I473" s="182">
        <v>34300349139.27</v>
      </c>
      <c r="J473" s="183">
        <v>0</v>
      </c>
      <c r="K473" s="184">
        <v>34300349139.27</v>
      </c>
      <c r="L473" s="177"/>
      <c r="M473" s="182">
        <v>18496736317.32</v>
      </c>
      <c r="N473" s="183">
        <v>0</v>
      </c>
      <c r="O473" s="184">
        <v>18496736317.32</v>
      </c>
      <c r="P473" s="177"/>
      <c r="Q473" s="182">
        <v>53145887240.489998</v>
      </c>
      <c r="R473" s="183">
        <v>0</v>
      </c>
      <c r="S473" s="184">
        <v>53145887240.489998</v>
      </c>
      <c r="T473" s="47"/>
    </row>
    <row r="474" spans="2:20" ht="25.5" customHeight="1">
      <c r="B474" s="21"/>
      <c r="C474" s="160" t="s">
        <v>475</v>
      </c>
      <c r="D474" s="158"/>
      <c r="E474" s="178">
        <v>348801783.89999998</v>
      </c>
      <c r="F474" s="179">
        <v>0</v>
      </c>
      <c r="G474" s="180">
        <v>348801783.89999998</v>
      </c>
      <c r="H474" s="181"/>
      <c r="I474" s="178">
        <v>34300349139.27</v>
      </c>
      <c r="J474" s="179">
        <v>0</v>
      </c>
      <c r="K474" s="180">
        <v>34300349139.27</v>
      </c>
      <c r="L474" s="181"/>
      <c r="M474" s="178">
        <v>18496736317.32</v>
      </c>
      <c r="N474" s="179">
        <v>0</v>
      </c>
      <c r="O474" s="180">
        <v>18496736317.32</v>
      </c>
      <c r="P474" s="181"/>
      <c r="Q474" s="178">
        <v>53145887240.489998</v>
      </c>
      <c r="R474" s="179">
        <v>0</v>
      </c>
      <c r="S474" s="180">
        <v>53145887240.489998</v>
      </c>
      <c r="T474" s="47"/>
    </row>
    <row r="475" spans="2:20" ht="25.5" customHeight="1">
      <c r="B475" s="21"/>
      <c r="C475" s="161" t="s">
        <v>476</v>
      </c>
      <c r="D475" s="159"/>
      <c r="E475" s="182">
        <v>0</v>
      </c>
      <c r="F475" s="183">
        <v>0</v>
      </c>
      <c r="G475" s="184">
        <v>0</v>
      </c>
      <c r="H475" s="177"/>
      <c r="I475" s="182">
        <v>3921869.4</v>
      </c>
      <c r="J475" s="183">
        <v>0</v>
      </c>
      <c r="K475" s="184">
        <v>3921869.4</v>
      </c>
      <c r="L475" s="177"/>
      <c r="M475" s="182">
        <v>6022463.8399999999</v>
      </c>
      <c r="N475" s="183">
        <v>0</v>
      </c>
      <c r="O475" s="184">
        <v>6022463.8399999999</v>
      </c>
      <c r="P475" s="177"/>
      <c r="Q475" s="182">
        <v>9944333.2400000002</v>
      </c>
      <c r="R475" s="183">
        <v>0</v>
      </c>
      <c r="S475" s="184">
        <v>9944333.2400000002</v>
      </c>
      <c r="T475" s="47"/>
    </row>
    <row r="476" spans="2:20" ht="25.5" customHeight="1">
      <c r="B476" s="21"/>
      <c r="C476" s="160" t="s">
        <v>477</v>
      </c>
      <c r="D476" s="158"/>
      <c r="E476" s="178">
        <v>0</v>
      </c>
      <c r="F476" s="179">
        <v>0</v>
      </c>
      <c r="G476" s="180">
        <v>0</v>
      </c>
      <c r="H476" s="181"/>
      <c r="I476" s="178">
        <v>3921869.4</v>
      </c>
      <c r="J476" s="179">
        <v>0</v>
      </c>
      <c r="K476" s="180">
        <v>3921869.4</v>
      </c>
      <c r="L476" s="181"/>
      <c r="M476" s="178">
        <v>6022463.8399999999</v>
      </c>
      <c r="N476" s="179">
        <v>0</v>
      </c>
      <c r="O476" s="180">
        <v>6022463.8399999999</v>
      </c>
      <c r="P476" s="181"/>
      <c r="Q476" s="178">
        <v>9944333.2400000002</v>
      </c>
      <c r="R476" s="179">
        <v>0</v>
      </c>
      <c r="S476" s="180">
        <v>9944333.2400000002</v>
      </c>
      <c r="T476" s="47"/>
    </row>
    <row r="477" spans="2:20">
      <c r="B477" s="21"/>
      <c r="C477" s="161" t="s">
        <v>478</v>
      </c>
      <c r="D477" s="159"/>
      <c r="E477" s="182">
        <v>80619850.599999994</v>
      </c>
      <c r="F477" s="183">
        <v>0</v>
      </c>
      <c r="G477" s="184">
        <v>80619850.599999994</v>
      </c>
      <c r="H477" s="177"/>
      <c r="I477" s="182">
        <v>5949909621.7700005</v>
      </c>
      <c r="J477" s="183">
        <v>5889764703.9100008</v>
      </c>
      <c r="K477" s="184">
        <v>60144917.859999999</v>
      </c>
      <c r="L477" s="177"/>
      <c r="M477" s="182">
        <v>4306570051.6099997</v>
      </c>
      <c r="N477" s="183">
        <v>1444242339.77</v>
      </c>
      <c r="O477" s="184">
        <v>2862327711.8400002</v>
      </c>
      <c r="P477" s="177"/>
      <c r="Q477" s="182">
        <v>10337099523.98</v>
      </c>
      <c r="R477" s="183">
        <v>7334007043.6800013</v>
      </c>
      <c r="S477" s="184">
        <v>3003092480.3000002</v>
      </c>
      <c r="T477" s="47"/>
    </row>
    <row r="478" spans="2:20">
      <c r="B478" s="21"/>
      <c r="C478" s="160" t="s">
        <v>479</v>
      </c>
      <c r="D478" s="158"/>
      <c r="E478" s="178">
        <v>48445954.409999996</v>
      </c>
      <c r="F478" s="179">
        <v>0</v>
      </c>
      <c r="G478" s="180">
        <v>48445954.409999996</v>
      </c>
      <c r="H478" s="181"/>
      <c r="I478" s="178">
        <v>3499638117.5799999</v>
      </c>
      <c r="J478" s="179">
        <v>3454359357.0100002</v>
      </c>
      <c r="K478" s="180">
        <v>45278760.57</v>
      </c>
      <c r="L478" s="181"/>
      <c r="M478" s="178">
        <v>3264219411.8400002</v>
      </c>
      <c r="N478" s="179">
        <v>1268606056.76</v>
      </c>
      <c r="O478" s="180">
        <v>1995613355.0799999</v>
      </c>
      <c r="P478" s="181"/>
      <c r="Q478" s="178">
        <v>6812303483.8299999</v>
      </c>
      <c r="R478" s="179">
        <v>4722965413.7700005</v>
      </c>
      <c r="S478" s="180">
        <v>2089338070.0599999</v>
      </c>
      <c r="T478" s="47"/>
    </row>
    <row r="479" spans="2:20" ht="25.5" customHeight="1">
      <c r="B479" s="21"/>
      <c r="C479" s="161" t="s">
        <v>480</v>
      </c>
      <c r="D479" s="159"/>
      <c r="E479" s="182">
        <v>48445954.409999996</v>
      </c>
      <c r="F479" s="183">
        <v>0</v>
      </c>
      <c r="G479" s="184">
        <v>48445954.409999996</v>
      </c>
      <c r="H479" s="177"/>
      <c r="I479" s="182">
        <v>45278760.57</v>
      </c>
      <c r="J479" s="183">
        <v>0</v>
      </c>
      <c r="K479" s="184">
        <v>45278760.57</v>
      </c>
      <c r="L479" s="177"/>
      <c r="M479" s="182">
        <v>1995613355.0799999</v>
      </c>
      <c r="N479" s="183">
        <v>0</v>
      </c>
      <c r="O479" s="184">
        <v>1995613355.0799999</v>
      </c>
      <c r="P479" s="177"/>
      <c r="Q479" s="182">
        <v>2089338070.0599999</v>
      </c>
      <c r="R479" s="183">
        <v>0</v>
      </c>
      <c r="S479" s="184">
        <v>2089338070.0599999</v>
      </c>
      <c r="T479" s="47"/>
    </row>
    <row r="480" spans="2:20" ht="25.5" customHeight="1">
      <c r="B480" s="21"/>
      <c r="C480" s="160" t="s">
        <v>481</v>
      </c>
      <c r="D480" s="158"/>
      <c r="E480" s="178">
        <v>0</v>
      </c>
      <c r="F480" s="179">
        <v>0</v>
      </c>
      <c r="G480" s="180">
        <v>0</v>
      </c>
      <c r="H480" s="181"/>
      <c r="I480" s="178">
        <v>0</v>
      </c>
      <c r="J480" s="179">
        <v>0</v>
      </c>
      <c r="K480" s="180">
        <v>0</v>
      </c>
      <c r="L480" s="181"/>
      <c r="M480" s="178">
        <v>7116496.1500000004</v>
      </c>
      <c r="N480" s="179">
        <v>7116496.1500000004</v>
      </c>
      <c r="O480" s="180">
        <v>0</v>
      </c>
      <c r="P480" s="181"/>
      <c r="Q480" s="178">
        <v>7116496.1500000004</v>
      </c>
      <c r="R480" s="179">
        <v>7116496.1500000004</v>
      </c>
      <c r="S480" s="180">
        <v>0</v>
      </c>
      <c r="T480" s="47"/>
    </row>
    <row r="481" spans="2:20" ht="25.5" customHeight="1">
      <c r="B481" s="21"/>
      <c r="C481" s="161" t="s">
        <v>482</v>
      </c>
      <c r="D481" s="159"/>
      <c r="E481" s="182">
        <v>0</v>
      </c>
      <c r="F481" s="183">
        <v>0</v>
      </c>
      <c r="G481" s="184">
        <v>0</v>
      </c>
      <c r="H481" s="177"/>
      <c r="I481" s="182">
        <v>3454359357.0100002</v>
      </c>
      <c r="J481" s="183">
        <v>3454359357.0100002</v>
      </c>
      <c r="K481" s="184">
        <v>0</v>
      </c>
      <c r="L481" s="177"/>
      <c r="M481" s="182">
        <v>1261489560.6099999</v>
      </c>
      <c r="N481" s="183">
        <v>1261489560.6099999</v>
      </c>
      <c r="O481" s="184">
        <v>0</v>
      </c>
      <c r="P481" s="177"/>
      <c r="Q481" s="182">
        <v>4715848917.6199999</v>
      </c>
      <c r="R481" s="183">
        <v>4715848917.6199999</v>
      </c>
      <c r="S481" s="184">
        <v>0</v>
      </c>
      <c r="T481" s="47"/>
    </row>
    <row r="482" spans="2:20">
      <c r="B482" s="21"/>
      <c r="C482" s="160" t="s">
        <v>483</v>
      </c>
      <c r="D482" s="158"/>
      <c r="E482" s="178">
        <v>32173896.190000001</v>
      </c>
      <c r="F482" s="179">
        <v>0</v>
      </c>
      <c r="G482" s="180">
        <v>32173896.190000001</v>
      </c>
      <c r="H482" s="181"/>
      <c r="I482" s="178">
        <v>2115100192.04</v>
      </c>
      <c r="J482" s="179">
        <v>2115100192.04</v>
      </c>
      <c r="K482" s="180">
        <v>0</v>
      </c>
      <c r="L482" s="181"/>
      <c r="M482" s="178">
        <v>180834485</v>
      </c>
      <c r="N482" s="179">
        <v>12755507.03999999</v>
      </c>
      <c r="O482" s="180">
        <v>168078977.96000001</v>
      </c>
      <c r="P482" s="181"/>
      <c r="Q482" s="178">
        <v>2328108573.23</v>
      </c>
      <c r="R482" s="179">
        <v>2127855699.0799999</v>
      </c>
      <c r="S482" s="180">
        <v>200252874.15000001</v>
      </c>
      <c r="T482" s="47"/>
    </row>
    <row r="483" spans="2:20" ht="25.5" customHeight="1">
      <c r="B483" s="21"/>
      <c r="C483" s="161" t="s">
        <v>484</v>
      </c>
      <c r="D483" s="159"/>
      <c r="E483" s="182">
        <v>32173896.190000001</v>
      </c>
      <c r="F483" s="183">
        <v>0</v>
      </c>
      <c r="G483" s="184">
        <v>32173896.190000001</v>
      </c>
      <c r="H483" s="177"/>
      <c r="I483" s="182">
        <v>0</v>
      </c>
      <c r="J483" s="183">
        <v>0</v>
      </c>
      <c r="K483" s="184">
        <v>0</v>
      </c>
      <c r="L483" s="177"/>
      <c r="M483" s="182">
        <v>168078977.96000001</v>
      </c>
      <c r="N483" s="183">
        <v>0</v>
      </c>
      <c r="O483" s="184">
        <v>168078977.96000001</v>
      </c>
      <c r="P483" s="177"/>
      <c r="Q483" s="182">
        <v>200252874.15000001</v>
      </c>
      <c r="R483" s="183">
        <v>0</v>
      </c>
      <c r="S483" s="184">
        <v>200252874.15000001</v>
      </c>
      <c r="T483" s="47"/>
    </row>
    <row r="484" spans="2:20" ht="25.5" customHeight="1">
      <c r="B484" s="21"/>
      <c r="C484" s="160" t="s">
        <v>485</v>
      </c>
      <c r="D484" s="158"/>
      <c r="E484" s="178">
        <v>0</v>
      </c>
      <c r="F484" s="179">
        <v>0</v>
      </c>
      <c r="G484" s="180">
        <v>0</v>
      </c>
      <c r="H484" s="181"/>
      <c r="I484" s="178">
        <v>2115100192.04</v>
      </c>
      <c r="J484" s="179">
        <v>2115100192.04</v>
      </c>
      <c r="K484" s="180">
        <v>0</v>
      </c>
      <c r="L484" s="181"/>
      <c r="M484" s="178">
        <v>1959752.67</v>
      </c>
      <c r="N484" s="179">
        <v>1959752.67</v>
      </c>
      <c r="O484" s="180">
        <v>0</v>
      </c>
      <c r="P484" s="181"/>
      <c r="Q484" s="178">
        <v>2117059944.71</v>
      </c>
      <c r="R484" s="179">
        <v>2117059944.71</v>
      </c>
      <c r="S484" s="180">
        <v>0</v>
      </c>
      <c r="T484" s="47"/>
    </row>
    <row r="485" spans="2:20" ht="25.5" customHeight="1">
      <c r="B485" s="21"/>
      <c r="C485" s="161" t="s">
        <v>486</v>
      </c>
      <c r="D485" s="159"/>
      <c r="E485" s="182">
        <v>0</v>
      </c>
      <c r="F485" s="183">
        <v>0</v>
      </c>
      <c r="G485" s="184">
        <v>0</v>
      </c>
      <c r="H485" s="177"/>
      <c r="I485" s="182">
        <v>0</v>
      </c>
      <c r="J485" s="183">
        <v>0</v>
      </c>
      <c r="K485" s="184">
        <v>0</v>
      </c>
      <c r="L485" s="177"/>
      <c r="M485" s="182">
        <v>10795754.369999999</v>
      </c>
      <c r="N485" s="183">
        <v>10795754.369999999</v>
      </c>
      <c r="O485" s="184">
        <v>0</v>
      </c>
      <c r="P485" s="177"/>
      <c r="Q485" s="182">
        <v>10795754.369999999</v>
      </c>
      <c r="R485" s="183">
        <v>10795754.369999999</v>
      </c>
      <c r="S485" s="184">
        <v>0</v>
      </c>
      <c r="T485" s="47"/>
    </row>
    <row r="486" spans="2:20">
      <c r="B486" s="21"/>
      <c r="C486" s="160" t="s">
        <v>487</v>
      </c>
      <c r="D486" s="158"/>
      <c r="E486" s="178">
        <v>0</v>
      </c>
      <c r="F486" s="179">
        <v>0</v>
      </c>
      <c r="G486" s="180">
        <v>0</v>
      </c>
      <c r="H486" s="181"/>
      <c r="I486" s="178">
        <v>335171312.14999998</v>
      </c>
      <c r="J486" s="179">
        <v>320305154.86000001</v>
      </c>
      <c r="K486" s="180">
        <v>14866157.289999999</v>
      </c>
      <c r="L486" s="181"/>
      <c r="M486" s="178">
        <v>861516154.76999998</v>
      </c>
      <c r="N486" s="179">
        <v>162880775.97</v>
      </c>
      <c r="O486" s="180">
        <v>698635378.79999995</v>
      </c>
      <c r="P486" s="181"/>
      <c r="Q486" s="178">
        <v>1196687466.9200001</v>
      </c>
      <c r="R486" s="179">
        <v>483185930.83000022</v>
      </c>
      <c r="S486" s="180">
        <v>713501536.08999991</v>
      </c>
      <c r="T486" s="47"/>
    </row>
    <row r="487" spans="2:20" ht="25.5" customHeight="1">
      <c r="B487" s="21"/>
      <c r="C487" s="161" t="s">
        <v>488</v>
      </c>
      <c r="D487" s="159"/>
      <c r="E487" s="182">
        <v>0</v>
      </c>
      <c r="F487" s="183">
        <v>0</v>
      </c>
      <c r="G487" s="184">
        <v>0</v>
      </c>
      <c r="H487" s="177"/>
      <c r="I487" s="182">
        <v>14866157.289999999</v>
      </c>
      <c r="J487" s="183">
        <v>0</v>
      </c>
      <c r="K487" s="184">
        <v>14866157.289999999</v>
      </c>
      <c r="L487" s="177"/>
      <c r="M487" s="182">
        <v>698635378.79999995</v>
      </c>
      <c r="N487" s="183">
        <v>0</v>
      </c>
      <c r="O487" s="184">
        <v>698635378.79999995</v>
      </c>
      <c r="P487" s="177"/>
      <c r="Q487" s="182">
        <v>713501536.08999991</v>
      </c>
      <c r="R487" s="183">
        <v>0</v>
      </c>
      <c r="S487" s="184">
        <v>713501536.08999991</v>
      </c>
      <c r="T487" s="47"/>
    </row>
    <row r="488" spans="2:20" ht="25.5" customHeight="1">
      <c r="B488" s="21"/>
      <c r="C488" s="160" t="s">
        <v>489</v>
      </c>
      <c r="D488" s="158"/>
      <c r="E488" s="178">
        <v>0</v>
      </c>
      <c r="F488" s="179">
        <v>0</v>
      </c>
      <c r="G488" s="180">
        <v>0</v>
      </c>
      <c r="H488" s="181"/>
      <c r="I488" s="178">
        <v>0</v>
      </c>
      <c r="J488" s="179">
        <v>0</v>
      </c>
      <c r="K488" s="180">
        <v>0</v>
      </c>
      <c r="L488" s="181"/>
      <c r="M488" s="178">
        <v>18672257.050000001</v>
      </c>
      <c r="N488" s="179">
        <v>18672257.050000001</v>
      </c>
      <c r="O488" s="180">
        <v>0</v>
      </c>
      <c r="P488" s="181"/>
      <c r="Q488" s="178">
        <v>18672257.050000001</v>
      </c>
      <c r="R488" s="179">
        <v>18672257.050000001</v>
      </c>
      <c r="S488" s="180">
        <v>0</v>
      </c>
      <c r="T488" s="47"/>
    </row>
    <row r="489" spans="2:20" ht="25.5" customHeight="1">
      <c r="B489" s="21"/>
      <c r="C489" s="161" t="s">
        <v>490</v>
      </c>
      <c r="D489" s="159"/>
      <c r="E489" s="182">
        <v>0</v>
      </c>
      <c r="F489" s="183">
        <v>0</v>
      </c>
      <c r="G489" s="184">
        <v>0</v>
      </c>
      <c r="H489" s="177"/>
      <c r="I489" s="182">
        <v>320305154.86000001</v>
      </c>
      <c r="J489" s="183">
        <v>320305154.86000001</v>
      </c>
      <c r="K489" s="184">
        <v>0</v>
      </c>
      <c r="L489" s="177"/>
      <c r="M489" s="182">
        <v>144208518.91999999</v>
      </c>
      <c r="N489" s="183">
        <v>144208518.91999999</v>
      </c>
      <c r="O489" s="184">
        <v>0</v>
      </c>
      <c r="P489" s="177"/>
      <c r="Q489" s="182">
        <v>464513673.77999997</v>
      </c>
      <c r="R489" s="183">
        <v>464513673.77999997</v>
      </c>
      <c r="S489" s="184">
        <v>0</v>
      </c>
      <c r="T489" s="47"/>
    </row>
    <row r="490" spans="2:20">
      <c r="B490" s="21"/>
      <c r="C490" s="160" t="s">
        <v>491</v>
      </c>
      <c r="D490" s="158"/>
      <c r="E490" s="178">
        <v>1824135796797.0601</v>
      </c>
      <c r="F490" s="179">
        <v>211144142280.0498</v>
      </c>
      <c r="G490" s="180">
        <v>1612991654517.01</v>
      </c>
      <c r="H490" s="181"/>
      <c r="I490" s="178">
        <v>1519619146231.23</v>
      </c>
      <c r="J490" s="179">
        <v>0</v>
      </c>
      <c r="K490" s="180">
        <v>1519619146231.23</v>
      </c>
      <c r="L490" s="181"/>
      <c r="M490" s="178">
        <v>428758779613.62</v>
      </c>
      <c r="N490" s="179">
        <v>-6.103515625E-5</v>
      </c>
      <c r="O490" s="180">
        <v>428758779613.62012</v>
      </c>
      <c r="P490" s="181"/>
      <c r="Q490" s="178">
        <v>3772513722641.9102</v>
      </c>
      <c r="R490" s="179">
        <v>211144142280.0498</v>
      </c>
      <c r="S490" s="180">
        <v>3561369580361.8599</v>
      </c>
      <c r="T490" s="47"/>
    </row>
    <row r="491" spans="2:20">
      <c r="B491" s="21"/>
      <c r="C491" s="161" t="s">
        <v>492</v>
      </c>
      <c r="D491" s="159"/>
      <c r="E491" s="182">
        <v>1379483257.3499999</v>
      </c>
      <c r="F491" s="183">
        <v>0</v>
      </c>
      <c r="G491" s="184">
        <v>1379483257.3499999</v>
      </c>
      <c r="H491" s="177"/>
      <c r="I491" s="182">
        <v>2795826706.8600001</v>
      </c>
      <c r="J491" s="183">
        <v>0</v>
      </c>
      <c r="K491" s="184">
        <v>2795826706.8600001</v>
      </c>
      <c r="L491" s="177"/>
      <c r="M491" s="182">
        <v>3071726107.75</v>
      </c>
      <c r="N491" s="183">
        <v>0</v>
      </c>
      <c r="O491" s="184">
        <v>3071726107.75</v>
      </c>
      <c r="P491" s="177"/>
      <c r="Q491" s="182">
        <v>7247036071.960001</v>
      </c>
      <c r="R491" s="183">
        <v>9.5367431640625E-7</v>
      </c>
      <c r="S491" s="184">
        <v>7247036071.96</v>
      </c>
      <c r="T491" s="47"/>
    </row>
    <row r="492" spans="2:20" ht="25.5" customHeight="1">
      <c r="B492" s="21"/>
      <c r="C492" s="160" t="s">
        <v>493</v>
      </c>
      <c r="D492" s="158"/>
      <c r="E492" s="178">
        <v>1379483257.3499999</v>
      </c>
      <c r="F492" s="179">
        <v>0</v>
      </c>
      <c r="G492" s="180">
        <v>1379483257.3499999</v>
      </c>
      <c r="H492" s="181"/>
      <c r="I492" s="178">
        <v>2795826706.8600001</v>
      </c>
      <c r="J492" s="179">
        <v>0</v>
      </c>
      <c r="K492" s="180">
        <v>2795826706.8600001</v>
      </c>
      <c r="L492" s="181"/>
      <c r="M492" s="178">
        <v>3071726107.75</v>
      </c>
      <c r="N492" s="179">
        <v>0</v>
      </c>
      <c r="O492" s="180">
        <v>3071726107.75</v>
      </c>
      <c r="P492" s="181"/>
      <c r="Q492" s="178">
        <v>7247036071.960001</v>
      </c>
      <c r="R492" s="179">
        <v>0</v>
      </c>
      <c r="S492" s="180">
        <v>7247036071.960001</v>
      </c>
      <c r="T492" s="47"/>
    </row>
    <row r="493" spans="2:20">
      <c r="B493" s="21"/>
      <c r="C493" s="161" t="s">
        <v>494</v>
      </c>
      <c r="D493" s="159"/>
      <c r="E493" s="182">
        <v>1220621365635.1101</v>
      </c>
      <c r="F493" s="183">
        <v>0</v>
      </c>
      <c r="G493" s="184">
        <v>1220621365635.1101</v>
      </c>
      <c r="H493" s="177"/>
      <c r="I493" s="182">
        <v>1431920338873.6699</v>
      </c>
      <c r="J493" s="183">
        <v>0</v>
      </c>
      <c r="K493" s="184">
        <v>1431920338873.6699</v>
      </c>
      <c r="L493" s="177"/>
      <c r="M493" s="182">
        <v>420010323054.85999</v>
      </c>
      <c r="N493" s="183">
        <v>0</v>
      </c>
      <c r="O493" s="184">
        <v>420010323054.85999</v>
      </c>
      <c r="P493" s="177"/>
      <c r="Q493" s="182">
        <v>3072552027563.6401</v>
      </c>
      <c r="R493" s="183">
        <v>-4.8828125E-4</v>
      </c>
      <c r="S493" s="184">
        <v>3072552027563.6401</v>
      </c>
      <c r="T493" s="47"/>
    </row>
    <row r="494" spans="2:20" ht="25.5" customHeight="1">
      <c r="B494" s="21"/>
      <c r="C494" s="160" t="s">
        <v>495</v>
      </c>
      <c r="D494" s="158"/>
      <c r="E494" s="178">
        <v>1220621365635.1101</v>
      </c>
      <c r="F494" s="179">
        <v>0</v>
      </c>
      <c r="G494" s="180">
        <v>1220621365635.1101</v>
      </c>
      <c r="H494" s="181"/>
      <c r="I494" s="178">
        <v>1431920338873.6699</v>
      </c>
      <c r="J494" s="179">
        <v>0</v>
      </c>
      <c r="K494" s="180">
        <v>1431920338873.6699</v>
      </c>
      <c r="L494" s="181"/>
      <c r="M494" s="178">
        <v>420010323054.85999</v>
      </c>
      <c r="N494" s="179">
        <v>0</v>
      </c>
      <c r="O494" s="180">
        <v>420010323054.85999</v>
      </c>
      <c r="P494" s="181"/>
      <c r="Q494" s="178">
        <v>3072552027563.6401</v>
      </c>
      <c r="R494" s="179">
        <v>0</v>
      </c>
      <c r="S494" s="180">
        <v>3072552027563.6401</v>
      </c>
      <c r="T494" s="47"/>
    </row>
    <row r="495" spans="2:20" ht="25.5" customHeight="1">
      <c r="B495" s="21"/>
      <c r="C495" s="161" t="s">
        <v>496</v>
      </c>
      <c r="D495" s="159"/>
      <c r="E495" s="182">
        <v>0</v>
      </c>
      <c r="F495" s="183">
        <v>0</v>
      </c>
      <c r="G495" s="184">
        <v>0</v>
      </c>
      <c r="H495" s="177"/>
      <c r="I495" s="182">
        <v>254504345817.56</v>
      </c>
      <c r="J495" s="183">
        <v>0</v>
      </c>
      <c r="K495" s="184">
        <v>254504345817.56</v>
      </c>
      <c r="L495" s="177"/>
      <c r="M495" s="182">
        <v>29336225306.540001</v>
      </c>
      <c r="N495" s="183">
        <v>0</v>
      </c>
      <c r="O495" s="184">
        <v>29336225306.540001</v>
      </c>
      <c r="P495" s="177"/>
      <c r="Q495" s="182">
        <v>283840571124.09998</v>
      </c>
      <c r="R495" s="183">
        <v>0</v>
      </c>
      <c r="S495" s="184">
        <v>283840571124.09998</v>
      </c>
      <c r="T495" s="47"/>
    </row>
    <row r="496" spans="2:20" ht="25.5" customHeight="1">
      <c r="B496" s="21"/>
      <c r="C496" s="160" t="s">
        <v>497</v>
      </c>
      <c r="D496" s="158"/>
      <c r="E496" s="178">
        <v>0</v>
      </c>
      <c r="F496" s="179">
        <v>0</v>
      </c>
      <c r="G496" s="180">
        <v>0</v>
      </c>
      <c r="H496" s="181"/>
      <c r="I496" s="178">
        <v>491857052255.96002</v>
      </c>
      <c r="J496" s="179">
        <v>0</v>
      </c>
      <c r="K496" s="180">
        <v>491857052255.96002</v>
      </c>
      <c r="L496" s="181"/>
      <c r="M496" s="178">
        <v>25678642549.009998</v>
      </c>
      <c r="N496" s="179">
        <v>0</v>
      </c>
      <c r="O496" s="180">
        <v>25678642549.009998</v>
      </c>
      <c r="P496" s="181"/>
      <c r="Q496" s="178">
        <v>517535694804.96997</v>
      </c>
      <c r="R496" s="179">
        <v>0</v>
      </c>
      <c r="S496" s="180">
        <v>517535694804.96997</v>
      </c>
      <c r="T496" s="47"/>
    </row>
    <row r="497" spans="2:20" ht="25.5" customHeight="1">
      <c r="B497" s="21"/>
      <c r="C497" s="161" t="s">
        <v>498</v>
      </c>
      <c r="D497" s="159"/>
      <c r="E497" s="182">
        <v>657153537855.91003</v>
      </c>
      <c r="F497" s="183">
        <v>0</v>
      </c>
      <c r="G497" s="184">
        <v>657153537855.91003</v>
      </c>
      <c r="H497" s="177"/>
      <c r="I497" s="182">
        <v>276177157935.26001</v>
      </c>
      <c r="J497" s="183">
        <v>0</v>
      </c>
      <c r="K497" s="184">
        <v>276177157935.26001</v>
      </c>
      <c r="L497" s="177"/>
      <c r="M497" s="182">
        <v>269778677673.56</v>
      </c>
      <c r="N497" s="183">
        <v>0</v>
      </c>
      <c r="O497" s="184">
        <v>269778677673.56</v>
      </c>
      <c r="P497" s="177"/>
      <c r="Q497" s="182">
        <v>1203109373464.73</v>
      </c>
      <c r="R497" s="183">
        <v>0</v>
      </c>
      <c r="S497" s="184">
        <v>1203109373464.73</v>
      </c>
      <c r="T497" s="47"/>
    </row>
    <row r="498" spans="2:20" ht="25.5" customHeight="1">
      <c r="B498" s="21"/>
      <c r="C498" s="160" t="s">
        <v>499</v>
      </c>
      <c r="D498" s="158"/>
      <c r="E498" s="178">
        <v>563467827779.19995</v>
      </c>
      <c r="F498" s="179">
        <v>0</v>
      </c>
      <c r="G498" s="180">
        <v>563467827779.19995</v>
      </c>
      <c r="H498" s="181"/>
      <c r="I498" s="178">
        <v>182969650640.79999</v>
      </c>
      <c r="J498" s="179">
        <v>0</v>
      </c>
      <c r="K498" s="180">
        <v>182969650640.79999</v>
      </c>
      <c r="L498" s="181"/>
      <c r="M498" s="178">
        <v>218311546853.63</v>
      </c>
      <c r="N498" s="179">
        <v>0</v>
      </c>
      <c r="O498" s="180">
        <v>218311546853.63</v>
      </c>
      <c r="P498" s="181"/>
      <c r="Q498" s="178">
        <v>964749025273.62988</v>
      </c>
      <c r="R498" s="179">
        <v>0</v>
      </c>
      <c r="S498" s="180">
        <v>964749025273.62988</v>
      </c>
      <c r="T498" s="47"/>
    </row>
    <row r="499" spans="2:20">
      <c r="B499" s="21"/>
      <c r="C499" s="161" t="s">
        <v>500</v>
      </c>
      <c r="D499" s="159"/>
      <c r="E499" s="182">
        <v>0</v>
      </c>
      <c r="F499" s="183">
        <v>0</v>
      </c>
      <c r="G499" s="184">
        <v>0</v>
      </c>
      <c r="H499" s="177"/>
      <c r="I499" s="182">
        <v>-993569712.66999996</v>
      </c>
      <c r="J499" s="183">
        <v>0</v>
      </c>
      <c r="K499" s="184">
        <v>-993569712.66999996</v>
      </c>
      <c r="L499" s="177"/>
      <c r="M499" s="182">
        <v>-133779744825.06</v>
      </c>
      <c r="N499" s="183">
        <v>0</v>
      </c>
      <c r="O499" s="184">
        <v>-133779744825.06</v>
      </c>
      <c r="P499" s="177"/>
      <c r="Q499" s="182">
        <v>-134773314537.73</v>
      </c>
      <c r="R499" s="183">
        <v>0</v>
      </c>
      <c r="S499" s="184">
        <v>-134773314537.73</v>
      </c>
      <c r="T499" s="47"/>
    </row>
    <row r="500" spans="2:20" ht="25.5" customHeight="1">
      <c r="B500" s="21"/>
      <c r="C500" s="160" t="s">
        <v>501</v>
      </c>
      <c r="D500" s="158"/>
      <c r="E500" s="178">
        <v>0</v>
      </c>
      <c r="F500" s="179">
        <v>0</v>
      </c>
      <c r="G500" s="180">
        <v>0</v>
      </c>
      <c r="H500" s="181"/>
      <c r="I500" s="178">
        <v>9452364.1600000001</v>
      </c>
      <c r="J500" s="179">
        <v>0</v>
      </c>
      <c r="K500" s="180">
        <v>9452364.1600000001</v>
      </c>
      <c r="L500" s="181"/>
      <c r="M500" s="178">
        <v>2119737737.9400001</v>
      </c>
      <c r="N500" s="179">
        <v>0</v>
      </c>
      <c r="O500" s="180">
        <v>2119737737.9400001</v>
      </c>
      <c r="P500" s="181"/>
      <c r="Q500" s="178">
        <v>2129190102.0999999</v>
      </c>
      <c r="R500" s="179">
        <v>0</v>
      </c>
      <c r="S500" s="180">
        <v>2129190102.0999999</v>
      </c>
      <c r="T500" s="47"/>
    </row>
    <row r="501" spans="2:20" ht="25.5" customHeight="1">
      <c r="B501" s="21"/>
      <c r="C501" s="161" t="s">
        <v>502</v>
      </c>
      <c r="D501" s="159"/>
      <c r="E501" s="182">
        <v>0</v>
      </c>
      <c r="F501" s="183">
        <v>0</v>
      </c>
      <c r="G501" s="184">
        <v>0</v>
      </c>
      <c r="H501" s="177"/>
      <c r="I501" s="182">
        <v>227396249572.60001</v>
      </c>
      <c r="J501" s="183">
        <v>0</v>
      </c>
      <c r="K501" s="184">
        <v>227396249572.60001</v>
      </c>
      <c r="L501" s="177"/>
      <c r="M501" s="182">
        <v>8565237759.2399998</v>
      </c>
      <c r="N501" s="183">
        <v>0</v>
      </c>
      <c r="O501" s="184">
        <v>8565237759.2399998</v>
      </c>
      <c r="P501" s="177"/>
      <c r="Q501" s="182">
        <v>235961487331.84</v>
      </c>
      <c r="R501" s="183">
        <v>0</v>
      </c>
      <c r="S501" s="184">
        <v>235961487331.84</v>
      </c>
      <c r="T501" s="47"/>
    </row>
    <row r="502" spans="2:20">
      <c r="B502" s="21"/>
      <c r="C502" s="160" t="s">
        <v>503</v>
      </c>
      <c r="D502" s="158"/>
      <c r="E502" s="178">
        <v>14884798.82</v>
      </c>
      <c r="F502" s="179">
        <v>0</v>
      </c>
      <c r="G502" s="180">
        <v>14884798.82</v>
      </c>
      <c r="H502" s="181"/>
      <c r="I502" s="178">
        <v>497193260.80000001</v>
      </c>
      <c r="J502" s="179">
        <v>0</v>
      </c>
      <c r="K502" s="180">
        <v>497193260.80000001</v>
      </c>
      <c r="L502" s="181"/>
      <c r="M502" s="178">
        <v>-6492197547.2200003</v>
      </c>
      <c r="N502" s="179">
        <v>0</v>
      </c>
      <c r="O502" s="180">
        <v>-6492197547.2200003</v>
      </c>
      <c r="P502" s="181"/>
      <c r="Q502" s="178">
        <v>-5980119487.6000004</v>
      </c>
      <c r="R502" s="179">
        <v>0</v>
      </c>
      <c r="S502" s="180">
        <v>-5980119487.6000004</v>
      </c>
      <c r="T502" s="47"/>
    </row>
    <row r="503" spans="2:20" ht="25.5" customHeight="1">
      <c r="B503" s="21"/>
      <c r="C503" s="161" t="s">
        <v>504</v>
      </c>
      <c r="D503" s="159"/>
      <c r="E503" s="182">
        <v>14884798.82</v>
      </c>
      <c r="F503" s="183">
        <v>0</v>
      </c>
      <c r="G503" s="184">
        <v>14884798.82</v>
      </c>
      <c r="H503" s="177"/>
      <c r="I503" s="182">
        <v>497193260.80000001</v>
      </c>
      <c r="J503" s="183">
        <v>0</v>
      </c>
      <c r="K503" s="184">
        <v>497193260.80000001</v>
      </c>
      <c r="L503" s="177"/>
      <c r="M503" s="182">
        <v>-6492197547.2200003</v>
      </c>
      <c r="N503" s="183">
        <v>0</v>
      </c>
      <c r="O503" s="184">
        <v>-6492197547.2200003</v>
      </c>
      <c r="P503" s="177"/>
      <c r="Q503" s="182">
        <v>-5980119487.6000004</v>
      </c>
      <c r="R503" s="183">
        <v>0</v>
      </c>
      <c r="S503" s="184">
        <v>-5980119487.6000004</v>
      </c>
      <c r="T503" s="47"/>
    </row>
    <row r="504" spans="2:20">
      <c r="B504" s="21"/>
      <c r="C504" s="160" t="s">
        <v>505</v>
      </c>
      <c r="D504" s="158"/>
      <c r="E504" s="178">
        <v>4133280617.48</v>
      </c>
      <c r="F504" s="179">
        <v>0</v>
      </c>
      <c r="G504" s="180">
        <v>4133280617.48</v>
      </c>
      <c r="H504" s="181"/>
      <c r="I504" s="178">
        <v>2383533937.1700001</v>
      </c>
      <c r="J504" s="179">
        <v>0</v>
      </c>
      <c r="K504" s="180">
        <v>2383533937.1700001</v>
      </c>
      <c r="L504" s="181"/>
      <c r="M504" s="178">
        <v>6054532815.3500004</v>
      </c>
      <c r="N504" s="179">
        <v>0</v>
      </c>
      <c r="O504" s="180">
        <v>6054532815.3500004</v>
      </c>
      <c r="P504" s="181"/>
      <c r="Q504" s="178">
        <v>12571347370</v>
      </c>
      <c r="R504" s="179">
        <v>0</v>
      </c>
      <c r="S504" s="180">
        <v>12571347370</v>
      </c>
      <c r="T504" s="47"/>
    </row>
    <row r="505" spans="2:20" ht="25.5" customHeight="1">
      <c r="B505" s="21"/>
      <c r="C505" s="161" t="s">
        <v>506</v>
      </c>
      <c r="D505" s="159"/>
      <c r="E505" s="182">
        <v>4133280617.48</v>
      </c>
      <c r="F505" s="183">
        <v>0</v>
      </c>
      <c r="G505" s="184">
        <v>4133280617.48</v>
      </c>
      <c r="H505" s="177"/>
      <c r="I505" s="182">
        <v>2383533937.1700001</v>
      </c>
      <c r="J505" s="183">
        <v>0</v>
      </c>
      <c r="K505" s="184">
        <v>2383533937.1700001</v>
      </c>
      <c r="L505" s="177"/>
      <c r="M505" s="182">
        <v>6054532815.3500004</v>
      </c>
      <c r="N505" s="183">
        <v>0</v>
      </c>
      <c r="O505" s="184">
        <v>6054532815.3500004</v>
      </c>
      <c r="P505" s="177"/>
      <c r="Q505" s="182">
        <v>12571347370</v>
      </c>
      <c r="R505" s="183">
        <v>0</v>
      </c>
      <c r="S505" s="184">
        <v>12571347370</v>
      </c>
      <c r="T505" s="47"/>
    </row>
    <row r="506" spans="2:20">
      <c r="B506" s="21"/>
      <c r="C506" s="160" t="s">
        <v>507</v>
      </c>
      <c r="D506" s="158"/>
      <c r="E506" s="178">
        <v>211144142280.04999</v>
      </c>
      <c r="F506" s="179">
        <v>211144142280.04999</v>
      </c>
      <c r="G506" s="180">
        <v>0</v>
      </c>
      <c r="H506" s="181"/>
      <c r="I506" s="178">
        <v>0</v>
      </c>
      <c r="J506" s="179">
        <v>0</v>
      </c>
      <c r="K506" s="180">
        <v>0</v>
      </c>
      <c r="L506" s="181"/>
      <c r="M506" s="178">
        <v>0</v>
      </c>
      <c r="N506" s="179">
        <v>0</v>
      </c>
      <c r="O506" s="180">
        <v>0</v>
      </c>
      <c r="P506" s="181"/>
      <c r="Q506" s="178">
        <v>211144142280.04999</v>
      </c>
      <c r="R506" s="179">
        <v>211144142280.04999</v>
      </c>
      <c r="S506" s="180">
        <v>0</v>
      </c>
      <c r="T506" s="47"/>
    </row>
    <row r="507" spans="2:20" ht="25.5" customHeight="1">
      <c r="B507" s="21"/>
      <c r="C507" s="161" t="s">
        <v>508</v>
      </c>
      <c r="D507" s="159"/>
      <c r="E507" s="182">
        <v>194811597198.70999</v>
      </c>
      <c r="F507" s="183">
        <v>194811597198.70999</v>
      </c>
      <c r="G507" s="184">
        <v>0</v>
      </c>
      <c r="H507" s="177"/>
      <c r="I507" s="182">
        <v>0</v>
      </c>
      <c r="J507" s="183">
        <v>0</v>
      </c>
      <c r="K507" s="184">
        <v>0</v>
      </c>
      <c r="L507" s="177"/>
      <c r="M507" s="182">
        <v>0</v>
      </c>
      <c r="N507" s="183">
        <v>0</v>
      </c>
      <c r="O507" s="184">
        <v>0</v>
      </c>
      <c r="P507" s="177"/>
      <c r="Q507" s="182">
        <v>194811597198.70999</v>
      </c>
      <c r="R507" s="183">
        <v>194811597198.70999</v>
      </c>
      <c r="S507" s="184">
        <v>0</v>
      </c>
      <c r="T507" s="47"/>
    </row>
    <row r="508" spans="2:20" ht="25.5" customHeight="1">
      <c r="B508" s="21"/>
      <c r="C508" s="160" t="s">
        <v>509</v>
      </c>
      <c r="D508" s="158"/>
      <c r="E508" s="178">
        <v>7725792649.1099997</v>
      </c>
      <c r="F508" s="179">
        <v>7725792649.1099997</v>
      </c>
      <c r="G508" s="180">
        <v>0</v>
      </c>
      <c r="H508" s="181"/>
      <c r="I508" s="178">
        <v>0</v>
      </c>
      <c r="J508" s="179">
        <v>0</v>
      </c>
      <c r="K508" s="180">
        <v>0</v>
      </c>
      <c r="L508" s="181"/>
      <c r="M508" s="178">
        <v>0</v>
      </c>
      <c r="N508" s="179">
        <v>0</v>
      </c>
      <c r="O508" s="180">
        <v>0</v>
      </c>
      <c r="P508" s="181"/>
      <c r="Q508" s="178">
        <v>7725792649.1099997</v>
      </c>
      <c r="R508" s="179">
        <v>7725792649.1099997</v>
      </c>
      <c r="S508" s="180">
        <v>0</v>
      </c>
      <c r="T508" s="47"/>
    </row>
    <row r="509" spans="2:20" ht="25.5" customHeight="1">
      <c r="B509" s="21"/>
      <c r="C509" s="161" t="s">
        <v>510</v>
      </c>
      <c r="D509" s="159"/>
      <c r="E509" s="182">
        <v>8606752432.2299995</v>
      </c>
      <c r="F509" s="183">
        <v>8606752432.2299995</v>
      </c>
      <c r="G509" s="184">
        <v>0</v>
      </c>
      <c r="H509" s="177"/>
      <c r="I509" s="182">
        <v>0</v>
      </c>
      <c r="J509" s="183">
        <v>0</v>
      </c>
      <c r="K509" s="184">
        <v>0</v>
      </c>
      <c r="L509" s="177"/>
      <c r="M509" s="182">
        <v>0</v>
      </c>
      <c r="N509" s="183">
        <v>0</v>
      </c>
      <c r="O509" s="184">
        <v>0</v>
      </c>
      <c r="P509" s="177"/>
      <c r="Q509" s="182">
        <v>8606752432.2299995</v>
      </c>
      <c r="R509" s="183">
        <v>8606752432.2299995</v>
      </c>
      <c r="S509" s="184">
        <v>0</v>
      </c>
      <c r="T509" s="47"/>
    </row>
    <row r="510" spans="2:20" ht="25.5" customHeight="1">
      <c r="B510" s="21"/>
      <c r="C510" s="160" t="s">
        <v>511</v>
      </c>
      <c r="D510" s="158"/>
      <c r="E510" s="178">
        <v>0</v>
      </c>
      <c r="F510" s="179">
        <v>0</v>
      </c>
      <c r="G510" s="180">
        <v>0</v>
      </c>
      <c r="H510" s="181"/>
      <c r="I510" s="178">
        <v>0</v>
      </c>
      <c r="J510" s="179">
        <v>0</v>
      </c>
      <c r="K510" s="180">
        <v>0</v>
      </c>
      <c r="L510" s="181"/>
      <c r="M510" s="178">
        <v>564283604.57000005</v>
      </c>
      <c r="N510" s="179">
        <v>0</v>
      </c>
      <c r="O510" s="180">
        <v>564283604.57000005</v>
      </c>
      <c r="P510" s="181"/>
      <c r="Q510" s="178">
        <v>564283604.57000005</v>
      </c>
      <c r="R510" s="179">
        <v>0</v>
      </c>
      <c r="S510" s="180">
        <v>564283604.57000005</v>
      </c>
      <c r="T510" s="47"/>
    </row>
    <row r="511" spans="2:20" ht="25.5" customHeight="1">
      <c r="B511" s="21"/>
      <c r="C511" s="161" t="s">
        <v>512</v>
      </c>
      <c r="D511" s="159"/>
      <c r="E511" s="182">
        <v>0</v>
      </c>
      <c r="F511" s="183">
        <v>0</v>
      </c>
      <c r="G511" s="184">
        <v>0</v>
      </c>
      <c r="H511" s="177"/>
      <c r="I511" s="182">
        <v>0</v>
      </c>
      <c r="J511" s="183">
        <v>0</v>
      </c>
      <c r="K511" s="184">
        <v>0</v>
      </c>
      <c r="L511" s="177"/>
      <c r="M511" s="182">
        <v>564283604.57000005</v>
      </c>
      <c r="N511" s="183">
        <v>0</v>
      </c>
      <c r="O511" s="184">
        <v>564283604.57000005</v>
      </c>
      <c r="P511" s="177"/>
      <c r="Q511" s="182">
        <v>564283604.57000005</v>
      </c>
      <c r="R511" s="183">
        <v>0</v>
      </c>
      <c r="S511" s="184">
        <v>564283604.57000005</v>
      </c>
      <c r="T511" s="47"/>
    </row>
    <row r="512" spans="2:20" ht="25.5" customHeight="1">
      <c r="B512" s="21"/>
      <c r="C512" s="160" t="s">
        <v>513</v>
      </c>
      <c r="D512" s="158"/>
      <c r="E512" s="178">
        <v>65925194415.690002</v>
      </c>
      <c r="F512" s="179">
        <v>0</v>
      </c>
      <c r="G512" s="180">
        <v>65925194415.690002</v>
      </c>
      <c r="H512" s="181"/>
      <c r="I512" s="178">
        <v>0</v>
      </c>
      <c r="J512" s="179">
        <v>0</v>
      </c>
      <c r="K512" s="180">
        <v>0</v>
      </c>
      <c r="L512" s="181"/>
      <c r="M512" s="178">
        <v>19957439.030000001</v>
      </c>
      <c r="N512" s="179">
        <v>0</v>
      </c>
      <c r="O512" s="180">
        <v>19957439.030000001</v>
      </c>
      <c r="P512" s="181"/>
      <c r="Q512" s="178">
        <v>65945151854.720001</v>
      </c>
      <c r="R512" s="179">
        <v>0</v>
      </c>
      <c r="S512" s="180">
        <v>65945151854.720001</v>
      </c>
      <c r="T512" s="47"/>
    </row>
    <row r="513" spans="2:20" ht="25.5" customHeight="1">
      <c r="B513" s="21"/>
      <c r="C513" s="161" t="s">
        <v>514</v>
      </c>
      <c r="D513" s="159"/>
      <c r="E513" s="182">
        <v>65925194415.690002</v>
      </c>
      <c r="F513" s="183">
        <v>0</v>
      </c>
      <c r="G513" s="184">
        <v>65925194415.690002</v>
      </c>
      <c r="H513" s="177"/>
      <c r="I513" s="182">
        <v>0</v>
      </c>
      <c r="J513" s="183">
        <v>0</v>
      </c>
      <c r="K513" s="184">
        <v>0</v>
      </c>
      <c r="L513" s="177"/>
      <c r="M513" s="182">
        <v>19957439.030000001</v>
      </c>
      <c r="N513" s="183">
        <v>0</v>
      </c>
      <c r="O513" s="184">
        <v>19957439.030000001</v>
      </c>
      <c r="P513" s="177"/>
      <c r="Q513" s="182">
        <v>65945151854.720001</v>
      </c>
      <c r="R513" s="183">
        <v>0</v>
      </c>
      <c r="S513" s="184">
        <v>65945151854.720001</v>
      </c>
      <c r="T513" s="47"/>
    </row>
    <row r="514" spans="2:20">
      <c r="B514" s="21"/>
      <c r="C514" s="160" t="s">
        <v>515</v>
      </c>
      <c r="D514" s="158"/>
      <c r="E514" s="178">
        <v>320917445792.56</v>
      </c>
      <c r="F514" s="179">
        <v>0</v>
      </c>
      <c r="G514" s="180">
        <v>320917445792.56</v>
      </c>
      <c r="H514" s="181"/>
      <c r="I514" s="178">
        <v>82022253452.729996</v>
      </c>
      <c r="J514" s="179">
        <v>0</v>
      </c>
      <c r="K514" s="180">
        <v>82022253452.729996</v>
      </c>
      <c r="L514" s="181"/>
      <c r="M514" s="178">
        <v>5530154139.2799997</v>
      </c>
      <c r="N514" s="179">
        <v>0</v>
      </c>
      <c r="O514" s="180">
        <v>5530154139.2799997</v>
      </c>
      <c r="P514" s="181"/>
      <c r="Q514" s="178">
        <v>408469853384.57001</v>
      </c>
      <c r="R514" s="179">
        <v>0</v>
      </c>
      <c r="S514" s="180">
        <v>408469853384.57001</v>
      </c>
      <c r="T514" s="47"/>
    </row>
    <row r="515" spans="2:20">
      <c r="B515" s="21"/>
      <c r="C515" s="161" t="s">
        <v>516</v>
      </c>
      <c r="D515" s="159"/>
      <c r="E515" s="182">
        <v>320917445792.56</v>
      </c>
      <c r="F515" s="183">
        <v>0</v>
      </c>
      <c r="G515" s="184">
        <v>320917445792.56</v>
      </c>
      <c r="H515" s="177"/>
      <c r="I515" s="182">
        <v>82022253452.729996</v>
      </c>
      <c r="J515" s="183">
        <v>0</v>
      </c>
      <c r="K515" s="184">
        <v>82022253452.729996</v>
      </c>
      <c r="L515" s="177"/>
      <c r="M515" s="182">
        <v>5530154139.2799997</v>
      </c>
      <c r="N515" s="183">
        <v>0</v>
      </c>
      <c r="O515" s="184">
        <v>5530154139.2799997</v>
      </c>
      <c r="P515" s="177"/>
      <c r="Q515" s="182">
        <v>408469853384.57001</v>
      </c>
      <c r="R515" s="183">
        <v>0</v>
      </c>
      <c r="S515" s="184">
        <v>408469853384.57001</v>
      </c>
      <c r="T515" s="47"/>
    </row>
    <row r="516" spans="2:20">
      <c r="B516" s="21"/>
      <c r="C516" s="160" t="s">
        <v>517</v>
      </c>
      <c r="D516" s="158"/>
      <c r="E516" s="178">
        <v>24953701085.299999</v>
      </c>
      <c r="F516" s="179">
        <v>3055251503.5800018</v>
      </c>
      <c r="G516" s="180">
        <v>21898449581.720001</v>
      </c>
      <c r="H516" s="181"/>
      <c r="I516" s="178">
        <v>31600503792.91</v>
      </c>
      <c r="J516" s="179">
        <v>1281616587.3500021</v>
      </c>
      <c r="K516" s="180">
        <v>30318887205.560001</v>
      </c>
      <c r="L516" s="181"/>
      <c r="M516" s="178">
        <v>15873020199.23</v>
      </c>
      <c r="N516" s="179">
        <v>683359206.57999992</v>
      </c>
      <c r="O516" s="180">
        <v>15189660992.65</v>
      </c>
      <c r="P516" s="181"/>
      <c r="Q516" s="178">
        <v>72427225077.440002</v>
      </c>
      <c r="R516" s="179">
        <v>5020227297.5100021</v>
      </c>
      <c r="S516" s="180">
        <v>67406997779.93</v>
      </c>
      <c r="T516" s="47"/>
    </row>
    <row r="517" spans="2:20">
      <c r="B517" s="21"/>
      <c r="C517" s="161" t="s">
        <v>518</v>
      </c>
      <c r="D517" s="159"/>
      <c r="E517" s="182">
        <v>183603892.69</v>
      </c>
      <c r="F517" s="183">
        <v>0</v>
      </c>
      <c r="G517" s="184">
        <v>183603892.69</v>
      </c>
      <c r="H517" s="177"/>
      <c r="I517" s="182">
        <v>396128069.77999997</v>
      </c>
      <c r="J517" s="183">
        <v>0</v>
      </c>
      <c r="K517" s="184">
        <v>396128069.77999997</v>
      </c>
      <c r="L517" s="177"/>
      <c r="M517" s="182">
        <v>23519092.760000002</v>
      </c>
      <c r="N517" s="183">
        <v>0</v>
      </c>
      <c r="O517" s="184">
        <v>23519092.760000002</v>
      </c>
      <c r="P517" s="177"/>
      <c r="Q517" s="182">
        <v>603251055.23000002</v>
      </c>
      <c r="R517" s="183">
        <v>0</v>
      </c>
      <c r="S517" s="184">
        <v>603251055.23000002</v>
      </c>
      <c r="T517" s="47"/>
    </row>
    <row r="518" spans="2:20" ht="25.5" customHeight="1">
      <c r="B518" s="21"/>
      <c r="C518" s="160" t="s">
        <v>519</v>
      </c>
      <c r="D518" s="158"/>
      <c r="E518" s="178">
        <v>183603892.69</v>
      </c>
      <c r="F518" s="179">
        <v>0</v>
      </c>
      <c r="G518" s="180">
        <v>183603892.69</v>
      </c>
      <c r="H518" s="181"/>
      <c r="I518" s="178">
        <v>396128069.77999997</v>
      </c>
      <c r="J518" s="179">
        <v>0</v>
      </c>
      <c r="K518" s="180">
        <v>396128069.77999997</v>
      </c>
      <c r="L518" s="181"/>
      <c r="M518" s="178">
        <v>23519092.760000002</v>
      </c>
      <c r="N518" s="179">
        <v>0</v>
      </c>
      <c r="O518" s="180">
        <v>23519092.760000002</v>
      </c>
      <c r="P518" s="181"/>
      <c r="Q518" s="178">
        <v>603251055.23000002</v>
      </c>
      <c r="R518" s="179">
        <v>0</v>
      </c>
      <c r="S518" s="180">
        <v>603251055.23000002</v>
      </c>
      <c r="T518" s="47"/>
    </row>
    <row r="519" spans="2:20">
      <c r="B519" s="21"/>
      <c r="C519" s="161" t="s">
        <v>520</v>
      </c>
      <c r="D519" s="159"/>
      <c r="E519" s="182">
        <v>0</v>
      </c>
      <c r="F519" s="183">
        <v>0</v>
      </c>
      <c r="G519" s="184">
        <v>0</v>
      </c>
      <c r="H519" s="177"/>
      <c r="I519" s="182">
        <v>0</v>
      </c>
      <c r="J519" s="183">
        <v>0</v>
      </c>
      <c r="K519" s="184">
        <v>0</v>
      </c>
      <c r="L519" s="177"/>
      <c r="M519" s="182">
        <v>102005727.86</v>
      </c>
      <c r="N519" s="183">
        <v>0</v>
      </c>
      <c r="O519" s="184">
        <v>102005727.86</v>
      </c>
      <c r="P519" s="177"/>
      <c r="Q519" s="182">
        <v>102005727.86</v>
      </c>
      <c r="R519" s="183">
        <v>0</v>
      </c>
      <c r="S519" s="184">
        <v>102005727.86</v>
      </c>
      <c r="T519" s="47"/>
    </row>
    <row r="520" spans="2:20" ht="25.5" customHeight="1">
      <c r="B520" s="21"/>
      <c r="C520" s="160" t="s">
        <v>521</v>
      </c>
      <c r="D520" s="158"/>
      <c r="E520" s="178">
        <v>0</v>
      </c>
      <c r="F520" s="179">
        <v>0</v>
      </c>
      <c r="G520" s="180">
        <v>0</v>
      </c>
      <c r="H520" s="181"/>
      <c r="I520" s="178">
        <v>0</v>
      </c>
      <c r="J520" s="179">
        <v>0</v>
      </c>
      <c r="K520" s="180">
        <v>0</v>
      </c>
      <c r="L520" s="181"/>
      <c r="M520" s="178">
        <v>102005727.86</v>
      </c>
      <c r="N520" s="179">
        <v>0</v>
      </c>
      <c r="O520" s="180">
        <v>102005727.86</v>
      </c>
      <c r="P520" s="181"/>
      <c r="Q520" s="178">
        <v>102005727.86</v>
      </c>
      <c r="R520" s="179">
        <v>0</v>
      </c>
      <c r="S520" s="180">
        <v>102005727.86</v>
      </c>
      <c r="T520" s="47"/>
    </row>
    <row r="521" spans="2:20">
      <c r="B521" s="21"/>
      <c r="C521" s="161" t="s">
        <v>522</v>
      </c>
      <c r="D521" s="159"/>
      <c r="E521" s="182">
        <v>0</v>
      </c>
      <c r="F521" s="183">
        <v>0</v>
      </c>
      <c r="G521" s="184">
        <v>0</v>
      </c>
      <c r="H521" s="177"/>
      <c r="I521" s="182">
        <v>0</v>
      </c>
      <c r="J521" s="183">
        <v>0</v>
      </c>
      <c r="K521" s="184">
        <v>0</v>
      </c>
      <c r="L521" s="177"/>
      <c r="M521" s="182">
        <v>0</v>
      </c>
      <c r="N521" s="183">
        <v>0</v>
      </c>
      <c r="O521" s="184">
        <v>0</v>
      </c>
      <c r="P521" s="177"/>
      <c r="Q521" s="182">
        <v>0</v>
      </c>
      <c r="R521" s="183">
        <v>0</v>
      </c>
      <c r="S521" s="184">
        <v>0</v>
      </c>
      <c r="T521" s="47"/>
    </row>
    <row r="522" spans="2:20" ht="25.5" customHeight="1">
      <c r="B522" s="21"/>
      <c r="C522" s="160" t="s">
        <v>523</v>
      </c>
      <c r="D522" s="158"/>
      <c r="E522" s="178">
        <v>0</v>
      </c>
      <c r="F522" s="179">
        <v>0</v>
      </c>
      <c r="G522" s="180">
        <v>0</v>
      </c>
      <c r="H522" s="181"/>
      <c r="I522" s="178">
        <v>0</v>
      </c>
      <c r="J522" s="179">
        <v>0</v>
      </c>
      <c r="K522" s="180">
        <v>0</v>
      </c>
      <c r="L522" s="181"/>
      <c r="M522" s="178">
        <v>0</v>
      </c>
      <c r="N522" s="179">
        <v>0</v>
      </c>
      <c r="O522" s="180">
        <v>0</v>
      </c>
      <c r="P522" s="181"/>
      <c r="Q522" s="178">
        <v>0</v>
      </c>
      <c r="R522" s="179">
        <v>0</v>
      </c>
      <c r="S522" s="180">
        <v>0</v>
      </c>
      <c r="T522" s="47"/>
    </row>
    <row r="523" spans="2:20">
      <c r="B523" s="21"/>
      <c r="C523" s="161" t="s">
        <v>524</v>
      </c>
      <c r="D523" s="159"/>
      <c r="E523" s="182">
        <v>1778506224.79</v>
      </c>
      <c r="F523" s="183">
        <v>0</v>
      </c>
      <c r="G523" s="184">
        <v>1778506224.79</v>
      </c>
      <c r="H523" s="177"/>
      <c r="I523" s="182">
        <v>1518948.73</v>
      </c>
      <c r="J523" s="183">
        <v>0</v>
      </c>
      <c r="K523" s="184">
        <v>1518948.73</v>
      </c>
      <c r="L523" s="177"/>
      <c r="M523" s="182">
        <v>1410324.01</v>
      </c>
      <c r="N523" s="183">
        <v>0</v>
      </c>
      <c r="O523" s="184">
        <v>1410324.01</v>
      </c>
      <c r="P523" s="177"/>
      <c r="Q523" s="182">
        <v>1781435497.53</v>
      </c>
      <c r="R523" s="183">
        <v>0</v>
      </c>
      <c r="S523" s="184">
        <v>1781435497.53</v>
      </c>
      <c r="T523" s="47"/>
    </row>
    <row r="524" spans="2:20" ht="25.5" customHeight="1">
      <c r="B524" s="21"/>
      <c r="C524" s="160" t="s">
        <v>525</v>
      </c>
      <c r="D524" s="158"/>
      <c r="E524" s="178">
        <v>1778506224.79</v>
      </c>
      <c r="F524" s="179">
        <v>0</v>
      </c>
      <c r="G524" s="180">
        <v>1778506224.79</v>
      </c>
      <c r="H524" s="181"/>
      <c r="I524" s="178">
        <v>1518948.73</v>
      </c>
      <c r="J524" s="179">
        <v>0</v>
      </c>
      <c r="K524" s="180">
        <v>1518948.73</v>
      </c>
      <c r="L524" s="181"/>
      <c r="M524" s="178">
        <v>1410324.01</v>
      </c>
      <c r="N524" s="179">
        <v>0</v>
      </c>
      <c r="O524" s="180">
        <v>1410324.01</v>
      </c>
      <c r="P524" s="181"/>
      <c r="Q524" s="178">
        <v>1781435497.53</v>
      </c>
      <c r="R524" s="179">
        <v>0</v>
      </c>
      <c r="S524" s="180">
        <v>1781435497.53</v>
      </c>
      <c r="T524" s="47"/>
    </row>
    <row r="525" spans="2:20" ht="25.5" customHeight="1">
      <c r="B525" s="21"/>
      <c r="C525" s="161" t="s">
        <v>526</v>
      </c>
      <c r="D525" s="159"/>
      <c r="E525" s="182">
        <v>0</v>
      </c>
      <c r="F525" s="183">
        <v>0</v>
      </c>
      <c r="G525" s="184">
        <v>0</v>
      </c>
      <c r="H525" s="177"/>
      <c r="I525" s="182">
        <v>1136033495.4000001</v>
      </c>
      <c r="J525" s="183">
        <v>0</v>
      </c>
      <c r="K525" s="184">
        <v>1136033495.4000001</v>
      </c>
      <c r="L525" s="177"/>
      <c r="M525" s="182">
        <v>210765692.78999999</v>
      </c>
      <c r="N525" s="183">
        <v>0</v>
      </c>
      <c r="O525" s="184">
        <v>210765692.78999999</v>
      </c>
      <c r="P525" s="177"/>
      <c r="Q525" s="182">
        <v>1346799188.1900001</v>
      </c>
      <c r="R525" s="183">
        <v>0</v>
      </c>
      <c r="S525" s="184">
        <v>1346799188.1900001</v>
      </c>
      <c r="T525" s="47"/>
    </row>
    <row r="526" spans="2:20" ht="25.5" customHeight="1">
      <c r="B526" s="21"/>
      <c r="C526" s="160" t="s">
        <v>527</v>
      </c>
      <c r="D526" s="158"/>
      <c r="E526" s="178">
        <v>0</v>
      </c>
      <c r="F526" s="179">
        <v>0</v>
      </c>
      <c r="G526" s="180">
        <v>0</v>
      </c>
      <c r="H526" s="181"/>
      <c r="I526" s="178">
        <v>1136033495.4000001</v>
      </c>
      <c r="J526" s="179">
        <v>0</v>
      </c>
      <c r="K526" s="180">
        <v>1136033495.4000001</v>
      </c>
      <c r="L526" s="181"/>
      <c r="M526" s="178">
        <v>210765692.78999999</v>
      </c>
      <c r="N526" s="179">
        <v>0</v>
      </c>
      <c r="O526" s="180">
        <v>210765692.78999999</v>
      </c>
      <c r="P526" s="181"/>
      <c r="Q526" s="178">
        <v>1346799188.1900001</v>
      </c>
      <c r="R526" s="179">
        <v>0</v>
      </c>
      <c r="S526" s="180">
        <v>1346799188.1900001</v>
      </c>
      <c r="T526" s="47"/>
    </row>
    <row r="527" spans="2:20">
      <c r="B527" s="21"/>
      <c r="C527" s="161" t="s">
        <v>528</v>
      </c>
      <c r="D527" s="159"/>
      <c r="E527" s="182">
        <v>160952663.13999999</v>
      </c>
      <c r="F527" s="183">
        <v>0</v>
      </c>
      <c r="G527" s="184">
        <v>160952663.13999999</v>
      </c>
      <c r="H527" s="177"/>
      <c r="I527" s="182">
        <v>8762881989.6399994</v>
      </c>
      <c r="J527" s="183">
        <v>0</v>
      </c>
      <c r="K527" s="184">
        <v>8762881989.6399994</v>
      </c>
      <c r="L527" s="177"/>
      <c r="M527" s="182">
        <v>7566635394.4499998</v>
      </c>
      <c r="N527" s="183">
        <v>0</v>
      </c>
      <c r="O527" s="184">
        <v>7566635394.4499998</v>
      </c>
      <c r="P527" s="177"/>
      <c r="Q527" s="182">
        <v>16490470047.23</v>
      </c>
      <c r="R527" s="183">
        <v>0</v>
      </c>
      <c r="S527" s="184">
        <v>16490470047.23</v>
      </c>
      <c r="T527" s="47"/>
    </row>
    <row r="528" spans="2:20">
      <c r="B528" s="21"/>
      <c r="C528" s="160" t="s">
        <v>529</v>
      </c>
      <c r="D528" s="158"/>
      <c r="E528" s="178">
        <v>160952663.13999999</v>
      </c>
      <c r="F528" s="179">
        <v>0</v>
      </c>
      <c r="G528" s="180">
        <v>160952663.13999999</v>
      </c>
      <c r="H528" s="181"/>
      <c r="I528" s="178">
        <v>8762881989.6399994</v>
      </c>
      <c r="J528" s="179">
        <v>0</v>
      </c>
      <c r="K528" s="180">
        <v>8762881989.6399994</v>
      </c>
      <c r="L528" s="181"/>
      <c r="M528" s="178">
        <v>7566635394.4499998</v>
      </c>
      <c r="N528" s="179">
        <v>0</v>
      </c>
      <c r="O528" s="180">
        <v>7566635394.4499998</v>
      </c>
      <c r="P528" s="181"/>
      <c r="Q528" s="178">
        <v>16490470047.23</v>
      </c>
      <c r="R528" s="179">
        <v>0</v>
      </c>
      <c r="S528" s="180">
        <v>16490470047.23</v>
      </c>
      <c r="T528" s="47"/>
    </row>
    <row r="529" spans="2:20">
      <c r="B529" s="21"/>
      <c r="C529" s="161" t="s">
        <v>530</v>
      </c>
      <c r="D529" s="159"/>
      <c r="E529" s="182">
        <v>22830638304.68</v>
      </c>
      <c r="F529" s="183">
        <v>3055251503.5800018</v>
      </c>
      <c r="G529" s="184">
        <v>19775386801.099998</v>
      </c>
      <c r="H529" s="177"/>
      <c r="I529" s="182">
        <v>21303941289.360001</v>
      </c>
      <c r="J529" s="183">
        <v>1281616587.3500021</v>
      </c>
      <c r="K529" s="184">
        <v>20022324702.009998</v>
      </c>
      <c r="L529" s="177"/>
      <c r="M529" s="182">
        <v>7968683967.3599997</v>
      </c>
      <c r="N529" s="183">
        <v>683359206.57999992</v>
      </c>
      <c r="O529" s="184">
        <v>7285324760.7799997</v>
      </c>
      <c r="P529" s="177"/>
      <c r="Q529" s="182">
        <v>52103263561.400002</v>
      </c>
      <c r="R529" s="183">
        <v>5020227297.5100021</v>
      </c>
      <c r="S529" s="184">
        <v>47083036263.889999</v>
      </c>
      <c r="T529" s="47"/>
    </row>
    <row r="530" spans="2:20">
      <c r="B530" s="21"/>
      <c r="C530" s="160" t="s">
        <v>531</v>
      </c>
      <c r="D530" s="158"/>
      <c r="E530" s="178">
        <v>19775386801.099998</v>
      </c>
      <c r="F530" s="179">
        <v>0</v>
      </c>
      <c r="G530" s="180">
        <v>19775386801.099998</v>
      </c>
      <c r="H530" s="181"/>
      <c r="I530" s="178">
        <v>20022324702.009998</v>
      </c>
      <c r="J530" s="179">
        <v>0</v>
      </c>
      <c r="K530" s="180">
        <v>20022324702.009998</v>
      </c>
      <c r="L530" s="181"/>
      <c r="M530" s="178">
        <v>7285324760.7799997</v>
      </c>
      <c r="N530" s="179">
        <v>0</v>
      </c>
      <c r="O530" s="180">
        <v>7285324760.7799997</v>
      </c>
      <c r="P530" s="181"/>
      <c r="Q530" s="178">
        <v>47083036263.889999</v>
      </c>
      <c r="R530" s="179">
        <v>0</v>
      </c>
      <c r="S530" s="180">
        <v>47083036263.889999</v>
      </c>
      <c r="T530" s="47"/>
    </row>
    <row r="531" spans="2:20">
      <c r="B531" s="21"/>
      <c r="C531" s="161" t="s">
        <v>532</v>
      </c>
      <c r="D531" s="159"/>
      <c r="E531" s="182">
        <v>1985231985.02</v>
      </c>
      <c r="F531" s="183">
        <v>1985231985.02</v>
      </c>
      <c r="G531" s="184">
        <v>0</v>
      </c>
      <c r="H531" s="177"/>
      <c r="I531" s="182">
        <v>904617991.87</v>
      </c>
      <c r="J531" s="183">
        <v>904617991.87</v>
      </c>
      <c r="K531" s="184">
        <v>0</v>
      </c>
      <c r="L531" s="177"/>
      <c r="M531" s="182">
        <v>581295364.25999999</v>
      </c>
      <c r="N531" s="183">
        <v>581295364.25999999</v>
      </c>
      <c r="O531" s="184">
        <v>0</v>
      </c>
      <c r="P531" s="177"/>
      <c r="Q531" s="182">
        <v>3471145341.1500001</v>
      </c>
      <c r="R531" s="183">
        <v>3471145341.1500001</v>
      </c>
      <c r="S531" s="184">
        <v>0</v>
      </c>
      <c r="T531" s="47"/>
    </row>
    <row r="532" spans="2:20" ht="25.5" customHeight="1">
      <c r="B532" s="21"/>
      <c r="C532" s="160" t="s">
        <v>533</v>
      </c>
      <c r="D532" s="158"/>
      <c r="E532" s="178">
        <v>0</v>
      </c>
      <c r="F532" s="179">
        <v>0</v>
      </c>
      <c r="G532" s="180">
        <v>0</v>
      </c>
      <c r="H532" s="181"/>
      <c r="I532" s="178">
        <v>196516626.84999999</v>
      </c>
      <c r="J532" s="179">
        <v>196516626.84999999</v>
      </c>
      <c r="K532" s="180">
        <v>0</v>
      </c>
      <c r="L532" s="181"/>
      <c r="M532" s="178">
        <v>10264808.27</v>
      </c>
      <c r="N532" s="179">
        <v>10264808.27</v>
      </c>
      <c r="O532" s="180">
        <v>0</v>
      </c>
      <c r="P532" s="181"/>
      <c r="Q532" s="178">
        <v>206781435.12</v>
      </c>
      <c r="R532" s="179">
        <v>206781435.12</v>
      </c>
      <c r="S532" s="180">
        <v>0</v>
      </c>
      <c r="T532" s="47"/>
    </row>
    <row r="533" spans="2:20" ht="25.5" customHeight="1">
      <c r="B533" s="21"/>
      <c r="C533" s="161" t="s">
        <v>534</v>
      </c>
      <c r="D533" s="159"/>
      <c r="E533" s="182">
        <v>978549772.5</v>
      </c>
      <c r="F533" s="183">
        <v>978549772.5</v>
      </c>
      <c r="G533" s="184">
        <v>0</v>
      </c>
      <c r="H533" s="177"/>
      <c r="I533" s="182">
        <v>0</v>
      </c>
      <c r="J533" s="183">
        <v>0</v>
      </c>
      <c r="K533" s="184">
        <v>0</v>
      </c>
      <c r="L533" s="177"/>
      <c r="M533" s="182">
        <v>26821571.969999999</v>
      </c>
      <c r="N533" s="183">
        <v>26821571.969999999</v>
      </c>
      <c r="O533" s="184">
        <v>0</v>
      </c>
      <c r="P533" s="177"/>
      <c r="Q533" s="182">
        <v>1005371344.47</v>
      </c>
      <c r="R533" s="183">
        <v>1005371344.47</v>
      </c>
      <c r="S533" s="184">
        <v>0</v>
      </c>
      <c r="T533" s="47"/>
    </row>
    <row r="534" spans="2:20" ht="25.5" customHeight="1">
      <c r="B534" s="21"/>
      <c r="C534" s="160" t="s">
        <v>535</v>
      </c>
      <c r="D534" s="158"/>
      <c r="E534" s="178">
        <v>91469746.060000002</v>
      </c>
      <c r="F534" s="179">
        <v>91469746.060000002</v>
      </c>
      <c r="G534" s="180">
        <v>0</v>
      </c>
      <c r="H534" s="181"/>
      <c r="I534" s="178">
        <v>180481968.63</v>
      </c>
      <c r="J534" s="179">
        <v>180481968.63</v>
      </c>
      <c r="K534" s="180">
        <v>0</v>
      </c>
      <c r="L534" s="181"/>
      <c r="M534" s="178">
        <v>64977462.079999998</v>
      </c>
      <c r="N534" s="179">
        <v>64977462.079999998</v>
      </c>
      <c r="O534" s="180">
        <v>0</v>
      </c>
      <c r="P534" s="181"/>
      <c r="Q534" s="178">
        <v>336929176.76999998</v>
      </c>
      <c r="R534" s="179">
        <v>336929176.76999998</v>
      </c>
      <c r="S534" s="180">
        <v>0</v>
      </c>
      <c r="T534" s="47"/>
    </row>
    <row r="535" spans="2:20">
      <c r="B535" s="21"/>
      <c r="C535" s="161" t="s">
        <v>536</v>
      </c>
      <c r="D535" s="159"/>
      <c r="E535" s="182">
        <v>2089999.25</v>
      </c>
      <c r="F535" s="183">
        <v>0</v>
      </c>
      <c r="G535" s="184">
        <v>2089999.25</v>
      </c>
      <c r="H535" s="177"/>
      <c r="I535" s="182">
        <v>12377201216.709999</v>
      </c>
      <c r="J535" s="183">
        <v>0</v>
      </c>
      <c r="K535" s="184">
        <v>12377201216.709999</v>
      </c>
      <c r="L535" s="177"/>
      <c r="M535" s="182">
        <v>1414492333.22</v>
      </c>
      <c r="N535" s="183">
        <v>0</v>
      </c>
      <c r="O535" s="184">
        <v>1414492333.22</v>
      </c>
      <c r="P535" s="177"/>
      <c r="Q535" s="182">
        <v>13793783549.18</v>
      </c>
      <c r="R535" s="183">
        <v>0</v>
      </c>
      <c r="S535" s="184">
        <v>13793783549.18</v>
      </c>
      <c r="T535" s="47"/>
    </row>
    <row r="536" spans="2:20">
      <c r="B536" s="21"/>
      <c r="C536" s="160" t="s">
        <v>537</v>
      </c>
      <c r="D536" s="158"/>
      <c r="E536" s="178">
        <v>2089999.25</v>
      </c>
      <c r="F536" s="179">
        <v>0</v>
      </c>
      <c r="G536" s="180">
        <v>2089999.25</v>
      </c>
      <c r="H536" s="181"/>
      <c r="I536" s="178">
        <v>12787166004.559999</v>
      </c>
      <c r="J536" s="179">
        <v>0</v>
      </c>
      <c r="K536" s="180">
        <v>12787166004.559999</v>
      </c>
      <c r="L536" s="181"/>
      <c r="M536" s="178">
        <v>1426674249.22</v>
      </c>
      <c r="N536" s="179">
        <v>0</v>
      </c>
      <c r="O536" s="180">
        <v>1426674249.22</v>
      </c>
      <c r="P536" s="181"/>
      <c r="Q536" s="178">
        <v>14215930253.030001</v>
      </c>
      <c r="R536" s="179">
        <v>0</v>
      </c>
      <c r="S536" s="180">
        <v>14215930253.030001</v>
      </c>
      <c r="T536" s="47"/>
    </row>
    <row r="537" spans="2:20" ht="25.5" customHeight="1">
      <c r="B537" s="21"/>
      <c r="C537" s="161" t="s">
        <v>538</v>
      </c>
      <c r="D537" s="159"/>
      <c r="E537" s="182">
        <v>2089999.25</v>
      </c>
      <c r="F537" s="183">
        <v>0</v>
      </c>
      <c r="G537" s="184">
        <v>2089999.25</v>
      </c>
      <c r="H537" s="177"/>
      <c r="I537" s="182">
        <v>12787166004.559999</v>
      </c>
      <c r="J537" s="183">
        <v>0</v>
      </c>
      <c r="K537" s="184">
        <v>12787166004.559999</v>
      </c>
      <c r="L537" s="177"/>
      <c r="M537" s="182">
        <v>1426674249.22</v>
      </c>
      <c r="N537" s="183">
        <v>0</v>
      </c>
      <c r="O537" s="184">
        <v>1426674249.22</v>
      </c>
      <c r="P537" s="177"/>
      <c r="Q537" s="182">
        <v>14215930253.030001</v>
      </c>
      <c r="R537" s="183">
        <v>0</v>
      </c>
      <c r="S537" s="184">
        <v>14215930253.030001</v>
      </c>
      <c r="T537" s="47"/>
    </row>
    <row r="538" spans="2:20">
      <c r="B538" s="21"/>
      <c r="C538" s="160" t="s">
        <v>539</v>
      </c>
      <c r="D538" s="158"/>
      <c r="E538" s="178">
        <v>0</v>
      </c>
      <c r="F538" s="179">
        <v>0</v>
      </c>
      <c r="G538" s="180">
        <v>0</v>
      </c>
      <c r="H538" s="181"/>
      <c r="I538" s="178">
        <v>409964787.85000002</v>
      </c>
      <c r="J538" s="179">
        <v>0</v>
      </c>
      <c r="K538" s="180">
        <v>409964787.85000002</v>
      </c>
      <c r="L538" s="181"/>
      <c r="M538" s="178">
        <v>12181916</v>
      </c>
      <c r="N538" s="179">
        <v>0</v>
      </c>
      <c r="O538" s="180">
        <v>12181916</v>
      </c>
      <c r="P538" s="181"/>
      <c r="Q538" s="178">
        <v>422146703.85000002</v>
      </c>
      <c r="R538" s="179">
        <v>0</v>
      </c>
      <c r="S538" s="180">
        <v>422146703.85000002</v>
      </c>
      <c r="T538" s="47"/>
    </row>
    <row r="539" spans="2:20">
      <c r="B539" s="21"/>
      <c r="C539" s="161" t="s">
        <v>540</v>
      </c>
      <c r="D539" s="159"/>
      <c r="E539" s="182">
        <v>0</v>
      </c>
      <c r="F539" s="183">
        <v>0</v>
      </c>
      <c r="G539" s="184">
        <v>0</v>
      </c>
      <c r="H539" s="177"/>
      <c r="I539" s="182">
        <v>409964787.85000002</v>
      </c>
      <c r="J539" s="183">
        <v>0</v>
      </c>
      <c r="K539" s="184">
        <v>409964787.85000002</v>
      </c>
      <c r="L539" s="177"/>
      <c r="M539" s="182">
        <v>12181916</v>
      </c>
      <c r="N539" s="183">
        <v>0</v>
      </c>
      <c r="O539" s="184">
        <v>12181916</v>
      </c>
      <c r="P539" s="177"/>
      <c r="Q539" s="182">
        <v>422146703.85000002</v>
      </c>
      <c r="R539" s="183">
        <v>0</v>
      </c>
      <c r="S539" s="184">
        <v>422146703.85000002</v>
      </c>
      <c r="T539" s="47"/>
    </row>
    <row r="540" spans="2:20">
      <c r="B540" s="21"/>
      <c r="C540" s="348" t="s">
        <v>541</v>
      </c>
      <c r="D540" s="158"/>
      <c r="E540" s="178">
        <v>-2392632124825.1201</v>
      </c>
      <c r="F540" s="357">
        <v>-29480359509.400391</v>
      </c>
      <c r="G540" s="180">
        <v>-2363151765315.7202</v>
      </c>
      <c r="H540" s="181"/>
      <c r="I540" s="178">
        <v>-1100178444810.77</v>
      </c>
      <c r="J540" s="357">
        <v>-198724528580.84009</v>
      </c>
      <c r="K540" s="180">
        <v>-901453916229.92993</v>
      </c>
      <c r="L540" s="181"/>
      <c r="M540" s="178">
        <v>290071376905.40997</v>
      </c>
      <c r="N540" s="357">
        <v>499473668033.96002</v>
      </c>
      <c r="O540" s="180">
        <v>-209402291128.54999</v>
      </c>
      <c r="P540" s="181"/>
      <c r="Q540" s="178">
        <v>-3202739192730.48</v>
      </c>
      <c r="R540" s="357">
        <v>271268779943.71881</v>
      </c>
      <c r="S540" s="180">
        <v>-3474007972674.1992</v>
      </c>
      <c r="T540" s="47"/>
    </row>
    <row r="541" spans="2:20">
      <c r="B541" s="21"/>
      <c r="C541" s="161" t="s">
        <v>542</v>
      </c>
      <c r="D541" s="159"/>
      <c r="E541" s="182">
        <v>40513692122.260002</v>
      </c>
      <c r="F541" s="183">
        <v>36918755734.75</v>
      </c>
      <c r="G541" s="184">
        <v>3594936387.5100002</v>
      </c>
      <c r="H541" s="177"/>
      <c r="I541" s="182">
        <v>58262078542.419998</v>
      </c>
      <c r="J541" s="183">
        <v>239570854.4000015</v>
      </c>
      <c r="K541" s="184">
        <v>58022507688.019997</v>
      </c>
      <c r="L541" s="177"/>
      <c r="M541" s="182">
        <v>56505699892.279999</v>
      </c>
      <c r="N541" s="183">
        <v>793789212.81999969</v>
      </c>
      <c r="O541" s="184">
        <v>55711910679.459999</v>
      </c>
      <c r="P541" s="177"/>
      <c r="Q541" s="182">
        <v>155281470556.95999</v>
      </c>
      <c r="R541" s="183">
        <v>37952115801.970001</v>
      </c>
      <c r="S541" s="184">
        <v>117329354754.99001</v>
      </c>
      <c r="T541" s="47"/>
    </row>
    <row r="542" spans="2:20">
      <c r="B542" s="21"/>
      <c r="C542" s="160" t="s">
        <v>543</v>
      </c>
      <c r="D542" s="158"/>
      <c r="E542" s="178">
        <v>3594623211.02</v>
      </c>
      <c r="F542" s="179">
        <v>0</v>
      </c>
      <c r="G542" s="180">
        <v>3594623211.02</v>
      </c>
      <c r="H542" s="181"/>
      <c r="I542" s="178">
        <v>34724835340.349998</v>
      </c>
      <c r="J542" s="179">
        <v>0</v>
      </c>
      <c r="K542" s="180">
        <v>34724835340.349998</v>
      </c>
      <c r="L542" s="181"/>
      <c r="M542" s="178">
        <v>52077645348.5</v>
      </c>
      <c r="N542" s="179">
        <v>0</v>
      </c>
      <c r="O542" s="180">
        <v>52077645348.5</v>
      </c>
      <c r="P542" s="181"/>
      <c r="Q542" s="178">
        <v>90397103899.87001</v>
      </c>
      <c r="R542" s="179">
        <v>1.52587890625E-5</v>
      </c>
      <c r="S542" s="180">
        <v>90397103899.869995</v>
      </c>
      <c r="T542" s="47"/>
    </row>
    <row r="543" spans="2:20">
      <c r="B543" s="21"/>
      <c r="C543" s="161" t="s">
        <v>544</v>
      </c>
      <c r="D543" s="159"/>
      <c r="E543" s="182">
        <v>3594623211.02</v>
      </c>
      <c r="F543" s="183">
        <v>0</v>
      </c>
      <c r="G543" s="184">
        <v>3594623211.02</v>
      </c>
      <c r="H543" s="177"/>
      <c r="I543" s="182">
        <v>34724835340.349998</v>
      </c>
      <c r="J543" s="183">
        <v>0</v>
      </c>
      <c r="K543" s="184">
        <v>34724835340.349998</v>
      </c>
      <c r="L543" s="177"/>
      <c r="M543" s="182">
        <v>52077645348.5</v>
      </c>
      <c r="N543" s="183">
        <v>0</v>
      </c>
      <c r="O543" s="184">
        <v>52077645348.5</v>
      </c>
      <c r="P543" s="177"/>
      <c r="Q543" s="182">
        <v>90397103899.87001</v>
      </c>
      <c r="R543" s="183">
        <v>0</v>
      </c>
      <c r="S543" s="184">
        <v>90397103899.87001</v>
      </c>
      <c r="T543" s="47"/>
    </row>
    <row r="544" spans="2:20">
      <c r="B544" s="21"/>
      <c r="C544" s="160" t="s">
        <v>545</v>
      </c>
      <c r="D544" s="158"/>
      <c r="E544" s="178">
        <v>36919068911.239998</v>
      </c>
      <c r="F544" s="179">
        <v>36918755734.75</v>
      </c>
      <c r="G544" s="180">
        <v>313176.49</v>
      </c>
      <c r="H544" s="181"/>
      <c r="I544" s="178">
        <v>23537243202.07</v>
      </c>
      <c r="J544" s="179">
        <v>239570854.4000015</v>
      </c>
      <c r="K544" s="180">
        <v>23297672347.669998</v>
      </c>
      <c r="L544" s="181"/>
      <c r="M544" s="178">
        <v>4428054543.7799997</v>
      </c>
      <c r="N544" s="179">
        <v>793789212.81999969</v>
      </c>
      <c r="O544" s="180">
        <v>3634265330.96</v>
      </c>
      <c r="P544" s="181"/>
      <c r="Q544" s="178">
        <v>64884366657.089996</v>
      </c>
      <c r="R544" s="179">
        <v>37952115801.970001</v>
      </c>
      <c r="S544" s="180">
        <v>26932250855.119999</v>
      </c>
      <c r="T544" s="47"/>
    </row>
    <row r="545" spans="2:20">
      <c r="B545" s="21"/>
      <c r="C545" s="161" t="s">
        <v>546</v>
      </c>
      <c r="D545" s="159"/>
      <c r="E545" s="182">
        <v>313176.49</v>
      </c>
      <c r="F545" s="183">
        <v>0</v>
      </c>
      <c r="G545" s="184">
        <v>313176.49</v>
      </c>
      <c r="H545" s="177"/>
      <c r="I545" s="182">
        <v>23297672347.669998</v>
      </c>
      <c r="J545" s="183">
        <v>0</v>
      </c>
      <c r="K545" s="184">
        <v>23297672347.669998</v>
      </c>
      <c r="L545" s="177"/>
      <c r="M545" s="182">
        <v>3634265330.96</v>
      </c>
      <c r="N545" s="183">
        <v>0</v>
      </c>
      <c r="O545" s="184">
        <v>3634265330.96</v>
      </c>
      <c r="P545" s="177"/>
      <c r="Q545" s="182">
        <v>26932250855.119999</v>
      </c>
      <c r="R545" s="183">
        <v>0</v>
      </c>
      <c r="S545" s="184">
        <v>26932250855.119999</v>
      </c>
      <c r="T545" s="47"/>
    </row>
    <row r="546" spans="2:20">
      <c r="B546" s="21"/>
      <c r="C546" s="160" t="s">
        <v>547</v>
      </c>
      <c r="D546" s="158"/>
      <c r="E546" s="178">
        <v>36914842109.599998</v>
      </c>
      <c r="F546" s="179">
        <v>36914842109.599998</v>
      </c>
      <c r="G546" s="180">
        <v>0</v>
      </c>
      <c r="H546" s="181"/>
      <c r="I546" s="178">
        <v>234186288.30000001</v>
      </c>
      <c r="J546" s="179">
        <v>234186288.30000001</v>
      </c>
      <c r="K546" s="180">
        <v>0</v>
      </c>
      <c r="L546" s="181"/>
      <c r="M546" s="178">
        <v>695503708.92999995</v>
      </c>
      <c r="N546" s="179">
        <v>695503708.92999995</v>
      </c>
      <c r="O546" s="180">
        <v>0</v>
      </c>
      <c r="P546" s="181"/>
      <c r="Q546" s="178">
        <v>37844532106.830002</v>
      </c>
      <c r="R546" s="179">
        <v>37844532106.830002</v>
      </c>
      <c r="S546" s="180">
        <v>0</v>
      </c>
      <c r="T546" s="47"/>
    </row>
    <row r="547" spans="2:20">
      <c r="B547" s="21"/>
      <c r="C547" s="161" t="s">
        <v>548</v>
      </c>
      <c r="D547" s="159"/>
      <c r="E547" s="182">
        <v>0</v>
      </c>
      <c r="F547" s="183">
        <v>0</v>
      </c>
      <c r="G547" s="184">
        <v>0</v>
      </c>
      <c r="H547" s="177"/>
      <c r="I547" s="182">
        <v>5383499.0999999996</v>
      </c>
      <c r="J547" s="183">
        <v>5383499.0999999996</v>
      </c>
      <c r="K547" s="184">
        <v>0</v>
      </c>
      <c r="L547" s="177"/>
      <c r="M547" s="182">
        <v>-6782.07</v>
      </c>
      <c r="N547" s="183">
        <v>-6782.07</v>
      </c>
      <c r="O547" s="184">
        <v>0</v>
      </c>
      <c r="P547" s="177"/>
      <c r="Q547" s="182">
        <v>5376717.0299999993</v>
      </c>
      <c r="R547" s="183">
        <v>5376717.0299999993</v>
      </c>
      <c r="S547" s="184">
        <v>0</v>
      </c>
      <c r="T547" s="47"/>
    </row>
    <row r="548" spans="2:20">
      <c r="B548" s="21"/>
      <c r="C548" s="160" t="s">
        <v>549</v>
      </c>
      <c r="D548" s="158"/>
      <c r="E548" s="178">
        <v>3138544.5</v>
      </c>
      <c r="F548" s="179">
        <v>3138544.5</v>
      </c>
      <c r="G548" s="180">
        <v>0</v>
      </c>
      <c r="H548" s="181"/>
      <c r="I548" s="178">
        <v>0</v>
      </c>
      <c r="J548" s="179">
        <v>0</v>
      </c>
      <c r="K548" s="180">
        <v>0</v>
      </c>
      <c r="L548" s="181"/>
      <c r="M548" s="178">
        <v>0</v>
      </c>
      <c r="N548" s="179">
        <v>0</v>
      </c>
      <c r="O548" s="180">
        <v>0</v>
      </c>
      <c r="P548" s="181"/>
      <c r="Q548" s="178">
        <v>3138544.5</v>
      </c>
      <c r="R548" s="179">
        <v>3138544.5</v>
      </c>
      <c r="S548" s="180">
        <v>0</v>
      </c>
      <c r="T548" s="47"/>
    </row>
    <row r="549" spans="2:20">
      <c r="B549" s="21"/>
      <c r="C549" s="161" t="s">
        <v>550</v>
      </c>
      <c r="D549" s="159"/>
      <c r="E549" s="182">
        <v>775080.65</v>
      </c>
      <c r="F549" s="183">
        <v>775080.65</v>
      </c>
      <c r="G549" s="184">
        <v>0</v>
      </c>
      <c r="H549" s="177"/>
      <c r="I549" s="182">
        <v>1067</v>
      </c>
      <c r="J549" s="183">
        <v>1067</v>
      </c>
      <c r="K549" s="184">
        <v>0</v>
      </c>
      <c r="L549" s="177"/>
      <c r="M549" s="182">
        <v>98292285.959999993</v>
      </c>
      <c r="N549" s="183">
        <v>98292285.959999993</v>
      </c>
      <c r="O549" s="184">
        <v>0</v>
      </c>
      <c r="P549" s="177"/>
      <c r="Q549" s="182">
        <v>99068433.609999999</v>
      </c>
      <c r="R549" s="183">
        <v>99068433.609999999</v>
      </c>
      <c r="S549" s="184">
        <v>0</v>
      </c>
      <c r="T549" s="47"/>
    </row>
    <row r="550" spans="2:20">
      <c r="B550" s="21"/>
      <c r="C550" s="160" t="s">
        <v>551</v>
      </c>
      <c r="D550" s="158"/>
      <c r="E550" s="178">
        <v>1424789667.8499999</v>
      </c>
      <c r="F550" s="179">
        <v>1414005924.0799999</v>
      </c>
      <c r="G550" s="180">
        <v>10783743.77</v>
      </c>
      <c r="H550" s="181"/>
      <c r="I550" s="178">
        <v>2999736909.77</v>
      </c>
      <c r="J550" s="179">
        <v>5000000</v>
      </c>
      <c r="K550" s="180">
        <v>2994736909.77</v>
      </c>
      <c r="L550" s="181"/>
      <c r="M550" s="178">
        <v>810740394.25999999</v>
      </c>
      <c r="N550" s="179">
        <v>626780056.89999998</v>
      </c>
      <c r="O550" s="180">
        <v>183960337.36000001</v>
      </c>
      <c r="P550" s="181"/>
      <c r="Q550" s="178">
        <v>5235266971.8799992</v>
      </c>
      <c r="R550" s="179">
        <v>2045785980.9799991</v>
      </c>
      <c r="S550" s="180">
        <v>3189480990.9000001</v>
      </c>
      <c r="T550" s="47"/>
    </row>
    <row r="551" spans="2:20" ht="25.5" customHeight="1">
      <c r="B551" s="21"/>
      <c r="C551" s="161" t="s">
        <v>552</v>
      </c>
      <c r="D551" s="159"/>
      <c r="E551" s="182">
        <v>10783743.77</v>
      </c>
      <c r="F551" s="183">
        <v>0</v>
      </c>
      <c r="G551" s="184">
        <v>10783743.77</v>
      </c>
      <c r="H551" s="177"/>
      <c r="I551" s="182">
        <v>2994736909.77</v>
      </c>
      <c r="J551" s="183">
        <v>0</v>
      </c>
      <c r="K551" s="184">
        <v>2994736909.77</v>
      </c>
      <c r="L551" s="177"/>
      <c r="M551" s="182">
        <v>183960337.36000001</v>
      </c>
      <c r="N551" s="183">
        <v>0</v>
      </c>
      <c r="O551" s="184">
        <v>183960337.36000001</v>
      </c>
      <c r="P551" s="177"/>
      <c r="Q551" s="182">
        <v>3189480990.9000001</v>
      </c>
      <c r="R551" s="183">
        <v>0</v>
      </c>
      <c r="S551" s="184">
        <v>3189480990.9000001</v>
      </c>
      <c r="T551" s="47"/>
    </row>
    <row r="552" spans="2:20" ht="25.5" customHeight="1">
      <c r="B552" s="21"/>
      <c r="C552" s="160" t="s">
        <v>553</v>
      </c>
      <c r="D552" s="158"/>
      <c r="E552" s="178">
        <v>1414005924.0799999</v>
      </c>
      <c r="F552" s="179">
        <v>1414005924.0799999</v>
      </c>
      <c r="G552" s="180">
        <v>0</v>
      </c>
      <c r="H552" s="181"/>
      <c r="I552" s="178">
        <v>5000000</v>
      </c>
      <c r="J552" s="179">
        <v>5000000</v>
      </c>
      <c r="K552" s="180">
        <v>0</v>
      </c>
      <c r="L552" s="181"/>
      <c r="M552" s="178">
        <v>626780056.89999998</v>
      </c>
      <c r="N552" s="179">
        <v>626780056.89999998</v>
      </c>
      <c r="O552" s="180">
        <v>0</v>
      </c>
      <c r="P552" s="181"/>
      <c r="Q552" s="178">
        <v>2045785980.98</v>
      </c>
      <c r="R552" s="179">
        <v>2045785980.98</v>
      </c>
      <c r="S552" s="180">
        <v>0</v>
      </c>
      <c r="T552" s="47"/>
    </row>
    <row r="553" spans="2:20" ht="25.5" customHeight="1">
      <c r="B553" s="21"/>
      <c r="C553" s="161" t="s">
        <v>554</v>
      </c>
      <c r="D553" s="159"/>
      <c r="E553" s="182">
        <v>0</v>
      </c>
      <c r="F553" s="183">
        <v>0</v>
      </c>
      <c r="G553" s="184">
        <v>0</v>
      </c>
      <c r="H553" s="177"/>
      <c r="I553" s="182">
        <v>0</v>
      </c>
      <c r="J553" s="183">
        <v>0</v>
      </c>
      <c r="K553" s="184">
        <v>0</v>
      </c>
      <c r="L553" s="177"/>
      <c r="M553" s="182">
        <v>0</v>
      </c>
      <c r="N553" s="183">
        <v>0</v>
      </c>
      <c r="O553" s="184">
        <v>0</v>
      </c>
      <c r="P553" s="177"/>
      <c r="Q553" s="182">
        <v>0</v>
      </c>
      <c r="R553" s="183">
        <v>0</v>
      </c>
      <c r="S553" s="184">
        <v>0</v>
      </c>
      <c r="T553" s="47"/>
    </row>
    <row r="554" spans="2:20" ht="25.5" customHeight="1">
      <c r="B554" s="21"/>
      <c r="C554" s="160" t="s">
        <v>555</v>
      </c>
      <c r="D554" s="158"/>
      <c r="E554" s="178">
        <v>0</v>
      </c>
      <c r="F554" s="179">
        <v>0</v>
      </c>
      <c r="G554" s="180">
        <v>0</v>
      </c>
      <c r="H554" s="181"/>
      <c r="I554" s="178">
        <v>0</v>
      </c>
      <c r="J554" s="179">
        <v>0</v>
      </c>
      <c r="K554" s="180">
        <v>0</v>
      </c>
      <c r="L554" s="181"/>
      <c r="M554" s="178">
        <v>0</v>
      </c>
      <c r="N554" s="179">
        <v>0</v>
      </c>
      <c r="O554" s="180">
        <v>0</v>
      </c>
      <c r="P554" s="181"/>
      <c r="Q554" s="178">
        <v>0</v>
      </c>
      <c r="R554" s="179">
        <v>0</v>
      </c>
      <c r="S554" s="180">
        <v>0</v>
      </c>
      <c r="T554" s="47"/>
    </row>
    <row r="555" spans="2:20" ht="25.5" customHeight="1">
      <c r="B555" s="21"/>
      <c r="C555" s="161" t="s">
        <v>556</v>
      </c>
      <c r="D555" s="159"/>
      <c r="E555" s="182">
        <v>0</v>
      </c>
      <c r="F555" s="183">
        <v>0</v>
      </c>
      <c r="G555" s="184">
        <v>0</v>
      </c>
      <c r="H555" s="177"/>
      <c r="I555" s="182">
        <v>0</v>
      </c>
      <c r="J555" s="183">
        <v>0</v>
      </c>
      <c r="K555" s="184">
        <v>0</v>
      </c>
      <c r="L555" s="177"/>
      <c r="M555" s="182">
        <v>0</v>
      </c>
      <c r="N555" s="183">
        <v>0</v>
      </c>
      <c r="O555" s="184">
        <v>0</v>
      </c>
      <c r="P555" s="177"/>
      <c r="Q555" s="182">
        <v>0</v>
      </c>
      <c r="R555" s="183">
        <v>0</v>
      </c>
      <c r="S555" s="184">
        <v>0</v>
      </c>
      <c r="T555" s="47"/>
    </row>
    <row r="556" spans="2:20">
      <c r="B556" s="21"/>
      <c r="C556" s="160" t="s">
        <v>557</v>
      </c>
      <c r="D556" s="158"/>
      <c r="E556" s="178">
        <v>199165109.31999999</v>
      </c>
      <c r="F556" s="179">
        <v>0</v>
      </c>
      <c r="G556" s="180">
        <v>199165109.31999999</v>
      </c>
      <c r="H556" s="181"/>
      <c r="I556" s="178">
        <v>697946138.13</v>
      </c>
      <c r="J556" s="179">
        <v>8339324.560000062</v>
      </c>
      <c r="K556" s="180">
        <v>689606813.56999993</v>
      </c>
      <c r="L556" s="181"/>
      <c r="M556" s="178">
        <v>213251073.13</v>
      </c>
      <c r="N556" s="179">
        <v>16391720.669999991</v>
      </c>
      <c r="O556" s="180">
        <v>196859352.46000001</v>
      </c>
      <c r="P556" s="181"/>
      <c r="Q556" s="178">
        <v>1110362320.5799999</v>
      </c>
      <c r="R556" s="179">
        <v>24731045.230000019</v>
      </c>
      <c r="S556" s="180">
        <v>1085631275.3499999</v>
      </c>
      <c r="T556" s="47"/>
    </row>
    <row r="557" spans="2:20">
      <c r="B557" s="21"/>
      <c r="C557" s="161" t="s">
        <v>558</v>
      </c>
      <c r="D557" s="159"/>
      <c r="E557" s="182">
        <v>0</v>
      </c>
      <c r="F557" s="183">
        <v>0</v>
      </c>
      <c r="G557" s="184">
        <v>0</v>
      </c>
      <c r="H557" s="177"/>
      <c r="I557" s="182">
        <v>0</v>
      </c>
      <c r="J557" s="183">
        <v>0</v>
      </c>
      <c r="K557" s="184">
        <v>0</v>
      </c>
      <c r="L557" s="177"/>
      <c r="M557" s="182">
        <v>18083854.960000001</v>
      </c>
      <c r="N557" s="183">
        <v>0</v>
      </c>
      <c r="O557" s="184">
        <v>18083854.960000001</v>
      </c>
      <c r="P557" s="177"/>
      <c r="Q557" s="182">
        <v>18083854.960000001</v>
      </c>
      <c r="R557" s="183">
        <v>0</v>
      </c>
      <c r="S557" s="184">
        <v>18083854.960000001</v>
      </c>
      <c r="T557" s="47"/>
    </row>
    <row r="558" spans="2:20">
      <c r="B558" s="21"/>
      <c r="C558" s="160" t="s">
        <v>559</v>
      </c>
      <c r="D558" s="158"/>
      <c r="E558" s="178">
        <v>0</v>
      </c>
      <c r="F558" s="179">
        <v>0</v>
      </c>
      <c r="G558" s="180">
        <v>0</v>
      </c>
      <c r="H558" s="181"/>
      <c r="I558" s="178">
        <v>0</v>
      </c>
      <c r="J558" s="179">
        <v>0</v>
      </c>
      <c r="K558" s="180">
        <v>0</v>
      </c>
      <c r="L558" s="181"/>
      <c r="M558" s="178">
        <v>18083854.960000001</v>
      </c>
      <c r="N558" s="179">
        <v>0</v>
      </c>
      <c r="O558" s="180">
        <v>18083854.960000001</v>
      </c>
      <c r="P558" s="181"/>
      <c r="Q558" s="178">
        <v>18083854.960000001</v>
      </c>
      <c r="R558" s="179">
        <v>0</v>
      </c>
      <c r="S558" s="180">
        <v>18083854.960000001</v>
      </c>
      <c r="T558" s="47"/>
    </row>
    <row r="559" spans="2:20">
      <c r="B559" s="21"/>
      <c r="C559" s="161" t="s">
        <v>560</v>
      </c>
      <c r="D559" s="159"/>
      <c r="E559" s="182">
        <v>0</v>
      </c>
      <c r="F559" s="183">
        <v>0</v>
      </c>
      <c r="G559" s="184">
        <v>0</v>
      </c>
      <c r="H559" s="177"/>
      <c r="I559" s="182">
        <v>0</v>
      </c>
      <c r="J559" s="183">
        <v>0</v>
      </c>
      <c r="K559" s="184">
        <v>0</v>
      </c>
      <c r="L559" s="177"/>
      <c r="M559" s="182">
        <v>0</v>
      </c>
      <c r="N559" s="183">
        <v>0</v>
      </c>
      <c r="O559" s="184">
        <v>0</v>
      </c>
      <c r="P559" s="177"/>
      <c r="Q559" s="182">
        <v>0</v>
      </c>
      <c r="R559" s="183">
        <v>0</v>
      </c>
      <c r="S559" s="184">
        <v>0</v>
      </c>
      <c r="T559" s="47"/>
    </row>
    <row r="560" spans="2:20">
      <c r="B560" s="21"/>
      <c r="C560" s="160" t="s">
        <v>561</v>
      </c>
      <c r="D560" s="158"/>
      <c r="E560" s="178">
        <v>0</v>
      </c>
      <c r="F560" s="179">
        <v>0</v>
      </c>
      <c r="G560" s="180">
        <v>0</v>
      </c>
      <c r="H560" s="181"/>
      <c r="I560" s="178">
        <v>0</v>
      </c>
      <c r="J560" s="179">
        <v>0</v>
      </c>
      <c r="K560" s="180">
        <v>0</v>
      </c>
      <c r="L560" s="181"/>
      <c r="M560" s="178">
        <v>0</v>
      </c>
      <c r="N560" s="179">
        <v>0</v>
      </c>
      <c r="O560" s="180">
        <v>0</v>
      </c>
      <c r="P560" s="181"/>
      <c r="Q560" s="178">
        <v>0</v>
      </c>
      <c r="R560" s="179">
        <v>0</v>
      </c>
      <c r="S560" s="180">
        <v>0</v>
      </c>
      <c r="T560" s="47"/>
    </row>
    <row r="561" spans="2:20">
      <c r="B561" s="21"/>
      <c r="C561" s="161" t="s">
        <v>562</v>
      </c>
      <c r="D561" s="159"/>
      <c r="E561" s="182">
        <v>0</v>
      </c>
      <c r="F561" s="183">
        <v>0</v>
      </c>
      <c r="G561" s="184">
        <v>0</v>
      </c>
      <c r="H561" s="177"/>
      <c r="I561" s="182">
        <v>0</v>
      </c>
      <c r="J561" s="183">
        <v>0</v>
      </c>
      <c r="K561" s="184">
        <v>0</v>
      </c>
      <c r="L561" s="177"/>
      <c r="M561" s="182">
        <v>0</v>
      </c>
      <c r="N561" s="183">
        <v>0</v>
      </c>
      <c r="O561" s="184">
        <v>0</v>
      </c>
      <c r="P561" s="177"/>
      <c r="Q561" s="182">
        <v>0</v>
      </c>
      <c r="R561" s="183">
        <v>0</v>
      </c>
      <c r="S561" s="184">
        <v>0</v>
      </c>
      <c r="T561" s="47"/>
    </row>
    <row r="562" spans="2:20">
      <c r="B562" s="21"/>
      <c r="C562" s="160" t="s">
        <v>563</v>
      </c>
      <c r="D562" s="158"/>
      <c r="E562" s="178">
        <v>0</v>
      </c>
      <c r="F562" s="179">
        <v>0</v>
      </c>
      <c r="G562" s="180">
        <v>0</v>
      </c>
      <c r="H562" s="181"/>
      <c r="I562" s="178">
        <v>0</v>
      </c>
      <c r="J562" s="179">
        <v>0</v>
      </c>
      <c r="K562" s="180">
        <v>0</v>
      </c>
      <c r="L562" s="181"/>
      <c r="M562" s="178">
        <v>0</v>
      </c>
      <c r="N562" s="179">
        <v>0</v>
      </c>
      <c r="O562" s="180">
        <v>0</v>
      </c>
      <c r="P562" s="181"/>
      <c r="Q562" s="178">
        <v>0</v>
      </c>
      <c r="R562" s="179">
        <v>0</v>
      </c>
      <c r="S562" s="180">
        <v>0</v>
      </c>
      <c r="T562" s="47"/>
    </row>
    <row r="563" spans="2:20">
      <c r="B563" s="21"/>
      <c r="C563" s="161" t="s">
        <v>564</v>
      </c>
      <c r="D563" s="159"/>
      <c r="E563" s="182">
        <v>0</v>
      </c>
      <c r="F563" s="183">
        <v>0</v>
      </c>
      <c r="G563" s="184">
        <v>0</v>
      </c>
      <c r="H563" s="177"/>
      <c r="I563" s="182">
        <v>0</v>
      </c>
      <c r="J563" s="183">
        <v>0</v>
      </c>
      <c r="K563" s="184">
        <v>0</v>
      </c>
      <c r="L563" s="177"/>
      <c r="M563" s="182">
        <v>257430.92</v>
      </c>
      <c r="N563" s="183">
        <v>0</v>
      </c>
      <c r="O563" s="184">
        <v>257430.92</v>
      </c>
      <c r="P563" s="177"/>
      <c r="Q563" s="182">
        <v>257430.92</v>
      </c>
      <c r="R563" s="183">
        <v>0</v>
      </c>
      <c r="S563" s="184">
        <v>257430.92</v>
      </c>
      <c r="T563" s="47"/>
    </row>
    <row r="564" spans="2:20">
      <c r="B564" s="21"/>
      <c r="C564" s="160" t="s">
        <v>565</v>
      </c>
      <c r="D564" s="158"/>
      <c r="E564" s="178">
        <v>0</v>
      </c>
      <c r="F564" s="179">
        <v>0</v>
      </c>
      <c r="G564" s="180">
        <v>0</v>
      </c>
      <c r="H564" s="181"/>
      <c r="I564" s="178">
        <v>0</v>
      </c>
      <c r="J564" s="179">
        <v>0</v>
      </c>
      <c r="K564" s="180">
        <v>0</v>
      </c>
      <c r="L564" s="181"/>
      <c r="M564" s="178">
        <v>257430.92</v>
      </c>
      <c r="N564" s="179">
        <v>0</v>
      </c>
      <c r="O564" s="180">
        <v>257430.92</v>
      </c>
      <c r="P564" s="181"/>
      <c r="Q564" s="178">
        <v>257430.92</v>
      </c>
      <c r="R564" s="179">
        <v>0</v>
      </c>
      <c r="S564" s="180">
        <v>257430.92</v>
      </c>
      <c r="T564" s="47"/>
    </row>
    <row r="565" spans="2:20">
      <c r="B565" s="21"/>
      <c r="C565" s="161" t="s">
        <v>566</v>
      </c>
      <c r="D565" s="159"/>
      <c r="E565" s="182">
        <v>0</v>
      </c>
      <c r="F565" s="183">
        <v>0</v>
      </c>
      <c r="G565" s="184">
        <v>0</v>
      </c>
      <c r="H565" s="177"/>
      <c r="I565" s="182">
        <v>0</v>
      </c>
      <c r="J565" s="183">
        <v>0</v>
      </c>
      <c r="K565" s="184">
        <v>0</v>
      </c>
      <c r="L565" s="177"/>
      <c r="M565" s="182">
        <v>0</v>
      </c>
      <c r="N565" s="183">
        <v>0</v>
      </c>
      <c r="O565" s="184">
        <v>0</v>
      </c>
      <c r="P565" s="177"/>
      <c r="Q565" s="182">
        <v>0</v>
      </c>
      <c r="R565" s="183">
        <v>0</v>
      </c>
      <c r="S565" s="184">
        <v>0</v>
      </c>
      <c r="T565" s="47"/>
    </row>
    <row r="566" spans="2:20" ht="25.5" customHeight="1">
      <c r="B566" s="21"/>
      <c r="C566" s="160" t="s">
        <v>567</v>
      </c>
      <c r="D566" s="158"/>
      <c r="E566" s="178">
        <v>0</v>
      </c>
      <c r="F566" s="179">
        <v>0</v>
      </c>
      <c r="G566" s="180">
        <v>0</v>
      </c>
      <c r="H566" s="181"/>
      <c r="I566" s="178">
        <v>0</v>
      </c>
      <c r="J566" s="179">
        <v>0</v>
      </c>
      <c r="K566" s="180">
        <v>0</v>
      </c>
      <c r="L566" s="181"/>
      <c r="M566" s="178">
        <v>0</v>
      </c>
      <c r="N566" s="179">
        <v>0</v>
      </c>
      <c r="O566" s="180">
        <v>0</v>
      </c>
      <c r="P566" s="181"/>
      <c r="Q566" s="178">
        <v>0</v>
      </c>
      <c r="R566" s="179">
        <v>0</v>
      </c>
      <c r="S566" s="180">
        <v>0</v>
      </c>
      <c r="T566" s="47"/>
    </row>
    <row r="567" spans="2:20" ht="25.5" customHeight="1">
      <c r="B567" s="21"/>
      <c r="C567" s="161" t="s">
        <v>568</v>
      </c>
      <c r="D567" s="159"/>
      <c r="E567" s="182">
        <v>0</v>
      </c>
      <c r="F567" s="183">
        <v>0</v>
      </c>
      <c r="G567" s="184">
        <v>0</v>
      </c>
      <c r="H567" s="177"/>
      <c r="I567" s="182">
        <v>0</v>
      </c>
      <c r="J567" s="183">
        <v>0</v>
      </c>
      <c r="K567" s="184">
        <v>0</v>
      </c>
      <c r="L567" s="177"/>
      <c r="M567" s="182">
        <v>0</v>
      </c>
      <c r="N567" s="183">
        <v>0</v>
      </c>
      <c r="O567" s="184">
        <v>0</v>
      </c>
      <c r="P567" s="177"/>
      <c r="Q567" s="182">
        <v>0</v>
      </c>
      <c r="R567" s="183">
        <v>0</v>
      </c>
      <c r="S567" s="184">
        <v>0</v>
      </c>
      <c r="T567" s="47"/>
    </row>
    <row r="568" spans="2:20" ht="25.5" customHeight="1">
      <c r="B568" s="21"/>
      <c r="C568" s="160" t="s">
        <v>569</v>
      </c>
      <c r="D568" s="158"/>
      <c r="E568" s="178">
        <v>0</v>
      </c>
      <c r="F568" s="179">
        <v>0</v>
      </c>
      <c r="G568" s="180">
        <v>0</v>
      </c>
      <c r="H568" s="181"/>
      <c r="I568" s="178">
        <v>0</v>
      </c>
      <c r="J568" s="179">
        <v>0</v>
      </c>
      <c r="K568" s="180">
        <v>0</v>
      </c>
      <c r="L568" s="181"/>
      <c r="M568" s="178">
        <v>0</v>
      </c>
      <c r="N568" s="179">
        <v>0</v>
      </c>
      <c r="O568" s="180">
        <v>0</v>
      </c>
      <c r="P568" s="181"/>
      <c r="Q568" s="178">
        <v>0</v>
      </c>
      <c r="R568" s="179">
        <v>0</v>
      </c>
      <c r="S568" s="180">
        <v>0</v>
      </c>
      <c r="T568" s="47"/>
    </row>
    <row r="569" spans="2:20">
      <c r="B569" s="21"/>
      <c r="C569" s="161" t="s">
        <v>570</v>
      </c>
      <c r="D569" s="159"/>
      <c r="E569" s="182">
        <v>0</v>
      </c>
      <c r="F569" s="183">
        <v>0</v>
      </c>
      <c r="G569" s="184">
        <v>0</v>
      </c>
      <c r="H569" s="177"/>
      <c r="I569" s="182">
        <v>0</v>
      </c>
      <c r="J569" s="183">
        <v>0</v>
      </c>
      <c r="K569" s="184">
        <v>0</v>
      </c>
      <c r="L569" s="177"/>
      <c r="M569" s="182">
        <v>0</v>
      </c>
      <c r="N569" s="183">
        <v>0</v>
      </c>
      <c r="O569" s="184">
        <v>0</v>
      </c>
      <c r="P569" s="177"/>
      <c r="Q569" s="182">
        <v>0</v>
      </c>
      <c r="R569" s="183">
        <v>0</v>
      </c>
      <c r="S569" s="184">
        <v>0</v>
      </c>
      <c r="T569" s="47"/>
    </row>
    <row r="570" spans="2:20">
      <c r="B570" s="21"/>
      <c r="C570" s="160" t="s">
        <v>571</v>
      </c>
      <c r="D570" s="158"/>
      <c r="E570" s="178">
        <v>0</v>
      </c>
      <c r="F570" s="179">
        <v>0</v>
      </c>
      <c r="G570" s="180">
        <v>0</v>
      </c>
      <c r="H570" s="181"/>
      <c r="I570" s="178">
        <v>0</v>
      </c>
      <c r="J570" s="179">
        <v>0</v>
      </c>
      <c r="K570" s="180">
        <v>0</v>
      </c>
      <c r="L570" s="181"/>
      <c r="M570" s="178">
        <v>0</v>
      </c>
      <c r="N570" s="179">
        <v>0</v>
      </c>
      <c r="O570" s="180">
        <v>0</v>
      </c>
      <c r="P570" s="181"/>
      <c r="Q570" s="178">
        <v>0</v>
      </c>
      <c r="R570" s="179">
        <v>0</v>
      </c>
      <c r="S570" s="180">
        <v>0</v>
      </c>
      <c r="T570" s="47"/>
    </row>
    <row r="571" spans="2:20">
      <c r="B571" s="21"/>
      <c r="C571" s="161" t="s">
        <v>572</v>
      </c>
      <c r="D571" s="159"/>
      <c r="E571" s="182">
        <v>0</v>
      </c>
      <c r="F571" s="183">
        <v>0</v>
      </c>
      <c r="G571" s="184">
        <v>0</v>
      </c>
      <c r="H571" s="177"/>
      <c r="I571" s="182">
        <v>0</v>
      </c>
      <c r="J571" s="183">
        <v>0</v>
      </c>
      <c r="K571" s="184">
        <v>0</v>
      </c>
      <c r="L571" s="177"/>
      <c r="M571" s="182">
        <v>0</v>
      </c>
      <c r="N571" s="183">
        <v>0</v>
      </c>
      <c r="O571" s="184">
        <v>0</v>
      </c>
      <c r="P571" s="177"/>
      <c r="Q571" s="182">
        <v>0</v>
      </c>
      <c r="R571" s="183">
        <v>0</v>
      </c>
      <c r="S571" s="184">
        <v>0</v>
      </c>
      <c r="T571" s="47"/>
    </row>
    <row r="572" spans="2:20" ht="25.5" customHeight="1">
      <c r="B572" s="21"/>
      <c r="C572" s="160" t="s">
        <v>573</v>
      </c>
      <c r="D572" s="158"/>
      <c r="E572" s="178">
        <v>0</v>
      </c>
      <c r="F572" s="179">
        <v>0</v>
      </c>
      <c r="G572" s="180">
        <v>0</v>
      </c>
      <c r="H572" s="181"/>
      <c r="I572" s="178">
        <v>0</v>
      </c>
      <c r="J572" s="179">
        <v>0</v>
      </c>
      <c r="K572" s="180">
        <v>0</v>
      </c>
      <c r="L572" s="181"/>
      <c r="M572" s="178">
        <v>0</v>
      </c>
      <c r="N572" s="179">
        <v>0</v>
      </c>
      <c r="O572" s="180">
        <v>0</v>
      </c>
      <c r="P572" s="181"/>
      <c r="Q572" s="178">
        <v>0</v>
      </c>
      <c r="R572" s="179">
        <v>0</v>
      </c>
      <c r="S572" s="180">
        <v>0</v>
      </c>
      <c r="T572" s="47"/>
    </row>
    <row r="573" spans="2:20" ht="25.5" customHeight="1">
      <c r="B573" s="21"/>
      <c r="C573" s="161" t="s">
        <v>574</v>
      </c>
      <c r="D573" s="159"/>
      <c r="E573" s="182">
        <v>0</v>
      </c>
      <c r="F573" s="183">
        <v>0</v>
      </c>
      <c r="G573" s="184">
        <v>0</v>
      </c>
      <c r="H573" s="177"/>
      <c r="I573" s="182">
        <v>0</v>
      </c>
      <c r="J573" s="183">
        <v>0</v>
      </c>
      <c r="K573" s="184">
        <v>0</v>
      </c>
      <c r="L573" s="177"/>
      <c r="M573" s="182">
        <v>0</v>
      </c>
      <c r="N573" s="183">
        <v>0</v>
      </c>
      <c r="O573" s="184">
        <v>0</v>
      </c>
      <c r="P573" s="177"/>
      <c r="Q573" s="182">
        <v>0</v>
      </c>
      <c r="R573" s="183">
        <v>0</v>
      </c>
      <c r="S573" s="184">
        <v>0</v>
      </c>
      <c r="T573" s="47"/>
    </row>
    <row r="574" spans="2:20" ht="25.5" customHeight="1">
      <c r="B574" s="21"/>
      <c r="C574" s="160" t="s">
        <v>575</v>
      </c>
      <c r="D574" s="158"/>
      <c r="E574" s="178">
        <v>0</v>
      </c>
      <c r="F574" s="179">
        <v>0</v>
      </c>
      <c r="G574" s="180">
        <v>0</v>
      </c>
      <c r="H574" s="181"/>
      <c r="I574" s="178">
        <v>0</v>
      </c>
      <c r="J574" s="179">
        <v>0</v>
      </c>
      <c r="K574" s="180">
        <v>0</v>
      </c>
      <c r="L574" s="181"/>
      <c r="M574" s="178">
        <v>0</v>
      </c>
      <c r="N574" s="179">
        <v>0</v>
      </c>
      <c r="O574" s="180">
        <v>0</v>
      </c>
      <c r="P574" s="181"/>
      <c r="Q574" s="178">
        <v>0</v>
      </c>
      <c r="R574" s="179">
        <v>0</v>
      </c>
      <c r="S574" s="180">
        <v>0</v>
      </c>
      <c r="T574" s="47"/>
    </row>
    <row r="575" spans="2:20">
      <c r="B575" s="21"/>
      <c r="C575" s="161" t="s">
        <v>576</v>
      </c>
      <c r="D575" s="159"/>
      <c r="E575" s="182">
        <v>0</v>
      </c>
      <c r="F575" s="183">
        <v>0</v>
      </c>
      <c r="G575" s="184">
        <v>0</v>
      </c>
      <c r="H575" s="177"/>
      <c r="I575" s="182">
        <v>16526407.91</v>
      </c>
      <c r="J575" s="183">
        <v>0</v>
      </c>
      <c r="K575" s="184">
        <v>16526407.91</v>
      </c>
      <c r="L575" s="177"/>
      <c r="M575" s="182">
        <v>35280104.420000002</v>
      </c>
      <c r="N575" s="183">
        <v>9194590.200000003</v>
      </c>
      <c r="O575" s="184">
        <v>26085514.219999999</v>
      </c>
      <c r="P575" s="177"/>
      <c r="Q575" s="182">
        <v>51806512.329999998</v>
      </c>
      <c r="R575" s="183">
        <v>9194590.200000003</v>
      </c>
      <c r="S575" s="184">
        <v>42611922.130000003</v>
      </c>
      <c r="T575" s="47"/>
    </row>
    <row r="576" spans="2:20" ht="25.5" customHeight="1">
      <c r="B576" s="21"/>
      <c r="C576" s="160" t="s">
        <v>577</v>
      </c>
      <c r="D576" s="158"/>
      <c r="E576" s="178">
        <v>0</v>
      </c>
      <c r="F576" s="179">
        <v>0</v>
      </c>
      <c r="G576" s="180">
        <v>0</v>
      </c>
      <c r="H576" s="181"/>
      <c r="I576" s="178">
        <v>16526407.91</v>
      </c>
      <c r="J576" s="179">
        <v>0</v>
      </c>
      <c r="K576" s="180">
        <v>16526407.91</v>
      </c>
      <c r="L576" s="181"/>
      <c r="M576" s="178">
        <v>26085514.219999999</v>
      </c>
      <c r="N576" s="179">
        <v>0</v>
      </c>
      <c r="O576" s="180">
        <v>26085514.219999999</v>
      </c>
      <c r="P576" s="181"/>
      <c r="Q576" s="178">
        <v>42611922.130000003</v>
      </c>
      <c r="R576" s="179">
        <v>0</v>
      </c>
      <c r="S576" s="180">
        <v>42611922.130000003</v>
      </c>
      <c r="T576" s="47"/>
    </row>
    <row r="577" spans="2:20" ht="25.5" customHeight="1">
      <c r="B577" s="21"/>
      <c r="C577" s="161" t="s">
        <v>578</v>
      </c>
      <c r="D577" s="159"/>
      <c r="E577" s="182">
        <v>0</v>
      </c>
      <c r="F577" s="183">
        <v>0</v>
      </c>
      <c r="G577" s="184">
        <v>0</v>
      </c>
      <c r="H577" s="177"/>
      <c r="I577" s="182">
        <v>0</v>
      </c>
      <c r="J577" s="183">
        <v>0</v>
      </c>
      <c r="K577" s="184">
        <v>0</v>
      </c>
      <c r="L577" s="177"/>
      <c r="M577" s="182">
        <v>9194590.1999999993</v>
      </c>
      <c r="N577" s="183">
        <v>9194590.1999999993</v>
      </c>
      <c r="O577" s="184">
        <v>0</v>
      </c>
      <c r="P577" s="177"/>
      <c r="Q577" s="182">
        <v>9194590.1999999993</v>
      </c>
      <c r="R577" s="183">
        <v>9194590.1999999993</v>
      </c>
      <c r="S577" s="184">
        <v>0</v>
      </c>
      <c r="T577" s="47"/>
    </row>
    <row r="578" spans="2:20" ht="25.5" customHeight="1">
      <c r="B578" s="21"/>
      <c r="C578" s="160" t="s">
        <v>579</v>
      </c>
      <c r="D578" s="158"/>
      <c r="E578" s="178">
        <v>0</v>
      </c>
      <c r="F578" s="179">
        <v>0</v>
      </c>
      <c r="G578" s="180">
        <v>0</v>
      </c>
      <c r="H578" s="181"/>
      <c r="I578" s="178">
        <v>0</v>
      </c>
      <c r="J578" s="179">
        <v>0</v>
      </c>
      <c r="K578" s="180">
        <v>0</v>
      </c>
      <c r="L578" s="181"/>
      <c r="M578" s="178">
        <v>0</v>
      </c>
      <c r="N578" s="179">
        <v>0</v>
      </c>
      <c r="O578" s="180">
        <v>0</v>
      </c>
      <c r="P578" s="181"/>
      <c r="Q578" s="178">
        <v>0</v>
      </c>
      <c r="R578" s="179">
        <v>0</v>
      </c>
      <c r="S578" s="180">
        <v>0</v>
      </c>
      <c r="T578" s="47"/>
    </row>
    <row r="579" spans="2:20" ht="25.5" customHeight="1">
      <c r="B579" s="21"/>
      <c r="C579" s="161" t="s">
        <v>580</v>
      </c>
      <c r="D579" s="159"/>
      <c r="E579" s="182">
        <v>0</v>
      </c>
      <c r="F579" s="183">
        <v>0</v>
      </c>
      <c r="G579" s="184">
        <v>0</v>
      </c>
      <c r="H579" s="177"/>
      <c r="I579" s="182">
        <v>0</v>
      </c>
      <c r="J579" s="183">
        <v>0</v>
      </c>
      <c r="K579" s="184">
        <v>0</v>
      </c>
      <c r="L579" s="177"/>
      <c r="M579" s="182">
        <v>0</v>
      </c>
      <c r="N579" s="183">
        <v>0</v>
      </c>
      <c r="O579" s="184">
        <v>0</v>
      </c>
      <c r="P579" s="177"/>
      <c r="Q579" s="182">
        <v>0</v>
      </c>
      <c r="R579" s="183">
        <v>0</v>
      </c>
      <c r="S579" s="184">
        <v>0</v>
      </c>
      <c r="T579" s="47"/>
    </row>
    <row r="580" spans="2:20" ht="25.5" customHeight="1">
      <c r="B580" s="21"/>
      <c r="C580" s="160" t="s">
        <v>581</v>
      </c>
      <c r="D580" s="158"/>
      <c r="E580" s="178">
        <v>0</v>
      </c>
      <c r="F580" s="179">
        <v>0</v>
      </c>
      <c r="G580" s="180">
        <v>0</v>
      </c>
      <c r="H580" s="181"/>
      <c r="I580" s="178">
        <v>0</v>
      </c>
      <c r="J580" s="179">
        <v>0</v>
      </c>
      <c r="K580" s="180">
        <v>0</v>
      </c>
      <c r="L580" s="181"/>
      <c r="M580" s="178">
        <v>0</v>
      </c>
      <c r="N580" s="179">
        <v>0</v>
      </c>
      <c r="O580" s="180">
        <v>0</v>
      </c>
      <c r="P580" s="181"/>
      <c r="Q580" s="178">
        <v>0</v>
      </c>
      <c r="R580" s="179">
        <v>0</v>
      </c>
      <c r="S580" s="180">
        <v>0</v>
      </c>
      <c r="T580" s="47"/>
    </row>
    <row r="581" spans="2:20">
      <c r="B581" s="21"/>
      <c r="C581" s="161" t="s">
        <v>582</v>
      </c>
      <c r="D581" s="159"/>
      <c r="E581" s="182">
        <v>199165109.31999999</v>
      </c>
      <c r="F581" s="183">
        <v>0</v>
      </c>
      <c r="G581" s="184">
        <v>199165109.31999999</v>
      </c>
      <c r="H581" s="177"/>
      <c r="I581" s="182">
        <v>681419730.22000003</v>
      </c>
      <c r="J581" s="183">
        <v>8339324.560000062</v>
      </c>
      <c r="K581" s="184">
        <v>673080405.65999997</v>
      </c>
      <c r="L581" s="177"/>
      <c r="M581" s="182">
        <v>159629682.83000001</v>
      </c>
      <c r="N581" s="183">
        <v>7197130.4699999988</v>
      </c>
      <c r="O581" s="184">
        <v>152432552.36000001</v>
      </c>
      <c r="P581" s="177"/>
      <c r="Q581" s="182">
        <v>1040214522.37</v>
      </c>
      <c r="R581" s="183">
        <v>15536455.030000091</v>
      </c>
      <c r="S581" s="184">
        <v>1024678067.34</v>
      </c>
      <c r="T581" s="47"/>
    </row>
    <row r="582" spans="2:20">
      <c r="B582" s="21"/>
      <c r="C582" s="160" t="s">
        <v>583</v>
      </c>
      <c r="D582" s="158"/>
      <c r="E582" s="178">
        <v>199165109.31999999</v>
      </c>
      <c r="F582" s="179">
        <v>0</v>
      </c>
      <c r="G582" s="180">
        <v>199165109.31999999</v>
      </c>
      <c r="H582" s="181"/>
      <c r="I582" s="178">
        <v>673080405.65999997</v>
      </c>
      <c r="J582" s="179">
        <v>0</v>
      </c>
      <c r="K582" s="180">
        <v>673080405.65999997</v>
      </c>
      <c r="L582" s="181"/>
      <c r="M582" s="178">
        <v>152432552.36000001</v>
      </c>
      <c r="N582" s="179">
        <v>0</v>
      </c>
      <c r="O582" s="180">
        <v>152432552.36000001</v>
      </c>
      <c r="P582" s="181"/>
      <c r="Q582" s="178">
        <v>1024678067.34</v>
      </c>
      <c r="R582" s="179">
        <v>0</v>
      </c>
      <c r="S582" s="180">
        <v>1024678067.34</v>
      </c>
      <c r="T582" s="47"/>
    </row>
    <row r="583" spans="2:20">
      <c r="B583" s="21"/>
      <c r="C583" s="161" t="s">
        <v>584</v>
      </c>
      <c r="D583" s="159"/>
      <c r="E583" s="182">
        <v>0</v>
      </c>
      <c r="F583" s="183">
        <v>0</v>
      </c>
      <c r="G583" s="184">
        <v>0</v>
      </c>
      <c r="H583" s="177"/>
      <c r="I583" s="182">
        <v>8328377.8200000003</v>
      </c>
      <c r="J583" s="183">
        <v>8328377.8200000003</v>
      </c>
      <c r="K583" s="184">
        <v>0</v>
      </c>
      <c r="L583" s="177"/>
      <c r="M583" s="182">
        <v>5225624.22</v>
      </c>
      <c r="N583" s="183">
        <v>5225624.22</v>
      </c>
      <c r="O583" s="184">
        <v>0</v>
      </c>
      <c r="P583" s="177"/>
      <c r="Q583" s="182">
        <v>13554002.039999999</v>
      </c>
      <c r="R583" s="183">
        <v>13554002.039999999</v>
      </c>
      <c r="S583" s="184">
        <v>0</v>
      </c>
      <c r="T583" s="47"/>
    </row>
    <row r="584" spans="2:20">
      <c r="B584" s="21"/>
      <c r="C584" s="160" t="s">
        <v>585</v>
      </c>
      <c r="D584" s="158"/>
      <c r="E584" s="178">
        <v>0</v>
      </c>
      <c r="F584" s="179">
        <v>0</v>
      </c>
      <c r="G584" s="180">
        <v>0</v>
      </c>
      <c r="H584" s="181"/>
      <c r="I584" s="178">
        <v>10835.34</v>
      </c>
      <c r="J584" s="179">
        <v>10835.34</v>
      </c>
      <c r="K584" s="180">
        <v>0</v>
      </c>
      <c r="L584" s="181"/>
      <c r="M584" s="178">
        <v>1409561.96</v>
      </c>
      <c r="N584" s="179">
        <v>1409561.96</v>
      </c>
      <c r="O584" s="180">
        <v>0</v>
      </c>
      <c r="P584" s="181"/>
      <c r="Q584" s="178">
        <v>1420397.3</v>
      </c>
      <c r="R584" s="179">
        <v>1420397.3</v>
      </c>
      <c r="S584" s="180">
        <v>0</v>
      </c>
      <c r="T584" s="47"/>
    </row>
    <row r="585" spans="2:20">
      <c r="B585" s="21"/>
      <c r="C585" s="161" t="s">
        <v>586</v>
      </c>
      <c r="D585" s="159"/>
      <c r="E585" s="182">
        <v>0</v>
      </c>
      <c r="F585" s="183">
        <v>0</v>
      </c>
      <c r="G585" s="184">
        <v>0</v>
      </c>
      <c r="H585" s="177"/>
      <c r="I585" s="182">
        <v>0</v>
      </c>
      <c r="J585" s="183">
        <v>0</v>
      </c>
      <c r="K585" s="184">
        <v>0</v>
      </c>
      <c r="L585" s="177"/>
      <c r="M585" s="182">
        <v>0</v>
      </c>
      <c r="N585" s="183">
        <v>0</v>
      </c>
      <c r="O585" s="184">
        <v>0</v>
      </c>
      <c r="P585" s="177"/>
      <c r="Q585" s="182">
        <v>0</v>
      </c>
      <c r="R585" s="183">
        <v>0</v>
      </c>
      <c r="S585" s="184">
        <v>0</v>
      </c>
      <c r="T585" s="47"/>
    </row>
    <row r="586" spans="2:20" ht="25.5" customHeight="1">
      <c r="B586" s="21"/>
      <c r="C586" s="160" t="s">
        <v>587</v>
      </c>
      <c r="D586" s="158"/>
      <c r="E586" s="178">
        <v>0</v>
      </c>
      <c r="F586" s="179">
        <v>0</v>
      </c>
      <c r="G586" s="180">
        <v>0</v>
      </c>
      <c r="H586" s="181"/>
      <c r="I586" s="178">
        <v>111.4</v>
      </c>
      <c r="J586" s="179">
        <v>111.4</v>
      </c>
      <c r="K586" s="180">
        <v>0</v>
      </c>
      <c r="L586" s="181"/>
      <c r="M586" s="178">
        <v>561944.29</v>
      </c>
      <c r="N586" s="179">
        <v>561944.29</v>
      </c>
      <c r="O586" s="180">
        <v>0</v>
      </c>
      <c r="P586" s="181"/>
      <c r="Q586" s="178">
        <v>562055.69000000006</v>
      </c>
      <c r="R586" s="179">
        <v>562055.69000000006</v>
      </c>
      <c r="S586" s="180">
        <v>0</v>
      </c>
      <c r="T586" s="47"/>
    </row>
    <row r="587" spans="2:20">
      <c r="B587" s="21"/>
      <c r="C587" s="161" t="s">
        <v>588</v>
      </c>
      <c r="D587" s="159"/>
      <c r="E587" s="182">
        <v>248089986.25999999</v>
      </c>
      <c r="F587" s="183">
        <v>0</v>
      </c>
      <c r="G587" s="184">
        <v>248089986.25999999</v>
      </c>
      <c r="H587" s="177"/>
      <c r="I587" s="182">
        <v>7864472165.0200005</v>
      </c>
      <c r="J587" s="183">
        <v>9.5367431640625E-7</v>
      </c>
      <c r="K587" s="184">
        <v>7864472165.0200005</v>
      </c>
      <c r="L587" s="177"/>
      <c r="M587" s="182">
        <v>3545185626.9899998</v>
      </c>
      <c r="N587" s="183">
        <v>0</v>
      </c>
      <c r="O587" s="184">
        <v>3545185626.9899998</v>
      </c>
      <c r="P587" s="177"/>
      <c r="Q587" s="182">
        <v>11657747778.27</v>
      </c>
      <c r="R587" s="183">
        <v>0</v>
      </c>
      <c r="S587" s="184">
        <v>11657747778.27</v>
      </c>
      <c r="T587" s="47"/>
    </row>
    <row r="588" spans="2:20">
      <c r="B588" s="21"/>
      <c r="C588" s="160" t="s">
        <v>589</v>
      </c>
      <c r="D588" s="158"/>
      <c r="E588" s="178">
        <v>248089986.25999999</v>
      </c>
      <c r="F588" s="179">
        <v>0</v>
      </c>
      <c r="G588" s="180">
        <v>248089986.25999999</v>
      </c>
      <c r="H588" s="181"/>
      <c r="I588" s="178">
        <v>7816419281.54</v>
      </c>
      <c r="J588" s="179">
        <v>0</v>
      </c>
      <c r="K588" s="180">
        <v>7816419281.54</v>
      </c>
      <c r="L588" s="181"/>
      <c r="M588" s="178">
        <v>3255466866.6199999</v>
      </c>
      <c r="N588" s="179">
        <v>0</v>
      </c>
      <c r="O588" s="180">
        <v>3255466866.6199999</v>
      </c>
      <c r="P588" s="181"/>
      <c r="Q588" s="178">
        <v>11319976134.42</v>
      </c>
      <c r="R588" s="179">
        <v>0</v>
      </c>
      <c r="S588" s="180">
        <v>11319976134.42</v>
      </c>
      <c r="T588" s="47"/>
    </row>
    <row r="589" spans="2:20" ht="25.5" customHeight="1">
      <c r="B589" s="21"/>
      <c r="C589" s="161" t="s">
        <v>590</v>
      </c>
      <c r="D589" s="159"/>
      <c r="E589" s="182">
        <v>248089986.25999999</v>
      </c>
      <c r="F589" s="183">
        <v>0</v>
      </c>
      <c r="G589" s="184">
        <v>248089986.25999999</v>
      </c>
      <c r="H589" s="177"/>
      <c r="I589" s="182">
        <v>7816419281.54</v>
      </c>
      <c r="J589" s="183">
        <v>0</v>
      </c>
      <c r="K589" s="184">
        <v>7816419281.54</v>
      </c>
      <c r="L589" s="177"/>
      <c r="M589" s="182">
        <v>3255466866.6199999</v>
      </c>
      <c r="N589" s="183">
        <v>0</v>
      </c>
      <c r="O589" s="184">
        <v>3255466866.6199999</v>
      </c>
      <c r="P589" s="177"/>
      <c r="Q589" s="182">
        <v>11319976134.42</v>
      </c>
      <c r="R589" s="183">
        <v>0</v>
      </c>
      <c r="S589" s="184">
        <v>11319976134.42</v>
      </c>
      <c r="T589" s="47"/>
    </row>
    <row r="590" spans="2:20">
      <c r="B590" s="21"/>
      <c r="C590" s="160" t="s">
        <v>591</v>
      </c>
      <c r="D590" s="158"/>
      <c r="E590" s="178">
        <v>0</v>
      </c>
      <c r="F590" s="179">
        <v>0</v>
      </c>
      <c r="G590" s="180">
        <v>0</v>
      </c>
      <c r="H590" s="181"/>
      <c r="I590" s="178">
        <v>48052883.479999997</v>
      </c>
      <c r="J590" s="179">
        <v>0</v>
      </c>
      <c r="K590" s="180">
        <v>48052883.479999997</v>
      </c>
      <c r="L590" s="181"/>
      <c r="M590" s="178">
        <v>289718760.37</v>
      </c>
      <c r="N590" s="179">
        <v>0</v>
      </c>
      <c r="O590" s="180">
        <v>289718760.37</v>
      </c>
      <c r="P590" s="181"/>
      <c r="Q590" s="178">
        <v>337771643.85000002</v>
      </c>
      <c r="R590" s="179">
        <v>0</v>
      </c>
      <c r="S590" s="180">
        <v>337771643.85000002</v>
      </c>
      <c r="T590" s="47"/>
    </row>
    <row r="591" spans="2:20" ht="25.5" customHeight="1">
      <c r="B591" s="21"/>
      <c r="C591" s="161" t="s">
        <v>592</v>
      </c>
      <c r="D591" s="159"/>
      <c r="E591" s="182">
        <v>0</v>
      </c>
      <c r="F591" s="183">
        <v>0</v>
      </c>
      <c r="G591" s="184">
        <v>0</v>
      </c>
      <c r="H591" s="177"/>
      <c r="I591" s="182">
        <v>48052883.479999997</v>
      </c>
      <c r="J591" s="183">
        <v>0</v>
      </c>
      <c r="K591" s="184">
        <v>48052883.479999997</v>
      </c>
      <c r="L591" s="177"/>
      <c r="M591" s="182">
        <v>289718760.37</v>
      </c>
      <c r="N591" s="183">
        <v>0</v>
      </c>
      <c r="O591" s="184">
        <v>289718760.37</v>
      </c>
      <c r="P591" s="177"/>
      <c r="Q591" s="182">
        <v>337771643.85000002</v>
      </c>
      <c r="R591" s="183">
        <v>0</v>
      </c>
      <c r="S591" s="184">
        <v>337771643.85000002</v>
      </c>
      <c r="T591" s="47"/>
    </row>
    <row r="592" spans="2:20">
      <c r="B592" s="21"/>
      <c r="C592" s="160" t="s">
        <v>593</v>
      </c>
      <c r="D592" s="158"/>
      <c r="E592" s="178">
        <v>361048457.17000002</v>
      </c>
      <c r="F592" s="179">
        <v>152301169.93000001</v>
      </c>
      <c r="G592" s="180">
        <v>208747287.24000001</v>
      </c>
      <c r="H592" s="181"/>
      <c r="I592" s="178">
        <v>513084700.83999997</v>
      </c>
      <c r="J592" s="179">
        <v>-23593888.270000041</v>
      </c>
      <c r="K592" s="180">
        <v>536678589.11000001</v>
      </c>
      <c r="L592" s="181"/>
      <c r="M592" s="178">
        <v>327150931.04000002</v>
      </c>
      <c r="N592" s="179">
        <v>17103592.16000003</v>
      </c>
      <c r="O592" s="180">
        <v>310047338.88</v>
      </c>
      <c r="P592" s="181"/>
      <c r="Q592" s="178">
        <v>1201284089.05</v>
      </c>
      <c r="R592" s="179">
        <v>145810873.8199999</v>
      </c>
      <c r="S592" s="180">
        <v>1055473215.23</v>
      </c>
      <c r="T592" s="47"/>
    </row>
    <row r="593" spans="2:20">
      <c r="B593" s="21"/>
      <c r="C593" s="161" t="s">
        <v>594</v>
      </c>
      <c r="D593" s="159"/>
      <c r="E593" s="182">
        <v>49103509.840000004</v>
      </c>
      <c r="F593" s="183">
        <v>23277165.829999998</v>
      </c>
      <c r="G593" s="184">
        <v>25826344.010000002</v>
      </c>
      <c r="H593" s="177"/>
      <c r="I593" s="182">
        <v>9724665.6400000006</v>
      </c>
      <c r="J593" s="183">
        <v>0</v>
      </c>
      <c r="K593" s="184">
        <v>9724665.6400000006</v>
      </c>
      <c r="L593" s="177"/>
      <c r="M593" s="182">
        <v>13210380.35</v>
      </c>
      <c r="N593" s="183">
        <v>0</v>
      </c>
      <c r="O593" s="184">
        <v>13210380.35</v>
      </c>
      <c r="P593" s="177"/>
      <c r="Q593" s="182">
        <v>72038555.830000013</v>
      </c>
      <c r="R593" s="183">
        <v>23277165.830000009</v>
      </c>
      <c r="S593" s="184">
        <v>48761390.000000007</v>
      </c>
      <c r="T593" s="47"/>
    </row>
    <row r="594" spans="2:20">
      <c r="B594" s="21"/>
      <c r="C594" s="160" t="s">
        <v>595</v>
      </c>
      <c r="D594" s="158"/>
      <c r="E594" s="178">
        <v>25826344.010000002</v>
      </c>
      <c r="F594" s="179">
        <v>0</v>
      </c>
      <c r="G594" s="180">
        <v>25826344.010000002</v>
      </c>
      <c r="H594" s="181"/>
      <c r="I594" s="178">
        <v>9724665.6400000006</v>
      </c>
      <c r="J594" s="179">
        <v>0</v>
      </c>
      <c r="K594" s="180">
        <v>9724665.6400000006</v>
      </c>
      <c r="L594" s="181"/>
      <c r="M594" s="178">
        <v>13210380.35</v>
      </c>
      <c r="N594" s="179">
        <v>0</v>
      </c>
      <c r="O594" s="180">
        <v>13210380.35</v>
      </c>
      <c r="P594" s="181"/>
      <c r="Q594" s="178">
        <v>48761390</v>
      </c>
      <c r="R594" s="179">
        <v>0</v>
      </c>
      <c r="S594" s="180">
        <v>48761390</v>
      </c>
      <c r="T594" s="47"/>
    </row>
    <row r="595" spans="2:20">
      <c r="B595" s="21"/>
      <c r="C595" s="161" t="s">
        <v>596</v>
      </c>
      <c r="D595" s="159"/>
      <c r="E595" s="182">
        <v>23277165.829999998</v>
      </c>
      <c r="F595" s="183">
        <v>23277165.829999998</v>
      </c>
      <c r="G595" s="184">
        <v>0</v>
      </c>
      <c r="H595" s="177"/>
      <c r="I595" s="182">
        <v>0</v>
      </c>
      <c r="J595" s="183">
        <v>0</v>
      </c>
      <c r="K595" s="184">
        <v>0</v>
      </c>
      <c r="L595" s="177"/>
      <c r="M595" s="182">
        <v>0</v>
      </c>
      <c r="N595" s="183">
        <v>0</v>
      </c>
      <c r="O595" s="184">
        <v>0</v>
      </c>
      <c r="P595" s="177"/>
      <c r="Q595" s="182">
        <v>23277165.829999998</v>
      </c>
      <c r="R595" s="183">
        <v>23277165.829999998</v>
      </c>
      <c r="S595" s="184">
        <v>0</v>
      </c>
      <c r="T595" s="47"/>
    </row>
    <row r="596" spans="2:20">
      <c r="B596" s="21"/>
      <c r="C596" s="160" t="s">
        <v>597</v>
      </c>
      <c r="D596" s="158"/>
      <c r="E596" s="178">
        <v>0</v>
      </c>
      <c r="F596" s="179">
        <v>0</v>
      </c>
      <c r="G596" s="180">
        <v>0</v>
      </c>
      <c r="H596" s="181"/>
      <c r="I596" s="178">
        <v>0</v>
      </c>
      <c r="J596" s="179">
        <v>0</v>
      </c>
      <c r="K596" s="180">
        <v>0</v>
      </c>
      <c r="L596" s="181"/>
      <c r="M596" s="178">
        <v>0</v>
      </c>
      <c r="N596" s="179">
        <v>0</v>
      </c>
      <c r="O596" s="180">
        <v>0</v>
      </c>
      <c r="P596" s="181"/>
      <c r="Q596" s="178">
        <v>0</v>
      </c>
      <c r="R596" s="179">
        <v>0</v>
      </c>
      <c r="S596" s="180">
        <v>0</v>
      </c>
      <c r="T596" s="47"/>
    </row>
    <row r="597" spans="2:20">
      <c r="B597" s="21"/>
      <c r="C597" s="161" t="s">
        <v>598</v>
      </c>
      <c r="D597" s="159"/>
      <c r="E597" s="182">
        <v>0</v>
      </c>
      <c r="F597" s="183">
        <v>0</v>
      </c>
      <c r="G597" s="184">
        <v>0</v>
      </c>
      <c r="H597" s="177"/>
      <c r="I597" s="182">
        <v>0</v>
      </c>
      <c r="J597" s="183">
        <v>0</v>
      </c>
      <c r="K597" s="184">
        <v>0</v>
      </c>
      <c r="L597" s="177"/>
      <c r="M597" s="182">
        <v>0</v>
      </c>
      <c r="N597" s="183">
        <v>0</v>
      </c>
      <c r="O597" s="184">
        <v>0</v>
      </c>
      <c r="P597" s="177"/>
      <c r="Q597" s="182">
        <v>0</v>
      </c>
      <c r="R597" s="183">
        <v>0</v>
      </c>
      <c r="S597" s="184">
        <v>0</v>
      </c>
      <c r="T597" s="47"/>
    </row>
    <row r="598" spans="2:20">
      <c r="B598" s="21"/>
      <c r="C598" s="160" t="s">
        <v>599</v>
      </c>
      <c r="D598" s="158"/>
      <c r="E598" s="178">
        <v>0</v>
      </c>
      <c r="F598" s="179">
        <v>0</v>
      </c>
      <c r="G598" s="180">
        <v>0</v>
      </c>
      <c r="H598" s="181"/>
      <c r="I598" s="178">
        <v>0</v>
      </c>
      <c r="J598" s="179">
        <v>0</v>
      </c>
      <c r="K598" s="180">
        <v>0</v>
      </c>
      <c r="L598" s="181"/>
      <c r="M598" s="178">
        <v>0</v>
      </c>
      <c r="N598" s="179">
        <v>0</v>
      </c>
      <c r="O598" s="180">
        <v>0</v>
      </c>
      <c r="P598" s="181"/>
      <c r="Q598" s="178">
        <v>0</v>
      </c>
      <c r="R598" s="179">
        <v>0</v>
      </c>
      <c r="S598" s="180">
        <v>0</v>
      </c>
      <c r="T598" s="47"/>
    </row>
    <row r="599" spans="2:20">
      <c r="B599" s="21"/>
      <c r="C599" s="161" t="s">
        <v>600</v>
      </c>
      <c r="D599" s="159"/>
      <c r="E599" s="182">
        <v>0</v>
      </c>
      <c r="F599" s="183">
        <v>0</v>
      </c>
      <c r="G599" s="184">
        <v>0</v>
      </c>
      <c r="H599" s="177"/>
      <c r="I599" s="182">
        <v>475534099.30000001</v>
      </c>
      <c r="J599" s="183">
        <v>0</v>
      </c>
      <c r="K599" s="184">
        <v>475534099.30000001</v>
      </c>
      <c r="L599" s="177"/>
      <c r="M599" s="182">
        <v>0</v>
      </c>
      <c r="N599" s="183">
        <v>0</v>
      </c>
      <c r="O599" s="184">
        <v>0</v>
      </c>
      <c r="P599" s="177"/>
      <c r="Q599" s="182">
        <v>475534099.30000001</v>
      </c>
      <c r="R599" s="183">
        <v>0</v>
      </c>
      <c r="S599" s="184">
        <v>475534099.30000001</v>
      </c>
      <c r="T599" s="47"/>
    </row>
    <row r="600" spans="2:20">
      <c r="B600" s="21"/>
      <c r="C600" s="160" t="s">
        <v>601</v>
      </c>
      <c r="D600" s="158"/>
      <c r="E600" s="178">
        <v>0</v>
      </c>
      <c r="F600" s="179">
        <v>0</v>
      </c>
      <c r="G600" s="180">
        <v>0</v>
      </c>
      <c r="H600" s="181"/>
      <c r="I600" s="178">
        <v>475534099.30000001</v>
      </c>
      <c r="J600" s="179">
        <v>0</v>
      </c>
      <c r="K600" s="180">
        <v>475534099.30000001</v>
      </c>
      <c r="L600" s="181"/>
      <c r="M600" s="178">
        <v>0</v>
      </c>
      <c r="N600" s="179">
        <v>0</v>
      </c>
      <c r="O600" s="180">
        <v>0</v>
      </c>
      <c r="P600" s="181"/>
      <c r="Q600" s="178">
        <v>475534099.30000001</v>
      </c>
      <c r="R600" s="179">
        <v>0</v>
      </c>
      <c r="S600" s="180">
        <v>475534099.30000001</v>
      </c>
      <c r="T600" s="47"/>
    </row>
    <row r="601" spans="2:20">
      <c r="B601" s="21"/>
      <c r="C601" s="161" t="s">
        <v>602</v>
      </c>
      <c r="D601" s="159"/>
      <c r="E601" s="182">
        <v>0</v>
      </c>
      <c r="F601" s="183">
        <v>0</v>
      </c>
      <c r="G601" s="184">
        <v>0</v>
      </c>
      <c r="H601" s="177"/>
      <c r="I601" s="182">
        <v>0</v>
      </c>
      <c r="J601" s="183">
        <v>0</v>
      </c>
      <c r="K601" s="184">
        <v>0</v>
      </c>
      <c r="L601" s="177"/>
      <c r="M601" s="182">
        <v>0</v>
      </c>
      <c r="N601" s="183">
        <v>0</v>
      </c>
      <c r="O601" s="184">
        <v>0</v>
      </c>
      <c r="P601" s="177"/>
      <c r="Q601" s="182">
        <v>0</v>
      </c>
      <c r="R601" s="183">
        <v>0</v>
      </c>
      <c r="S601" s="184">
        <v>0</v>
      </c>
      <c r="T601" s="47"/>
    </row>
    <row r="602" spans="2:20">
      <c r="B602" s="21"/>
      <c r="C602" s="160" t="s">
        <v>603</v>
      </c>
      <c r="D602" s="158"/>
      <c r="E602" s="178">
        <v>0</v>
      </c>
      <c r="F602" s="179">
        <v>0</v>
      </c>
      <c r="G602" s="180">
        <v>0</v>
      </c>
      <c r="H602" s="181"/>
      <c r="I602" s="178">
        <v>0</v>
      </c>
      <c r="J602" s="179">
        <v>0</v>
      </c>
      <c r="K602" s="180">
        <v>0</v>
      </c>
      <c r="L602" s="181"/>
      <c r="M602" s="178">
        <v>0</v>
      </c>
      <c r="N602" s="179">
        <v>0</v>
      </c>
      <c r="O602" s="180">
        <v>0</v>
      </c>
      <c r="P602" s="181"/>
      <c r="Q602" s="178">
        <v>0</v>
      </c>
      <c r="R602" s="179">
        <v>0</v>
      </c>
      <c r="S602" s="180">
        <v>0</v>
      </c>
      <c r="T602" s="47"/>
    </row>
    <row r="603" spans="2:20">
      <c r="B603" s="21"/>
      <c r="C603" s="161" t="s">
        <v>604</v>
      </c>
      <c r="D603" s="159"/>
      <c r="E603" s="182">
        <v>0</v>
      </c>
      <c r="F603" s="183">
        <v>0</v>
      </c>
      <c r="G603" s="184">
        <v>0</v>
      </c>
      <c r="H603" s="177"/>
      <c r="I603" s="182">
        <v>0</v>
      </c>
      <c r="J603" s="183">
        <v>0</v>
      </c>
      <c r="K603" s="184">
        <v>0</v>
      </c>
      <c r="L603" s="177"/>
      <c r="M603" s="182">
        <v>0</v>
      </c>
      <c r="N603" s="183">
        <v>0</v>
      </c>
      <c r="O603" s="184">
        <v>0</v>
      </c>
      <c r="P603" s="177"/>
      <c r="Q603" s="182">
        <v>0</v>
      </c>
      <c r="R603" s="183">
        <v>0</v>
      </c>
      <c r="S603" s="184">
        <v>0</v>
      </c>
      <c r="T603" s="47"/>
    </row>
    <row r="604" spans="2:20">
      <c r="B604" s="21"/>
      <c r="C604" s="160" t="s">
        <v>605</v>
      </c>
      <c r="D604" s="158"/>
      <c r="E604" s="178">
        <v>0</v>
      </c>
      <c r="F604" s="179">
        <v>0</v>
      </c>
      <c r="G604" s="180">
        <v>0</v>
      </c>
      <c r="H604" s="181"/>
      <c r="I604" s="178">
        <v>0</v>
      </c>
      <c r="J604" s="179">
        <v>0</v>
      </c>
      <c r="K604" s="180">
        <v>0</v>
      </c>
      <c r="L604" s="181"/>
      <c r="M604" s="178">
        <v>0</v>
      </c>
      <c r="N604" s="179">
        <v>0</v>
      </c>
      <c r="O604" s="180">
        <v>0</v>
      </c>
      <c r="P604" s="181"/>
      <c r="Q604" s="178">
        <v>0</v>
      </c>
      <c r="R604" s="179">
        <v>0</v>
      </c>
      <c r="S604" s="180">
        <v>0</v>
      </c>
      <c r="T604" s="47"/>
    </row>
    <row r="605" spans="2:20">
      <c r="B605" s="21"/>
      <c r="C605" s="161" t="s">
        <v>606</v>
      </c>
      <c r="D605" s="159"/>
      <c r="E605" s="182">
        <v>0</v>
      </c>
      <c r="F605" s="183">
        <v>0</v>
      </c>
      <c r="G605" s="184">
        <v>0</v>
      </c>
      <c r="H605" s="177"/>
      <c r="I605" s="182">
        <v>0.03</v>
      </c>
      <c r="J605" s="183">
        <v>0</v>
      </c>
      <c r="K605" s="184">
        <v>0.03</v>
      </c>
      <c r="L605" s="177"/>
      <c r="M605" s="182">
        <v>1489807.89</v>
      </c>
      <c r="N605" s="183">
        <v>0</v>
      </c>
      <c r="O605" s="184">
        <v>1489807.89</v>
      </c>
      <c r="P605" s="177"/>
      <c r="Q605" s="182">
        <v>1489807.92</v>
      </c>
      <c r="R605" s="183">
        <v>0</v>
      </c>
      <c r="S605" s="184">
        <v>1489807.92</v>
      </c>
      <c r="T605" s="47"/>
    </row>
    <row r="606" spans="2:20">
      <c r="B606" s="21"/>
      <c r="C606" s="160" t="s">
        <v>607</v>
      </c>
      <c r="D606" s="158"/>
      <c r="E606" s="178">
        <v>0</v>
      </c>
      <c r="F606" s="179">
        <v>0</v>
      </c>
      <c r="G606" s="180">
        <v>0</v>
      </c>
      <c r="H606" s="181"/>
      <c r="I606" s="178">
        <v>0.03</v>
      </c>
      <c r="J606" s="179">
        <v>0</v>
      </c>
      <c r="K606" s="180">
        <v>0.03</v>
      </c>
      <c r="L606" s="181"/>
      <c r="M606" s="178">
        <v>1489807.89</v>
      </c>
      <c r="N606" s="179">
        <v>0</v>
      </c>
      <c r="O606" s="180">
        <v>1489807.89</v>
      </c>
      <c r="P606" s="181"/>
      <c r="Q606" s="178">
        <v>1489807.92</v>
      </c>
      <c r="R606" s="179">
        <v>0</v>
      </c>
      <c r="S606" s="180">
        <v>1489807.92</v>
      </c>
      <c r="T606" s="47"/>
    </row>
    <row r="607" spans="2:20">
      <c r="B607" s="21"/>
      <c r="C607" s="161" t="s">
        <v>608</v>
      </c>
      <c r="D607" s="159"/>
      <c r="E607" s="182">
        <v>0</v>
      </c>
      <c r="F607" s="183">
        <v>0</v>
      </c>
      <c r="G607" s="184">
        <v>0</v>
      </c>
      <c r="H607" s="177"/>
      <c r="I607" s="182">
        <v>0</v>
      </c>
      <c r="J607" s="183">
        <v>0</v>
      </c>
      <c r="K607" s="184">
        <v>0</v>
      </c>
      <c r="L607" s="177"/>
      <c r="M607" s="182">
        <v>0</v>
      </c>
      <c r="N607" s="183">
        <v>0</v>
      </c>
      <c r="O607" s="184">
        <v>0</v>
      </c>
      <c r="P607" s="177"/>
      <c r="Q607" s="182">
        <v>0</v>
      </c>
      <c r="R607" s="183">
        <v>0</v>
      </c>
      <c r="S607" s="184">
        <v>0</v>
      </c>
      <c r="T607" s="47"/>
    </row>
    <row r="608" spans="2:20">
      <c r="B608" s="21"/>
      <c r="C608" s="160" t="s">
        <v>609</v>
      </c>
      <c r="D608" s="158"/>
      <c r="E608" s="178">
        <v>0</v>
      </c>
      <c r="F608" s="179">
        <v>0</v>
      </c>
      <c r="G608" s="180">
        <v>0</v>
      </c>
      <c r="H608" s="181"/>
      <c r="I608" s="178">
        <v>0</v>
      </c>
      <c r="J608" s="179">
        <v>0</v>
      </c>
      <c r="K608" s="180">
        <v>0</v>
      </c>
      <c r="L608" s="181"/>
      <c r="M608" s="178">
        <v>0</v>
      </c>
      <c r="N608" s="179">
        <v>0</v>
      </c>
      <c r="O608" s="180">
        <v>0</v>
      </c>
      <c r="P608" s="181"/>
      <c r="Q608" s="178">
        <v>0</v>
      </c>
      <c r="R608" s="179">
        <v>0</v>
      </c>
      <c r="S608" s="180">
        <v>0</v>
      </c>
      <c r="T608" s="47"/>
    </row>
    <row r="609" spans="2:20">
      <c r="B609" s="21"/>
      <c r="C609" s="161" t="s">
        <v>610</v>
      </c>
      <c r="D609" s="159"/>
      <c r="E609" s="182">
        <v>0</v>
      </c>
      <c r="F609" s="183">
        <v>0</v>
      </c>
      <c r="G609" s="184">
        <v>0</v>
      </c>
      <c r="H609" s="177"/>
      <c r="I609" s="182">
        <v>0</v>
      </c>
      <c r="J609" s="183">
        <v>0</v>
      </c>
      <c r="K609" s="184">
        <v>0</v>
      </c>
      <c r="L609" s="177"/>
      <c r="M609" s="182">
        <v>0</v>
      </c>
      <c r="N609" s="183">
        <v>0</v>
      </c>
      <c r="O609" s="184">
        <v>0</v>
      </c>
      <c r="P609" s="177"/>
      <c r="Q609" s="182">
        <v>0</v>
      </c>
      <c r="R609" s="183">
        <v>0</v>
      </c>
      <c r="S609" s="184">
        <v>0</v>
      </c>
      <c r="T609" s="47"/>
    </row>
    <row r="610" spans="2:20" ht="25.5" customHeight="1">
      <c r="B610" s="21"/>
      <c r="C610" s="160" t="s">
        <v>611</v>
      </c>
      <c r="D610" s="158"/>
      <c r="E610" s="178">
        <v>0</v>
      </c>
      <c r="F610" s="179">
        <v>0</v>
      </c>
      <c r="G610" s="180">
        <v>0</v>
      </c>
      <c r="H610" s="181"/>
      <c r="I610" s="178">
        <v>0</v>
      </c>
      <c r="J610" s="179">
        <v>0</v>
      </c>
      <c r="K610" s="180">
        <v>0</v>
      </c>
      <c r="L610" s="181"/>
      <c r="M610" s="178">
        <v>0</v>
      </c>
      <c r="N610" s="179">
        <v>0</v>
      </c>
      <c r="O610" s="180">
        <v>0</v>
      </c>
      <c r="P610" s="181"/>
      <c r="Q610" s="178">
        <v>0</v>
      </c>
      <c r="R610" s="179">
        <v>0</v>
      </c>
      <c r="S610" s="180">
        <v>0</v>
      </c>
      <c r="T610" s="47"/>
    </row>
    <row r="611" spans="2:20">
      <c r="B611" s="21"/>
      <c r="C611" s="161" t="s">
        <v>612</v>
      </c>
      <c r="D611" s="159"/>
      <c r="E611" s="182">
        <v>53808867.039999999</v>
      </c>
      <c r="F611" s="183">
        <v>53808867.039999999</v>
      </c>
      <c r="G611" s="184">
        <v>0</v>
      </c>
      <c r="H611" s="177"/>
      <c r="I611" s="182">
        <v>39059663.289999999</v>
      </c>
      <c r="J611" s="183">
        <v>0</v>
      </c>
      <c r="K611" s="184">
        <v>39059663.289999999</v>
      </c>
      <c r="L611" s="177"/>
      <c r="M611" s="182">
        <v>0</v>
      </c>
      <c r="N611" s="183">
        <v>0</v>
      </c>
      <c r="O611" s="184">
        <v>0</v>
      </c>
      <c r="P611" s="177"/>
      <c r="Q611" s="182">
        <v>92868530.329999998</v>
      </c>
      <c r="R611" s="183">
        <v>53808867.039999999</v>
      </c>
      <c r="S611" s="184">
        <v>39059663.289999999</v>
      </c>
      <c r="T611" s="47"/>
    </row>
    <row r="612" spans="2:20">
      <c r="B612" s="21"/>
      <c r="C612" s="160" t="s">
        <v>613</v>
      </c>
      <c r="D612" s="158"/>
      <c r="E612" s="178">
        <v>0</v>
      </c>
      <c r="F612" s="179">
        <v>0</v>
      </c>
      <c r="G612" s="180">
        <v>0</v>
      </c>
      <c r="H612" s="181"/>
      <c r="I612" s="178">
        <v>39059663.289999999</v>
      </c>
      <c r="J612" s="179">
        <v>0</v>
      </c>
      <c r="K612" s="180">
        <v>39059663.289999999</v>
      </c>
      <c r="L612" s="181"/>
      <c r="M612" s="178">
        <v>0</v>
      </c>
      <c r="N612" s="179">
        <v>0</v>
      </c>
      <c r="O612" s="180">
        <v>0</v>
      </c>
      <c r="P612" s="181"/>
      <c r="Q612" s="178">
        <v>39059663.289999999</v>
      </c>
      <c r="R612" s="179">
        <v>0</v>
      </c>
      <c r="S612" s="180">
        <v>39059663.289999999</v>
      </c>
      <c r="T612" s="47"/>
    </row>
    <row r="613" spans="2:20">
      <c r="B613" s="21"/>
      <c r="C613" s="161" t="s">
        <v>614</v>
      </c>
      <c r="D613" s="159"/>
      <c r="E613" s="182">
        <v>53808867.039999999</v>
      </c>
      <c r="F613" s="183">
        <v>53808867.039999999</v>
      </c>
      <c r="G613" s="184">
        <v>0</v>
      </c>
      <c r="H613" s="177"/>
      <c r="I613" s="182">
        <v>0</v>
      </c>
      <c r="J613" s="183">
        <v>0</v>
      </c>
      <c r="K613" s="184">
        <v>0</v>
      </c>
      <c r="L613" s="177"/>
      <c r="M613" s="182">
        <v>0</v>
      </c>
      <c r="N613" s="183">
        <v>0</v>
      </c>
      <c r="O613" s="184">
        <v>0</v>
      </c>
      <c r="P613" s="177"/>
      <c r="Q613" s="182">
        <v>53808867.039999999</v>
      </c>
      <c r="R613" s="183">
        <v>53808867.039999999</v>
      </c>
      <c r="S613" s="184">
        <v>0</v>
      </c>
      <c r="T613" s="47"/>
    </row>
    <row r="614" spans="2:20">
      <c r="B614" s="21"/>
      <c r="C614" s="160" t="s">
        <v>615</v>
      </c>
      <c r="D614" s="158"/>
      <c r="E614" s="178">
        <v>0</v>
      </c>
      <c r="F614" s="179">
        <v>0</v>
      </c>
      <c r="G614" s="180">
        <v>0</v>
      </c>
      <c r="H614" s="181"/>
      <c r="I614" s="178">
        <v>0</v>
      </c>
      <c r="J614" s="179">
        <v>0</v>
      </c>
      <c r="K614" s="180">
        <v>0</v>
      </c>
      <c r="L614" s="181"/>
      <c r="M614" s="178">
        <v>0</v>
      </c>
      <c r="N614" s="179">
        <v>0</v>
      </c>
      <c r="O614" s="180">
        <v>0</v>
      </c>
      <c r="P614" s="181"/>
      <c r="Q614" s="178">
        <v>0</v>
      </c>
      <c r="R614" s="179">
        <v>0</v>
      </c>
      <c r="S614" s="180">
        <v>0</v>
      </c>
      <c r="T614" s="47"/>
    </row>
    <row r="615" spans="2:20" ht="25.5" customHeight="1">
      <c r="B615" s="21"/>
      <c r="C615" s="161" t="s">
        <v>616</v>
      </c>
      <c r="D615" s="159"/>
      <c r="E615" s="182">
        <v>0</v>
      </c>
      <c r="F615" s="183">
        <v>0</v>
      </c>
      <c r="G615" s="184">
        <v>0</v>
      </c>
      <c r="H615" s="177"/>
      <c r="I615" s="182">
        <v>0</v>
      </c>
      <c r="J615" s="183">
        <v>0</v>
      </c>
      <c r="K615" s="184">
        <v>0</v>
      </c>
      <c r="L615" s="177"/>
      <c r="M615" s="182">
        <v>0</v>
      </c>
      <c r="N615" s="183">
        <v>0</v>
      </c>
      <c r="O615" s="184">
        <v>0</v>
      </c>
      <c r="P615" s="177"/>
      <c r="Q615" s="182">
        <v>0</v>
      </c>
      <c r="R615" s="183">
        <v>0</v>
      </c>
      <c r="S615" s="184">
        <v>0</v>
      </c>
      <c r="T615" s="47"/>
    </row>
    <row r="616" spans="2:20" ht="25.5" customHeight="1">
      <c r="B616" s="21"/>
      <c r="C616" s="160" t="s">
        <v>617</v>
      </c>
      <c r="D616" s="158"/>
      <c r="E616" s="178">
        <v>0</v>
      </c>
      <c r="F616" s="179">
        <v>0</v>
      </c>
      <c r="G616" s="180">
        <v>0</v>
      </c>
      <c r="H616" s="181"/>
      <c r="I616" s="178">
        <v>0</v>
      </c>
      <c r="J616" s="179">
        <v>0</v>
      </c>
      <c r="K616" s="180">
        <v>0</v>
      </c>
      <c r="L616" s="181"/>
      <c r="M616" s="178">
        <v>0</v>
      </c>
      <c r="N616" s="179">
        <v>0</v>
      </c>
      <c r="O616" s="180">
        <v>0</v>
      </c>
      <c r="P616" s="181"/>
      <c r="Q616" s="178">
        <v>0</v>
      </c>
      <c r="R616" s="179">
        <v>0</v>
      </c>
      <c r="S616" s="180">
        <v>0</v>
      </c>
      <c r="T616" s="47"/>
    </row>
    <row r="617" spans="2:20">
      <c r="B617" s="21"/>
      <c r="C617" s="161" t="s">
        <v>618</v>
      </c>
      <c r="D617" s="159"/>
      <c r="E617" s="182">
        <v>185112888.44999999</v>
      </c>
      <c r="F617" s="183">
        <v>56415369.639999993</v>
      </c>
      <c r="G617" s="184">
        <v>128697518.81</v>
      </c>
      <c r="H617" s="177"/>
      <c r="I617" s="182">
        <v>0</v>
      </c>
      <c r="J617" s="183">
        <v>0</v>
      </c>
      <c r="K617" s="184">
        <v>0</v>
      </c>
      <c r="L617" s="177"/>
      <c r="M617" s="182">
        <v>6403668.7699999996</v>
      </c>
      <c r="N617" s="183">
        <v>6403668.7699999996</v>
      </c>
      <c r="O617" s="184">
        <v>0</v>
      </c>
      <c r="P617" s="177"/>
      <c r="Q617" s="182">
        <v>191516557.22</v>
      </c>
      <c r="R617" s="183">
        <v>62819038.409999996</v>
      </c>
      <c r="S617" s="184">
        <v>128697518.81</v>
      </c>
      <c r="T617" s="47"/>
    </row>
    <row r="618" spans="2:20">
      <c r="B618" s="21"/>
      <c r="C618" s="160" t="s">
        <v>619</v>
      </c>
      <c r="D618" s="158"/>
      <c r="E618" s="178">
        <v>128697518.81</v>
      </c>
      <c r="F618" s="179">
        <v>0</v>
      </c>
      <c r="G618" s="180">
        <v>128697518.81</v>
      </c>
      <c r="H618" s="181"/>
      <c r="I618" s="178">
        <v>0</v>
      </c>
      <c r="J618" s="179">
        <v>0</v>
      </c>
      <c r="K618" s="180">
        <v>0</v>
      </c>
      <c r="L618" s="181"/>
      <c r="M618" s="178">
        <v>0</v>
      </c>
      <c r="N618" s="179">
        <v>0</v>
      </c>
      <c r="O618" s="180">
        <v>0</v>
      </c>
      <c r="P618" s="181"/>
      <c r="Q618" s="178">
        <v>128697518.81</v>
      </c>
      <c r="R618" s="179">
        <v>0</v>
      </c>
      <c r="S618" s="180">
        <v>128697518.81</v>
      </c>
      <c r="T618" s="47"/>
    </row>
    <row r="619" spans="2:20">
      <c r="B619" s="21"/>
      <c r="C619" s="161" t="s">
        <v>620</v>
      </c>
      <c r="D619" s="159"/>
      <c r="E619" s="182">
        <v>56415369.640000001</v>
      </c>
      <c r="F619" s="183">
        <v>56415369.640000001</v>
      </c>
      <c r="G619" s="184">
        <v>0</v>
      </c>
      <c r="H619" s="177"/>
      <c r="I619" s="182">
        <v>0</v>
      </c>
      <c r="J619" s="183">
        <v>0</v>
      </c>
      <c r="K619" s="184">
        <v>0</v>
      </c>
      <c r="L619" s="177"/>
      <c r="M619" s="182">
        <v>6403668.7699999996</v>
      </c>
      <c r="N619" s="183">
        <v>6403668.7699999996</v>
      </c>
      <c r="O619" s="184">
        <v>0</v>
      </c>
      <c r="P619" s="177"/>
      <c r="Q619" s="182">
        <v>62819038.409999996</v>
      </c>
      <c r="R619" s="183">
        <v>62819038.409999996</v>
      </c>
      <c r="S619" s="184">
        <v>0</v>
      </c>
      <c r="T619" s="47"/>
    </row>
    <row r="620" spans="2:20" ht="25.5" customHeight="1">
      <c r="B620" s="21"/>
      <c r="C620" s="160" t="s">
        <v>621</v>
      </c>
      <c r="D620" s="158"/>
      <c r="E620" s="178">
        <v>0</v>
      </c>
      <c r="F620" s="179">
        <v>0</v>
      </c>
      <c r="G620" s="180">
        <v>0</v>
      </c>
      <c r="H620" s="181"/>
      <c r="I620" s="178">
        <v>0</v>
      </c>
      <c r="J620" s="179">
        <v>0</v>
      </c>
      <c r="K620" s="180">
        <v>0</v>
      </c>
      <c r="L620" s="181"/>
      <c r="M620" s="178">
        <v>0</v>
      </c>
      <c r="N620" s="179">
        <v>0</v>
      </c>
      <c r="O620" s="180">
        <v>0</v>
      </c>
      <c r="P620" s="181"/>
      <c r="Q620" s="178">
        <v>0</v>
      </c>
      <c r="R620" s="179">
        <v>0</v>
      </c>
      <c r="S620" s="180">
        <v>0</v>
      </c>
      <c r="T620" s="47"/>
    </row>
    <row r="621" spans="2:20" ht="25.5" customHeight="1">
      <c r="B621" s="21"/>
      <c r="C621" s="161" t="s">
        <v>622</v>
      </c>
      <c r="D621" s="159"/>
      <c r="E621" s="182">
        <v>0</v>
      </c>
      <c r="F621" s="183">
        <v>0</v>
      </c>
      <c r="G621" s="184">
        <v>0</v>
      </c>
      <c r="H621" s="177"/>
      <c r="I621" s="182">
        <v>0</v>
      </c>
      <c r="J621" s="183">
        <v>0</v>
      </c>
      <c r="K621" s="184">
        <v>0</v>
      </c>
      <c r="L621" s="177"/>
      <c r="M621" s="182">
        <v>0</v>
      </c>
      <c r="N621" s="183">
        <v>0</v>
      </c>
      <c r="O621" s="184">
        <v>0</v>
      </c>
      <c r="P621" s="177"/>
      <c r="Q621" s="182">
        <v>0</v>
      </c>
      <c r="R621" s="183">
        <v>0</v>
      </c>
      <c r="S621" s="184">
        <v>0</v>
      </c>
      <c r="T621" s="47"/>
    </row>
    <row r="622" spans="2:20" ht="25.5" customHeight="1">
      <c r="B622" s="21"/>
      <c r="C622" s="160" t="s">
        <v>623</v>
      </c>
      <c r="D622" s="158"/>
      <c r="E622" s="178">
        <v>0</v>
      </c>
      <c r="F622" s="179">
        <v>0</v>
      </c>
      <c r="G622" s="180">
        <v>0</v>
      </c>
      <c r="H622" s="181"/>
      <c r="I622" s="178">
        <v>0</v>
      </c>
      <c r="J622" s="179">
        <v>0</v>
      </c>
      <c r="K622" s="180">
        <v>0</v>
      </c>
      <c r="L622" s="181"/>
      <c r="M622" s="178">
        <v>0</v>
      </c>
      <c r="N622" s="179">
        <v>0</v>
      </c>
      <c r="O622" s="180">
        <v>0</v>
      </c>
      <c r="P622" s="181"/>
      <c r="Q622" s="178">
        <v>0</v>
      </c>
      <c r="R622" s="179">
        <v>0</v>
      </c>
      <c r="S622" s="180">
        <v>0</v>
      </c>
      <c r="T622" s="47"/>
    </row>
    <row r="623" spans="2:20">
      <c r="B623" s="21"/>
      <c r="C623" s="161" t="s">
        <v>624</v>
      </c>
      <c r="D623" s="159"/>
      <c r="E623" s="182">
        <v>3366483.42</v>
      </c>
      <c r="F623" s="183">
        <v>3366483.42</v>
      </c>
      <c r="G623" s="184">
        <v>0</v>
      </c>
      <c r="H623" s="177"/>
      <c r="I623" s="182">
        <v>4914350.5</v>
      </c>
      <c r="J623" s="183">
        <v>0</v>
      </c>
      <c r="K623" s="184">
        <v>4914350.5</v>
      </c>
      <c r="L623" s="177"/>
      <c r="M623" s="182">
        <v>282168924.48000002</v>
      </c>
      <c r="N623" s="183">
        <v>-8333.3199999928474</v>
      </c>
      <c r="O623" s="184">
        <v>282177257.80000001</v>
      </c>
      <c r="P623" s="177"/>
      <c r="Q623" s="182">
        <v>290449758.39999998</v>
      </c>
      <c r="R623" s="183">
        <v>3358150.1000000238</v>
      </c>
      <c r="S623" s="184">
        <v>287091608.30000001</v>
      </c>
      <c r="T623" s="47"/>
    </row>
    <row r="624" spans="2:20">
      <c r="B624" s="21"/>
      <c r="C624" s="160" t="s">
        <v>625</v>
      </c>
      <c r="D624" s="158"/>
      <c r="E624" s="178">
        <v>0</v>
      </c>
      <c r="F624" s="179">
        <v>0</v>
      </c>
      <c r="G624" s="180">
        <v>0</v>
      </c>
      <c r="H624" s="181"/>
      <c r="I624" s="178">
        <v>4914350.5</v>
      </c>
      <c r="J624" s="179">
        <v>0</v>
      </c>
      <c r="K624" s="180">
        <v>4914350.5</v>
      </c>
      <c r="L624" s="181"/>
      <c r="M624" s="178">
        <v>282177257.80000001</v>
      </c>
      <c r="N624" s="179">
        <v>0</v>
      </c>
      <c r="O624" s="180">
        <v>282177257.80000001</v>
      </c>
      <c r="P624" s="181"/>
      <c r="Q624" s="178">
        <v>287091608.30000001</v>
      </c>
      <c r="R624" s="179">
        <v>0</v>
      </c>
      <c r="S624" s="180">
        <v>287091608.30000001</v>
      </c>
      <c r="T624" s="47"/>
    </row>
    <row r="625" spans="2:20">
      <c r="B625" s="21"/>
      <c r="C625" s="161" t="s">
        <v>626</v>
      </c>
      <c r="D625" s="159"/>
      <c r="E625" s="182">
        <v>3366483.42</v>
      </c>
      <c r="F625" s="183">
        <v>3366483.42</v>
      </c>
      <c r="G625" s="184">
        <v>0</v>
      </c>
      <c r="H625" s="177"/>
      <c r="I625" s="182">
        <v>0</v>
      </c>
      <c r="J625" s="183">
        <v>0</v>
      </c>
      <c r="K625" s="184">
        <v>0</v>
      </c>
      <c r="L625" s="177"/>
      <c r="M625" s="182">
        <v>0</v>
      </c>
      <c r="N625" s="183">
        <v>0</v>
      </c>
      <c r="O625" s="184">
        <v>0</v>
      </c>
      <c r="P625" s="177"/>
      <c r="Q625" s="182">
        <v>3366483.42</v>
      </c>
      <c r="R625" s="183">
        <v>3366483.42</v>
      </c>
      <c r="S625" s="184">
        <v>0</v>
      </c>
      <c r="T625" s="47"/>
    </row>
    <row r="626" spans="2:20">
      <c r="B626" s="21"/>
      <c r="C626" s="160" t="s">
        <v>627</v>
      </c>
      <c r="D626" s="158"/>
      <c r="E626" s="178">
        <v>0</v>
      </c>
      <c r="F626" s="179">
        <v>0</v>
      </c>
      <c r="G626" s="180">
        <v>0</v>
      </c>
      <c r="H626" s="181"/>
      <c r="I626" s="178">
        <v>0</v>
      </c>
      <c r="J626" s="179">
        <v>0</v>
      </c>
      <c r="K626" s="180">
        <v>0</v>
      </c>
      <c r="L626" s="181"/>
      <c r="M626" s="178">
        <v>0</v>
      </c>
      <c r="N626" s="179">
        <v>0</v>
      </c>
      <c r="O626" s="180">
        <v>0</v>
      </c>
      <c r="P626" s="181"/>
      <c r="Q626" s="178">
        <v>0</v>
      </c>
      <c r="R626" s="179">
        <v>0</v>
      </c>
      <c r="S626" s="180">
        <v>0</v>
      </c>
      <c r="T626" s="47"/>
    </row>
    <row r="627" spans="2:20">
      <c r="B627" s="21"/>
      <c r="C627" s="161" t="s">
        <v>628</v>
      </c>
      <c r="D627" s="159"/>
      <c r="E627" s="182">
        <v>0</v>
      </c>
      <c r="F627" s="183">
        <v>0</v>
      </c>
      <c r="G627" s="184">
        <v>0</v>
      </c>
      <c r="H627" s="177"/>
      <c r="I627" s="182">
        <v>0</v>
      </c>
      <c r="J627" s="183">
        <v>0</v>
      </c>
      <c r="K627" s="184">
        <v>0</v>
      </c>
      <c r="L627" s="177"/>
      <c r="M627" s="182">
        <v>0</v>
      </c>
      <c r="N627" s="183">
        <v>0</v>
      </c>
      <c r="O627" s="184">
        <v>0</v>
      </c>
      <c r="P627" s="177"/>
      <c r="Q627" s="182">
        <v>0</v>
      </c>
      <c r="R627" s="183">
        <v>0</v>
      </c>
      <c r="S627" s="184">
        <v>0</v>
      </c>
      <c r="T627" s="47"/>
    </row>
    <row r="628" spans="2:20" ht="25.5" customHeight="1">
      <c r="B628" s="21"/>
      <c r="C628" s="160" t="s">
        <v>629</v>
      </c>
      <c r="D628" s="158"/>
      <c r="E628" s="178">
        <v>0</v>
      </c>
      <c r="F628" s="179">
        <v>0</v>
      </c>
      <c r="G628" s="180">
        <v>0</v>
      </c>
      <c r="H628" s="181"/>
      <c r="I628" s="178">
        <v>0</v>
      </c>
      <c r="J628" s="179">
        <v>0</v>
      </c>
      <c r="K628" s="180">
        <v>0</v>
      </c>
      <c r="L628" s="181"/>
      <c r="M628" s="178">
        <v>-8333.32</v>
      </c>
      <c r="N628" s="179">
        <v>-8333.32</v>
      </c>
      <c r="O628" s="180">
        <v>0</v>
      </c>
      <c r="P628" s="181"/>
      <c r="Q628" s="178">
        <v>-8333.32</v>
      </c>
      <c r="R628" s="179">
        <v>-8333.32</v>
      </c>
      <c r="S628" s="180">
        <v>0</v>
      </c>
      <c r="T628" s="47"/>
    </row>
    <row r="629" spans="2:20" ht="25.5" customHeight="1">
      <c r="B629" s="21"/>
      <c r="C629" s="161" t="s">
        <v>630</v>
      </c>
      <c r="D629" s="159"/>
      <c r="E629" s="182">
        <v>0</v>
      </c>
      <c r="F629" s="183">
        <v>0</v>
      </c>
      <c r="G629" s="184">
        <v>0</v>
      </c>
      <c r="H629" s="177"/>
      <c r="I629" s="182">
        <v>0</v>
      </c>
      <c r="J629" s="183">
        <v>0</v>
      </c>
      <c r="K629" s="184">
        <v>0</v>
      </c>
      <c r="L629" s="177"/>
      <c r="M629" s="182">
        <v>10904008.32</v>
      </c>
      <c r="N629" s="183">
        <v>1560352.560000001</v>
      </c>
      <c r="O629" s="184">
        <v>9343655.7599999998</v>
      </c>
      <c r="P629" s="177"/>
      <c r="Q629" s="182">
        <v>10904008.32</v>
      </c>
      <c r="R629" s="183">
        <v>1560352.560000001</v>
      </c>
      <c r="S629" s="184">
        <v>9343655.7599999998</v>
      </c>
      <c r="T629" s="47"/>
    </row>
    <row r="630" spans="2:20" ht="25.5" customHeight="1">
      <c r="B630" s="21"/>
      <c r="C630" s="160" t="s">
        <v>631</v>
      </c>
      <c r="D630" s="158"/>
      <c r="E630" s="178">
        <v>0</v>
      </c>
      <c r="F630" s="179">
        <v>0</v>
      </c>
      <c r="G630" s="180">
        <v>0</v>
      </c>
      <c r="H630" s="181"/>
      <c r="I630" s="178">
        <v>0</v>
      </c>
      <c r="J630" s="179">
        <v>0</v>
      </c>
      <c r="K630" s="180">
        <v>0</v>
      </c>
      <c r="L630" s="181"/>
      <c r="M630" s="178">
        <v>9343655.7599999998</v>
      </c>
      <c r="N630" s="179">
        <v>0</v>
      </c>
      <c r="O630" s="180">
        <v>9343655.7599999998</v>
      </c>
      <c r="P630" s="181"/>
      <c r="Q630" s="178">
        <v>9343655.7599999998</v>
      </c>
      <c r="R630" s="179">
        <v>0</v>
      </c>
      <c r="S630" s="180">
        <v>9343655.7599999998</v>
      </c>
      <c r="T630" s="47"/>
    </row>
    <row r="631" spans="2:20" ht="25.5" customHeight="1">
      <c r="B631" s="21"/>
      <c r="C631" s="161" t="s">
        <v>632</v>
      </c>
      <c r="D631" s="159"/>
      <c r="E631" s="182">
        <v>0</v>
      </c>
      <c r="F631" s="183">
        <v>0</v>
      </c>
      <c r="G631" s="184">
        <v>0</v>
      </c>
      <c r="H631" s="177"/>
      <c r="I631" s="182">
        <v>0</v>
      </c>
      <c r="J631" s="183">
        <v>0</v>
      </c>
      <c r="K631" s="184">
        <v>0</v>
      </c>
      <c r="L631" s="177"/>
      <c r="M631" s="182">
        <v>0</v>
      </c>
      <c r="N631" s="183">
        <v>0</v>
      </c>
      <c r="O631" s="184">
        <v>0</v>
      </c>
      <c r="P631" s="177"/>
      <c r="Q631" s="182">
        <v>0</v>
      </c>
      <c r="R631" s="183">
        <v>0</v>
      </c>
      <c r="S631" s="184">
        <v>0</v>
      </c>
      <c r="T631" s="47"/>
    </row>
    <row r="632" spans="2:20" ht="25.5" customHeight="1">
      <c r="B632" s="21"/>
      <c r="C632" s="160" t="s">
        <v>633</v>
      </c>
      <c r="D632" s="158"/>
      <c r="E632" s="178">
        <v>0</v>
      </c>
      <c r="F632" s="179">
        <v>0</v>
      </c>
      <c r="G632" s="180">
        <v>0</v>
      </c>
      <c r="H632" s="181"/>
      <c r="I632" s="178">
        <v>0</v>
      </c>
      <c r="J632" s="179">
        <v>0</v>
      </c>
      <c r="K632" s="180">
        <v>0</v>
      </c>
      <c r="L632" s="181"/>
      <c r="M632" s="178">
        <v>0</v>
      </c>
      <c r="N632" s="179">
        <v>0</v>
      </c>
      <c r="O632" s="180">
        <v>0</v>
      </c>
      <c r="P632" s="181"/>
      <c r="Q632" s="178">
        <v>0</v>
      </c>
      <c r="R632" s="179">
        <v>0</v>
      </c>
      <c r="S632" s="180">
        <v>0</v>
      </c>
      <c r="T632" s="47"/>
    </row>
    <row r="633" spans="2:20" ht="25.5" customHeight="1">
      <c r="B633" s="21"/>
      <c r="C633" s="161" t="s">
        <v>634</v>
      </c>
      <c r="D633" s="159"/>
      <c r="E633" s="182">
        <v>0</v>
      </c>
      <c r="F633" s="183">
        <v>0</v>
      </c>
      <c r="G633" s="184">
        <v>0</v>
      </c>
      <c r="H633" s="177"/>
      <c r="I633" s="182">
        <v>0</v>
      </c>
      <c r="J633" s="183">
        <v>0</v>
      </c>
      <c r="K633" s="184">
        <v>0</v>
      </c>
      <c r="L633" s="177"/>
      <c r="M633" s="182">
        <v>1560352.56</v>
      </c>
      <c r="N633" s="183">
        <v>1560352.56</v>
      </c>
      <c r="O633" s="184">
        <v>0</v>
      </c>
      <c r="P633" s="177"/>
      <c r="Q633" s="182">
        <v>1560352.56</v>
      </c>
      <c r="R633" s="183">
        <v>1560352.56</v>
      </c>
      <c r="S633" s="184">
        <v>0</v>
      </c>
      <c r="T633" s="47"/>
    </row>
    <row r="634" spans="2:20" ht="25.5" customHeight="1">
      <c r="B634" s="21"/>
      <c r="C634" s="160" t="s">
        <v>635</v>
      </c>
      <c r="D634" s="158"/>
      <c r="E634" s="178">
        <v>0</v>
      </c>
      <c r="F634" s="179">
        <v>0</v>
      </c>
      <c r="G634" s="180">
        <v>0</v>
      </c>
      <c r="H634" s="181"/>
      <c r="I634" s="178">
        <v>0</v>
      </c>
      <c r="J634" s="179">
        <v>0</v>
      </c>
      <c r="K634" s="180">
        <v>0</v>
      </c>
      <c r="L634" s="181"/>
      <c r="M634" s="178">
        <v>0</v>
      </c>
      <c r="N634" s="179">
        <v>0</v>
      </c>
      <c r="O634" s="180">
        <v>0</v>
      </c>
      <c r="P634" s="181"/>
      <c r="Q634" s="178">
        <v>0</v>
      </c>
      <c r="R634" s="179">
        <v>0</v>
      </c>
      <c r="S634" s="180">
        <v>0</v>
      </c>
      <c r="T634" s="47"/>
    </row>
    <row r="635" spans="2:20" ht="25.5" customHeight="1">
      <c r="B635" s="21"/>
      <c r="C635" s="161" t="s">
        <v>636</v>
      </c>
      <c r="D635" s="159"/>
      <c r="E635" s="182">
        <v>69656708.420000002</v>
      </c>
      <c r="F635" s="183">
        <v>15433284</v>
      </c>
      <c r="G635" s="184">
        <v>54223424.420000002</v>
      </c>
      <c r="H635" s="177"/>
      <c r="I635" s="182">
        <v>0</v>
      </c>
      <c r="J635" s="183">
        <v>0</v>
      </c>
      <c r="K635" s="184">
        <v>0</v>
      </c>
      <c r="L635" s="177"/>
      <c r="M635" s="182">
        <v>0</v>
      </c>
      <c r="N635" s="183">
        <v>0</v>
      </c>
      <c r="O635" s="184">
        <v>0</v>
      </c>
      <c r="P635" s="177"/>
      <c r="Q635" s="182">
        <v>69656708.420000002</v>
      </c>
      <c r="R635" s="183">
        <v>15433284</v>
      </c>
      <c r="S635" s="184">
        <v>54223424.420000002</v>
      </c>
      <c r="T635" s="47"/>
    </row>
    <row r="636" spans="2:20" ht="25.5" customHeight="1">
      <c r="B636" s="21"/>
      <c r="C636" s="160" t="s">
        <v>637</v>
      </c>
      <c r="D636" s="158"/>
      <c r="E636" s="178">
        <v>54223424.420000002</v>
      </c>
      <c r="F636" s="179">
        <v>0</v>
      </c>
      <c r="G636" s="180">
        <v>54223424.420000002</v>
      </c>
      <c r="H636" s="181"/>
      <c r="I636" s="178">
        <v>0</v>
      </c>
      <c r="J636" s="179">
        <v>0</v>
      </c>
      <c r="K636" s="180">
        <v>0</v>
      </c>
      <c r="L636" s="181"/>
      <c r="M636" s="178">
        <v>0</v>
      </c>
      <c r="N636" s="179">
        <v>0</v>
      </c>
      <c r="O636" s="180">
        <v>0</v>
      </c>
      <c r="P636" s="181"/>
      <c r="Q636" s="178">
        <v>54223424.420000002</v>
      </c>
      <c r="R636" s="179">
        <v>0</v>
      </c>
      <c r="S636" s="180">
        <v>54223424.420000002</v>
      </c>
      <c r="T636" s="47"/>
    </row>
    <row r="637" spans="2:20" ht="25.5" customHeight="1">
      <c r="B637" s="21"/>
      <c r="C637" s="161" t="s">
        <v>638</v>
      </c>
      <c r="D637" s="159"/>
      <c r="E637" s="182">
        <v>15433284</v>
      </c>
      <c r="F637" s="183">
        <v>15433284</v>
      </c>
      <c r="G637" s="184">
        <v>0</v>
      </c>
      <c r="H637" s="177"/>
      <c r="I637" s="182">
        <v>0</v>
      </c>
      <c r="J637" s="183">
        <v>0</v>
      </c>
      <c r="K637" s="184">
        <v>0</v>
      </c>
      <c r="L637" s="177"/>
      <c r="M637" s="182">
        <v>0</v>
      </c>
      <c r="N637" s="183">
        <v>0</v>
      </c>
      <c r="O637" s="184">
        <v>0</v>
      </c>
      <c r="P637" s="177"/>
      <c r="Q637" s="182">
        <v>15433284</v>
      </c>
      <c r="R637" s="183">
        <v>15433284</v>
      </c>
      <c r="S637" s="184">
        <v>0</v>
      </c>
      <c r="T637" s="47"/>
    </row>
    <row r="638" spans="2:20" ht="25.5" customHeight="1">
      <c r="B638" s="21"/>
      <c r="C638" s="160" t="s">
        <v>639</v>
      </c>
      <c r="D638" s="158"/>
      <c r="E638" s="178">
        <v>0</v>
      </c>
      <c r="F638" s="179">
        <v>0</v>
      </c>
      <c r="G638" s="180">
        <v>0</v>
      </c>
      <c r="H638" s="181"/>
      <c r="I638" s="178">
        <v>0</v>
      </c>
      <c r="J638" s="179">
        <v>0</v>
      </c>
      <c r="K638" s="180">
        <v>0</v>
      </c>
      <c r="L638" s="181"/>
      <c r="M638" s="178">
        <v>0</v>
      </c>
      <c r="N638" s="179">
        <v>0</v>
      </c>
      <c r="O638" s="180">
        <v>0</v>
      </c>
      <c r="P638" s="181"/>
      <c r="Q638" s="178">
        <v>0</v>
      </c>
      <c r="R638" s="179">
        <v>0</v>
      </c>
      <c r="S638" s="180">
        <v>0</v>
      </c>
      <c r="T638" s="47"/>
    </row>
    <row r="639" spans="2:20" ht="25.5" customHeight="1">
      <c r="B639" s="21"/>
      <c r="C639" s="161" t="s">
        <v>640</v>
      </c>
      <c r="D639" s="159"/>
      <c r="E639" s="182">
        <v>0</v>
      </c>
      <c r="F639" s="183">
        <v>0</v>
      </c>
      <c r="G639" s="184">
        <v>0</v>
      </c>
      <c r="H639" s="177"/>
      <c r="I639" s="182">
        <v>0</v>
      </c>
      <c r="J639" s="183">
        <v>0</v>
      </c>
      <c r="K639" s="184">
        <v>0</v>
      </c>
      <c r="L639" s="177"/>
      <c r="M639" s="182">
        <v>0</v>
      </c>
      <c r="N639" s="183">
        <v>0</v>
      </c>
      <c r="O639" s="184">
        <v>0</v>
      </c>
      <c r="P639" s="177"/>
      <c r="Q639" s="182">
        <v>0</v>
      </c>
      <c r="R639" s="183">
        <v>0</v>
      </c>
      <c r="S639" s="184">
        <v>0</v>
      </c>
      <c r="T639" s="47"/>
    </row>
    <row r="640" spans="2:20" ht="25.5" customHeight="1">
      <c r="B640" s="21"/>
      <c r="C640" s="160" t="s">
        <v>641</v>
      </c>
      <c r="D640" s="158"/>
      <c r="E640" s="178">
        <v>0</v>
      </c>
      <c r="F640" s="179">
        <v>0</v>
      </c>
      <c r="G640" s="180">
        <v>0</v>
      </c>
      <c r="H640" s="181"/>
      <c r="I640" s="178">
        <v>0</v>
      </c>
      <c r="J640" s="179">
        <v>0</v>
      </c>
      <c r="K640" s="180">
        <v>0</v>
      </c>
      <c r="L640" s="181"/>
      <c r="M640" s="178">
        <v>0</v>
      </c>
      <c r="N640" s="179">
        <v>0</v>
      </c>
      <c r="O640" s="180">
        <v>0</v>
      </c>
      <c r="P640" s="181"/>
      <c r="Q640" s="178">
        <v>0</v>
      </c>
      <c r="R640" s="179">
        <v>0</v>
      </c>
      <c r="S640" s="180">
        <v>0</v>
      </c>
      <c r="T640" s="47"/>
    </row>
    <row r="641" spans="2:20">
      <c r="B641" s="21"/>
      <c r="C641" s="161" t="s">
        <v>642</v>
      </c>
      <c r="D641" s="159"/>
      <c r="E641" s="182">
        <v>0</v>
      </c>
      <c r="F641" s="183">
        <v>0</v>
      </c>
      <c r="G641" s="184">
        <v>0</v>
      </c>
      <c r="H641" s="177"/>
      <c r="I641" s="182">
        <v>-16148077.92</v>
      </c>
      <c r="J641" s="183">
        <v>-23593888.27</v>
      </c>
      <c r="K641" s="184">
        <v>7445810.3499999996</v>
      </c>
      <c r="L641" s="177"/>
      <c r="M641" s="182">
        <v>12974141.23</v>
      </c>
      <c r="N641" s="183">
        <v>9147904.1500000004</v>
      </c>
      <c r="O641" s="184">
        <v>3826237.08</v>
      </c>
      <c r="P641" s="177"/>
      <c r="Q641" s="182">
        <v>-3173936.689999999</v>
      </c>
      <c r="R641" s="183">
        <v>-14445984.119999999</v>
      </c>
      <c r="S641" s="184">
        <v>11272047.43</v>
      </c>
      <c r="T641" s="47"/>
    </row>
    <row r="642" spans="2:20">
      <c r="B642" s="21"/>
      <c r="C642" s="160" t="s">
        <v>643</v>
      </c>
      <c r="D642" s="158"/>
      <c r="E642" s="178">
        <v>0</v>
      </c>
      <c r="F642" s="179">
        <v>0</v>
      </c>
      <c r="G642" s="180">
        <v>0</v>
      </c>
      <c r="H642" s="181"/>
      <c r="I642" s="178">
        <v>7445810.3499999996</v>
      </c>
      <c r="J642" s="179">
        <v>0</v>
      </c>
      <c r="K642" s="180">
        <v>7445810.3499999996</v>
      </c>
      <c r="L642" s="181"/>
      <c r="M642" s="178">
        <v>3826237.08</v>
      </c>
      <c r="N642" s="179">
        <v>0</v>
      </c>
      <c r="O642" s="180">
        <v>3826237.08</v>
      </c>
      <c r="P642" s="181"/>
      <c r="Q642" s="178">
        <v>11272047.43</v>
      </c>
      <c r="R642" s="179">
        <v>0</v>
      </c>
      <c r="S642" s="180">
        <v>11272047.43</v>
      </c>
      <c r="T642" s="47"/>
    </row>
    <row r="643" spans="2:20">
      <c r="B643" s="21"/>
      <c r="C643" s="161" t="s">
        <v>644</v>
      </c>
      <c r="D643" s="159"/>
      <c r="E643" s="182">
        <v>0</v>
      </c>
      <c r="F643" s="183">
        <v>0</v>
      </c>
      <c r="G643" s="184">
        <v>0</v>
      </c>
      <c r="H643" s="177"/>
      <c r="I643" s="182">
        <v>-23593888.27</v>
      </c>
      <c r="J643" s="183">
        <v>-23593888.27</v>
      </c>
      <c r="K643" s="184">
        <v>0</v>
      </c>
      <c r="L643" s="177"/>
      <c r="M643" s="182">
        <v>0</v>
      </c>
      <c r="N643" s="183">
        <v>0</v>
      </c>
      <c r="O643" s="184">
        <v>0</v>
      </c>
      <c r="P643" s="177"/>
      <c r="Q643" s="182">
        <v>-23593888.27</v>
      </c>
      <c r="R643" s="183">
        <v>-23593888.27</v>
      </c>
      <c r="S643" s="184">
        <v>0</v>
      </c>
      <c r="T643" s="47"/>
    </row>
    <row r="644" spans="2:20">
      <c r="B644" s="21"/>
      <c r="C644" s="160" t="s">
        <v>645</v>
      </c>
      <c r="D644" s="158"/>
      <c r="E644" s="178">
        <v>0</v>
      </c>
      <c r="F644" s="179">
        <v>0</v>
      </c>
      <c r="G644" s="180">
        <v>0</v>
      </c>
      <c r="H644" s="181"/>
      <c r="I644" s="178">
        <v>0</v>
      </c>
      <c r="J644" s="179">
        <v>0</v>
      </c>
      <c r="K644" s="180">
        <v>0</v>
      </c>
      <c r="L644" s="181"/>
      <c r="M644" s="178">
        <v>0</v>
      </c>
      <c r="N644" s="179">
        <v>0</v>
      </c>
      <c r="O644" s="180">
        <v>0</v>
      </c>
      <c r="P644" s="181"/>
      <c r="Q644" s="178">
        <v>0</v>
      </c>
      <c r="R644" s="179">
        <v>0</v>
      </c>
      <c r="S644" s="180">
        <v>0</v>
      </c>
      <c r="T644" s="47"/>
    </row>
    <row r="645" spans="2:20">
      <c r="B645" s="21"/>
      <c r="C645" s="161" t="s">
        <v>646</v>
      </c>
      <c r="D645" s="159"/>
      <c r="E645" s="182">
        <v>0</v>
      </c>
      <c r="F645" s="183">
        <v>0</v>
      </c>
      <c r="G645" s="184">
        <v>0</v>
      </c>
      <c r="H645" s="177"/>
      <c r="I645" s="182">
        <v>0</v>
      </c>
      <c r="J645" s="183">
        <v>0</v>
      </c>
      <c r="K645" s="184">
        <v>0</v>
      </c>
      <c r="L645" s="177"/>
      <c r="M645" s="182">
        <v>9147904.1500000004</v>
      </c>
      <c r="N645" s="183">
        <v>9147904.1500000004</v>
      </c>
      <c r="O645" s="184">
        <v>0</v>
      </c>
      <c r="P645" s="177"/>
      <c r="Q645" s="182">
        <v>9147904.1500000004</v>
      </c>
      <c r="R645" s="183">
        <v>9147904.1500000004</v>
      </c>
      <c r="S645" s="184">
        <v>0</v>
      </c>
      <c r="T645" s="47"/>
    </row>
    <row r="646" spans="2:20">
      <c r="B646" s="21"/>
      <c r="C646" s="160" t="s">
        <v>647</v>
      </c>
      <c r="D646" s="158"/>
      <c r="E646" s="178">
        <v>0</v>
      </c>
      <c r="F646" s="179">
        <v>0</v>
      </c>
      <c r="G646" s="180">
        <v>0</v>
      </c>
      <c r="H646" s="181"/>
      <c r="I646" s="178">
        <v>0</v>
      </c>
      <c r="J646" s="179">
        <v>0</v>
      </c>
      <c r="K646" s="180">
        <v>0</v>
      </c>
      <c r="L646" s="181"/>
      <c r="M646" s="178">
        <v>0</v>
      </c>
      <c r="N646" s="179">
        <v>0</v>
      </c>
      <c r="O646" s="180">
        <v>0</v>
      </c>
      <c r="P646" s="181"/>
      <c r="Q646" s="178">
        <v>0</v>
      </c>
      <c r="R646" s="179">
        <v>0</v>
      </c>
      <c r="S646" s="180">
        <v>0</v>
      </c>
      <c r="T646" s="47"/>
    </row>
    <row r="647" spans="2:20">
      <c r="B647" s="21"/>
      <c r="C647" s="161" t="s">
        <v>648</v>
      </c>
      <c r="D647" s="159"/>
      <c r="E647" s="182">
        <v>270872013.05000001</v>
      </c>
      <c r="F647" s="183">
        <v>25003526.470000029</v>
      </c>
      <c r="G647" s="184">
        <v>245868486.58000001</v>
      </c>
      <c r="H647" s="177"/>
      <c r="I647" s="182">
        <v>1118831875.3399999</v>
      </c>
      <c r="J647" s="183">
        <v>-2.384185791015625E-7</v>
      </c>
      <c r="K647" s="184">
        <v>1118831875.3399999</v>
      </c>
      <c r="L647" s="177"/>
      <c r="M647" s="182">
        <v>1709841819.6300001</v>
      </c>
      <c r="N647" s="183">
        <v>881331782.97000015</v>
      </c>
      <c r="O647" s="184">
        <v>828510036.65999997</v>
      </c>
      <c r="P647" s="177"/>
      <c r="Q647" s="182">
        <v>3099545708.02</v>
      </c>
      <c r="R647" s="183">
        <v>906335309.44000053</v>
      </c>
      <c r="S647" s="184">
        <v>2193210398.5799999</v>
      </c>
      <c r="T647" s="47"/>
    </row>
    <row r="648" spans="2:20">
      <c r="B648" s="21"/>
      <c r="C648" s="160" t="s">
        <v>649</v>
      </c>
      <c r="D648" s="158"/>
      <c r="E648" s="178">
        <v>255222496.94999999</v>
      </c>
      <c r="F648" s="179">
        <v>25003526.469999999</v>
      </c>
      <c r="G648" s="180">
        <v>230218970.47999999</v>
      </c>
      <c r="H648" s="181"/>
      <c r="I648" s="178">
        <v>1109591696.4400001</v>
      </c>
      <c r="J648" s="179">
        <v>0</v>
      </c>
      <c r="K648" s="180">
        <v>1109591696.4400001</v>
      </c>
      <c r="L648" s="181"/>
      <c r="M648" s="178">
        <v>612855955.75999999</v>
      </c>
      <c r="N648" s="179">
        <v>6581070.9600000381</v>
      </c>
      <c r="O648" s="180">
        <v>606274884.79999995</v>
      </c>
      <c r="P648" s="181"/>
      <c r="Q648" s="178">
        <v>1977670149.1500001</v>
      </c>
      <c r="R648" s="179">
        <v>31584597.43000007</v>
      </c>
      <c r="S648" s="180">
        <v>1946085551.72</v>
      </c>
      <c r="T648" s="47"/>
    </row>
    <row r="649" spans="2:20">
      <c r="B649" s="21"/>
      <c r="C649" s="161" t="s">
        <v>650</v>
      </c>
      <c r="D649" s="159"/>
      <c r="E649" s="182">
        <v>230218970.47999999</v>
      </c>
      <c r="F649" s="183">
        <v>0</v>
      </c>
      <c r="G649" s="184">
        <v>230218970.47999999</v>
      </c>
      <c r="H649" s="177"/>
      <c r="I649" s="182">
        <v>1109591696.4400001</v>
      </c>
      <c r="J649" s="183">
        <v>0</v>
      </c>
      <c r="K649" s="184">
        <v>1109591696.4400001</v>
      </c>
      <c r="L649" s="177"/>
      <c r="M649" s="182">
        <v>606274884.79999995</v>
      </c>
      <c r="N649" s="183">
        <v>0</v>
      </c>
      <c r="O649" s="184">
        <v>606274884.79999995</v>
      </c>
      <c r="P649" s="177"/>
      <c r="Q649" s="182">
        <v>1946085551.72</v>
      </c>
      <c r="R649" s="183">
        <v>0</v>
      </c>
      <c r="S649" s="184">
        <v>1946085551.72</v>
      </c>
      <c r="T649" s="47"/>
    </row>
    <row r="650" spans="2:20">
      <c r="B650" s="21"/>
      <c r="C650" s="160" t="s">
        <v>651</v>
      </c>
      <c r="D650" s="158"/>
      <c r="E650" s="178">
        <v>25003526.469999999</v>
      </c>
      <c r="F650" s="179">
        <v>25003526.469999999</v>
      </c>
      <c r="G650" s="180">
        <v>0</v>
      </c>
      <c r="H650" s="181"/>
      <c r="I650" s="178">
        <v>0</v>
      </c>
      <c r="J650" s="179">
        <v>0</v>
      </c>
      <c r="K650" s="180">
        <v>0</v>
      </c>
      <c r="L650" s="181"/>
      <c r="M650" s="178">
        <v>6071619.8700000001</v>
      </c>
      <c r="N650" s="179">
        <v>6071619.8700000001</v>
      </c>
      <c r="O650" s="180">
        <v>0</v>
      </c>
      <c r="P650" s="181"/>
      <c r="Q650" s="178">
        <v>31075146.34</v>
      </c>
      <c r="R650" s="179">
        <v>31075146.34</v>
      </c>
      <c r="S650" s="180">
        <v>0</v>
      </c>
      <c r="T650" s="47"/>
    </row>
    <row r="651" spans="2:20">
      <c r="B651" s="21"/>
      <c r="C651" s="161" t="s">
        <v>652</v>
      </c>
      <c r="D651" s="159"/>
      <c r="E651" s="182">
        <v>0</v>
      </c>
      <c r="F651" s="183">
        <v>0</v>
      </c>
      <c r="G651" s="184">
        <v>0</v>
      </c>
      <c r="H651" s="177"/>
      <c r="I651" s="182">
        <v>0</v>
      </c>
      <c r="J651" s="183">
        <v>0</v>
      </c>
      <c r="K651" s="184">
        <v>0</v>
      </c>
      <c r="L651" s="177"/>
      <c r="M651" s="182">
        <v>164501.75</v>
      </c>
      <c r="N651" s="183">
        <v>164501.75</v>
      </c>
      <c r="O651" s="184">
        <v>0</v>
      </c>
      <c r="P651" s="177"/>
      <c r="Q651" s="182">
        <v>164501.75</v>
      </c>
      <c r="R651" s="183">
        <v>164501.75</v>
      </c>
      <c r="S651" s="184">
        <v>0</v>
      </c>
      <c r="T651" s="47"/>
    </row>
    <row r="652" spans="2:20">
      <c r="B652" s="21"/>
      <c r="C652" s="160" t="s">
        <v>653</v>
      </c>
      <c r="D652" s="158"/>
      <c r="E652" s="178">
        <v>0</v>
      </c>
      <c r="F652" s="179">
        <v>0</v>
      </c>
      <c r="G652" s="180">
        <v>0</v>
      </c>
      <c r="H652" s="181"/>
      <c r="I652" s="178">
        <v>0</v>
      </c>
      <c r="J652" s="179">
        <v>0</v>
      </c>
      <c r="K652" s="180">
        <v>0</v>
      </c>
      <c r="L652" s="181"/>
      <c r="M652" s="178">
        <v>0</v>
      </c>
      <c r="N652" s="179">
        <v>0</v>
      </c>
      <c r="O652" s="180">
        <v>0</v>
      </c>
      <c r="P652" s="181"/>
      <c r="Q652" s="178">
        <v>0</v>
      </c>
      <c r="R652" s="179">
        <v>0</v>
      </c>
      <c r="S652" s="180">
        <v>0</v>
      </c>
      <c r="T652" s="47"/>
    </row>
    <row r="653" spans="2:20">
      <c r="B653" s="21"/>
      <c r="C653" s="161" t="s">
        <v>654</v>
      </c>
      <c r="D653" s="159"/>
      <c r="E653" s="182">
        <v>0</v>
      </c>
      <c r="F653" s="183">
        <v>0</v>
      </c>
      <c r="G653" s="184">
        <v>0</v>
      </c>
      <c r="H653" s="177"/>
      <c r="I653" s="182">
        <v>0</v>
      </c>
      <c r="J653" s="183">
        <v>0</v>
      </c>
      <c r="K653" s="184">
        <v>0</v>
      </c>
      <c r="L653" s="177"/>
      <c r="M653" s="182">
        <v>344949.34</v>
      </c>
      <c r="N653" s="183">
        <v>344949.34</v>
      </c>
      <c r="O653" s="184">
        <v>0</v>
      </c>
      <c r="P653" s="177"/>
      <c r="Q653" s="182">
        <v>344949.34</v>
      </c>
      <c r="R653" s="183">
        <v>344949.34</v>
      </c>
      <c r="S653" s="184">
        <v>0</v>
      </c>
      <c r="T653" s="47"/>
    </row>
    <row r="654" spans="2:20">
      <c r="B654" s="21"/>
      <c r="C654" s="160" t="s">
        <v>655</v>
      </c>
      <c r="D654" s="158"/>
      <c r="E654" s="178">
        <v>15649516.1</v>
      </c>
      <c r="F654" s="179">
        <v>0</v>
      </c>
      <c r="G654" s="180">
        <v>15649516.1</v>
      </c>
      <c r="H654" s="181"/>
      <c r="I654" s="178">
        <v>9240178.9000000004</v>
      </c>
      <c r="J654" s="179">
        <v>0</v>
      </c>
      <c r="K654" s="180">
        <v>9240178.9000000004</v>
      </c>
      <c r="L654" s="181"/>
      <c r="M654" s="178">
        <v>1096985863.8699999</v>
      </c>
      <c r="N654" s="179">
        <v>874750712.00999987</v>
      </c>
      <c r="O654" s="180">
        <v>222235151.86000001</v>
      </c>
      <c r="P654" s="181"/>
      <c r="Q654" s="178">
        <v>1121875558.8699999</v>
      </c>
      <c r="R654" s="179">
        <v>874750712.00999987</v>
      </c>
      <c r="S654" s="180">
        <v>247124846.86000001</v>
      </c>
      <c r="T654" s="47"/>
    </row>
    <row r="655" spans="2:20">
      <c r="B655" s="21"/>
      <c r="C655" s="161" t="s">
        <v>656</v>
      </c>
      <c r="D655" s="159"/>
      <c r="E655" s="182">
        <v>15649516.1</v>
      </c>
      <c r="F655" s="183">
        <v>0</v>
      </c>
      <c r="G655" s="184">
        <v>15649516.1</v>
      </c>
      <c r="H655" s="177"/>
      <c r="I655" s="182">
        <v>9240178.9000000004</v>
      </c>
      <c r="J655" s="183">
        <v>0</v>
      </c>
      <c r="K655" s="184">
        <v>9240178.9000000004</v>
      </c>
      <c r="L655" s="177"/>
      <c r="M655" s="182">
        <v>222235151.86000001</v>
      </c>
      <c r="N655" s="183">
        <v>0</v>
      </c>
      <c r="O655" s="184">
        <v>222235151.86000001</v>
      </c>
      <c r="P655" s="177"/>
      <c r="Q655" s="182">
        <v>247124846.86000001</v>
      </c>
      <c r="R655" s="183">
        <v>0</v>
      </c>
      <c r="S655" s="184">
        <v>247124846.86000001</v>
      </c>
      <c r="T655" s="47"/>
    </row>
    <row r="656" spans="2:20">
      <c r="B656" s="21"/>
      <c r="C656" s="160" t="s">
        <v>657</v>
      </c>
      <c r="D656" s="158"/>
      <c r="E656" s="178">
        <v>0</v>
      </c>
      <c r="F656" s="179">
        <v>0</v>
      </c>
      <c r="G656" s="180">
        <v>0</v>
      </c>
      <c r="H656" s="181"/>
      <c r="I656" s="178">
        <v>0</v>
      </c>
      <c r="J656" s="179">
        <v>0</v>
      </c>
      <c r="K656" s="180">
        <v>0</v>
      </c>
      <c r="L656" s="181"/>
      <c r="M656" s="178">
        <v>104327841.25</v>
      </c>
      <c r="N656" s="179">
        <v>104327841.25</v>
      </c>
      <c r="O656" s="180">
        <v>0</v>
      </c>
      <c r="P656" s="181"/>
      <c r="Q656" s="178">
        <v>104327841.25</v>
      </c>
      <c r="R656" s="179">
        <v>104327841.25</v>
      </c>
      <c r="S656" s="180">
        <v>0</v>
      </c>
      <c r="T656" s="47"/>
    </row>
    <row r="657" spans="2:20">
      <c r="B657" s="21"/>
      <c r="C657" s="161" t="s">
        <v>658</v>
      </c>
      <c r="D657" s="159"/>
      <c r="E657" s="182">
        <v>0</v>
      </c>
      <c r="F657" s="183">
        <v>0</v>
      </c>
      <c r="G657" s="184">
        <v>0</v>
      </c>
      <c r="H657" s="177"/>
      <c r="I657" s="182">
        <v>0</v>
      </c>
      <c r="J657" s="183">
        <v>0</v>
      </c>
      <c r="K657" s="184">
        <v>0</v>
      </c>
      <c r="L657" s="177"/>
      <c r="M657" s="182">
        <v>0</v>
      </c>
      <c r="N657" s="183">
        <v>0</v>
      </c>
      <c r="O657" s="184">
        <v>0</v>
      </c>
      <c r="P657" s="177"/>
      <c r="Q657" s="182">
        <v>0</v>
      </c>
      <c r="R657" s="183">
        <v>0</v>
      </c>
      <c r="S657" s="184">
        <v>0</v>
      </c>
      <c r="T657" s="47"/>
    </row>
    <row r="658" spans="2:20">
      <c r="B658" s="21"/>
      <c r="C658" s="160" t="s">
        <v>659</v>
      </c>
      <c r="D658" s="158"/>
      <c r="E658" s="178">
        <v>0</v>
      </c>
      <c r="F658" s="179">
        <v>0</v>
      </c>
      <c r="G658" s="180">
        <v>0</v>
      </c>
      <c r="H658" s="181"/>
      <c r="I658" s="178">
        <v>0</v>
      </c>
      <c r="J658" s="179">
        <v>0</v>
      </c>
      <c r="K658" s="180">
        <v>0</v>
      </c>
      <c r="L658" s="181"/>
      <c r="M658" s="178">
        <v>0</v>
      </c>
      <c r="N658" s="179">
        <v>0</v>
      </c>
      <c r="O658" s="180">
        <v>0</v>
      </c>
      <c r="P658" s="181"/>
      <c r="Q658" s="178">
        <v>0</v>
      </c>
      <c r="R658" s="179">
        <v>0</v>
      </c>
      <c r="S658" s="180">
        <v>0</v>
      </c>
      <c r="T658" s="47"/>
    </row>
    <row r="659" spans="2:20">
      <c r="B659" s="21"/>
      <c r="C659" s="161" t="s">
        <v>660</v>
      </c>
      <c r="D659" s="159"/>
      <c r="E659" s="182">
        <v>0</v>
      </c>
      <c r="F659" s="183">
        <v>0</v>
      </c>
      <c r="G659" s="184">
        <v>0</v>
      </c>
      <c r="H659" s="177"/>
      <c r="I659" s="182">
        <v>0</v>
      </c>
      <c r="J659" s="183">
        <v>0</v>
      </c>
      <c r="K659" s="184">
        <v>0</v>
      </c>
      <c r="L659" s="177"/>
      <c r="M659" s="182">
        <v>770422870.75999999</v>
      </c>
      <c r="N659" s="183">
        <v>770422870.75999999</v>
      </c>
      <c r="O659" s="184">
        <v>0</v>
      </c>
      <c r="P659" s="177"/>
      <c r="Q659" s="182">
        <v>770422870.75999999</v>
      </c>
      <c r="R659" s="183">
        <v>770422870.75999999</v>
      </c>
      <c r="S659" s="184">
        <v>0</v>
      </c>
      <c r="T659" s="47"/>
    </row>
    <row r="660" spans="2:20">
      <c r="B660" s="21"/>
      <c r="C660" s="160" t="s">
        <v>661</v>
      </c>
      <c r="D660" s="158"/>
      <c r="E660" s="178">
        <v>-2434192012668.5801</v>
      </c>
      <c r="F660" s="179">
        <v>-67990425864.630371</v>
      </c>
      <c r="G660" s="180">
        <v>-2366201586803.9502</v>
      </c>
      <c r="H660" s="181"/>
      <c r="I660" s="178">
        <v>-1171634595009.6001</v>
      </c>
      <c r="J660" s="179">
        <v>-198953844871.53021</v>
      </c>
      <c r="K660" s="180">
        <v>-972680750138.06995</v>
      </c>
      <c r="L660" s="181"/>
      <c r="M660" s="178">
        <v>226967526553.44</v>
      </c>
      <c r="N660" s="179">
        <v>497145866399.70001</v>
      </c>
      <c r="O660" s="180">
        <v>-270178339846.26001</v>
      </c>
      <c r="P660" s="181"/>
      <c r="Q660" s="178">
        <v>-3378859081124.7402</v>
      </c>
      <c r="R660" s="179">
        <v>230201595663.53909</v>
      </c>
      <c r="S660" s="180">
        <v>-3609060676788.2788</v>
      </c>
      <c r="T660" s="47"/>
    </row>
    <row r="661" spans="2:20">
      <c r="B661" s="21"/>
      <c r="C661" s="161" t="s">
        <v>662</v>
      </c>
      <c r="D661" s="159"/>
      <c r="E661" s="182">
        <v>-2415524840686.1899</v>
      </c>
      <c r="F661" s="183">
        <v>-67558799964.27002</v>
      </c>
      <c r="G661" s="184">
        <v>-2347966040721.9199</v>
      </c>
      <c r="H661" s="177"/>
      <c r="I661" s="182">
        <v>-370663326629.54999</v>
      </c>
      <c r="J661" s="183">
        <v>-115915994057.05</v>
      </c>
      <c r="K661" s="184">
        <v>-254747332572.5</v>
      </c>
      <c r="L661" s="177"/>
      <c r="M661" s="182">
        <v>229414770033.51001</v>
      </c>
      <c r="N661" s="183">
        <v>483416178541.35999</v>
      </c>
      <c r="O661" s="184">
        <v>-254001408507.85001</v>
      </c>
      <c r="P661" s="177"/>
      <c r="Q661" s="182">
        <v>-2556773397282.23</v>
      </c>
      <c r="R661" s="183">
        <v>299941384520.03998</v>
      </c>
      <c r="S661" s="184">
        <v>-2856714781802.27</v>
      </c>
      <c r="T661" s="47"/>
    </row>
    <row r="662" spans="2:20">
      <c r="B662" s="21"/>
      <c r="C662" s="160" t="s">
        <v>663</v>
      </c>
      <c r="D662" s="158"/>
      <c r="E662" s="178">
        <v>-2347966040721.9199</v>
      </c>
      <c r="F662" s="179">
        <v>0</v>
      </c>
      <c r="G662" s="180">
        <v>-2347966040721.9199</v>
      </c>
      <c r="H662" s="181"/>
      <c r="I662" s="178">
        <v>-254747332572.5</v>
      </c>
      <c r="J662" s="179">
        <v>0</v>
      </c>
      <c r="K662" s="180">
        <v>-254747332572.5</v>
      </c>
      <c r="L662" s="181"/>
      <c r="M662" s="178">
        <v>-254001408507.85001</v>
      </c>
      <c r="N662" s="179">
        <v>0</v>
      </c>
      <c r="O662" s="180">
        <v>-254001408507.85001</v>
      </c>
      <c r="P662" s="181"/>
      <c r="Q662" s="178">
        <v>-2856714781802.27</v>
      </c>
      <c r="R662" s="179">
        <v>0</v>
      </c>
      <c r="S662" s="180">
        <v>-2856714781802.27</v>
      </c>
      <c r="T662" s="47"/>
    </row>
    <row r="663" spans="2:20">
      <c r="B663" s="21"/>
      <c r="C663" s="161" t="s">
        <v>664</v>
      </c>
      <c r="D663" s="159"/>
      <c r="E663" s="182">
        <v>-108569054698.10001</v>
      </c>
      <c r="F663" s="183">
        <v>0</v>
      </c>
      <c r="G663" s="184">
        <v>-108569054698.10001</v>
      </c>
      <c r="H663" s="177"/>
      <c r="I663" s="182">
        <v>-23563937155.919998</v>
      </c>
      <c r="J663" s="183">
        <v>0</v>
      </c>
      <c r="K663" s="184">
        <v>-23563937155.919998</v>
      </c>
      <c r="L663" s="177"/>
      <c r="M663" s="182">
        <v>-100599800831</v>
      </c>
      <c r="N663" s="183">
        <v>0</v>
      </c>
      <c r="O663" s="184">
        <v>-100599800831</v>
      </c>
      <c r="P663" s="177"/>
      <c r="Q663" s="182">
        <v>-232732792685.01999</v>
      </c>
      <c r="R663" s="183">
        <v>0</v>
      </c>
      <c r="S663" s="184">
        <v>-232732792685.01999</v>
      </c>
      <c r="T663" s="47"/>
    </row>
    <row r="664" spans="2:20">
      <c r="B664" s="21"/>
      <c r="C664" s="348" t="s">
        <v>665</v>
      </c>
      <c r="D664" s="158"/>
      <c r="E664" s="178">
        <v>-2366494073683.1299</v>
      </c>
      <c r="F664" s="179">
        <v>0</v>
      </c>
      <c r="G664" s="180">
        <v>-2366494073683.1299</v>
      </c>
      <c r="H664" s="181"/>
      <c r="I664" s="178">
        <v>-141147679667.66</v>
      </c>
      <c r="J664" s="179">
        <v>0</v>
      </c>
      <c r="K664" s="180">
        <v>-141147679667.66</v>
      </c>
      <c r="L664" s="181"/>
      <c r="M664" s="178">
        <v>-158476213696.23001</v>
      </c>
      <c r="N664" s="179">
        <v>0</v>
      </c>
      <c r="O664" s="180">
        <v>-158476213696.23001</v>
      </c>
      <c r="P664" s="181"/>
      <c r="Q664" s="178">
        <v>-2666117967047.02</v>
      </c>
      <c r="R664" s="179">
        <v>0</v>
      </c>
      <c r="S664" s="180">
        <v>-2666117967047.02</v>
      </c>
      <c r="T664" s="47"/>
    </row>
    <row r="665" spans="2:20">
      <c r="B665" s="21"/>
      <c r="C665" s="347" t="s">
        <v>666</v>
      </c>
      <c r="D665" s="159"/>
      <c r="E665" s="182">
        <v>127097087659.31</v>
      </c>
      <c r="F665" s="183">
        <v>0</v>
      </c>
      <c r="G665" s="184">
        <v>127097087659.31</v>
      </c>
      <c r="H665" s="177"/>
      <c r="I665" s="182">
        <v>-90036559442.630005</v>
      </c>
      <c r="J665" s="183">
        <v>0</v>
      </c>
      <c r="K665" s="184">
        <v>-90036559442.630005</v>
      </c>
      <c r="L665" s="177"/>
      <c r="M665" s="182">
        <v>4819583732.3199997</v>
      </c>
      <c r="N665" s="183">
        <v>0</v>
      </c>
      <c r="O665" s="184">
        <v>4819583732.3199997</v>
      </c>
      <c r="P665" s="177"/>
      <c r="Q665" s="182">
        <v>41880111949</v>
      </c>
      <c r="R665" s="183">
        <v>0</v>
      </c>
      <c r="S665" s="184">
        <v>41880111949</v>
      </c>
      <c r="T665" s="47"/>
    </row>
    <row r="666" spans="2:20" ht="25.5" customHeight="1">
      <c r="B666" s="21"/>
      <c r="C666" s="348" t="s">
        <v>667</v>
      </c>
      <c r="D666" s="158"/>
      <c r="E666" s="178">
        <v>0</v>
      </c>
      <c r="F666" s="179">
        <v>0</v>
      </c>
      <c r="G666" s="180">
        <v>0</v>
      </c>
      <c r="H666" s="181"/>
      <c r="I666" s="178">
        <v>843693.71</v>
      </c>
      <c r="J666" s="179">
        <v>0</v>
      </c>
      <c r="K666" s="180">
        <v>843693.71</v>
      </c>
      <c r="L666" s="181"/>
      <c r="M666" s="178">
        <v>255022287.06</v>
      </c>
      <c r="N666" s="179">
        <v>0</v>
      </c>
      <c r="O666" s="180">
        <v>255022287.06</v>
      </c>
      <c r="P666" s="181"/>
      <c r="Q666" s="178">
        <v>255865980.77000001</v>
      </c>
      <c r="R666" s="179">
        <v>0</v>
      </c>
      <c r="S666" s="180">
        <v>255865980.77000001</v>
      </c>
      <c r="T666" s="47"/>
    </row>
    <row r="667" spans="2:20">
      <c r="B667" s="21"/>
      <c r="C667" s="161" t="s">
        <v>668</v>
      </c>
      <c r="D667" s="159"/>
      <c r="E667" s="182">
        <v>-442201.11</v>
      </c>
      <c r="F667" s="183">
        <v>-442201.11</v>
      </c>
      <c r="G667" s="184">
        <v>0</v>
      </c>
      <c r="H667" s="177"/>
      <c r="I667" s="182">
        <v>42721443068.089996</v>
      </c>
      <c r="J667" s="183">
        <v>42721443068.089996</v>
      </c>
      <c r="K667" s="184">
        <v>0</v>
      </c>
      <c r="L667" s="177"/>
      <c r="M667" s="182">
        <v>-24642195839.580002</v>
      </c>
      <c r="N667" s="183">
        <v>-24642195839.580002</v>
      </c>
      <c r="O667" s="184">
        <v>0</v>
      </c>
      <c r="P667" s="177"/>
      <c r="Q667" s="182">
        <v>18078805027.39999</v>
      </c>
      <c r="R667" s="183">
        <v>18078805027.39999</v>
      </c>
      <c r="S667" s="184">
        <v>0</v>
      </c>
      <c r="T667" s="47"/>
    </row>
    <row r="668" spans="2:20">
      <c r="B668" s="21"/>
      <c r="C668" s="160" t="s">
        <v>669</v>
      </c>
      <c r="D668" s="158"/>
      <c r="E668" s="178">
        <v>0</v>
      </c>
      <c r="F668" s="179">
        <v>0</v>
      </c>
      <c r="G668" s="180">
        <v>0</v>
      </c>
      <c r="H668" s="181"/>
      <c r="I668" s="178">
        <v>91565422366.330002</v>
      </c>
      <c r="J668" s="179">
        <v>91565422366.330002</v>
      </c>
      <c r="K668" s="180">
        <v>0</v>
      </c>
      <c r="L668" s="181"/>
      <c r="M668" s="178">
        <v>-7526229424.5200005</v>
      </c>
      <c r="N668" s="179">
        <v>-7526229424.5200005</v>
      </c>
      <c r="O668" s="180">
        <v>0</v>
      </c>
      <c r="P668" s="181"/>
      <c r="Q668" s="178">
        <v>84039192941.809998</v>
      </c>
      <c r="R668" s="179">
        <v>84039192941.809998</v>
      </c>
      <c r="S668" s="180">
        <v>0</v>
      </c>
      <c r="T668" s="47"/>
    </row>
    <row r="669" spans="2:20">
      <c r="B669" s="21"/>
      <c r="C669" s="161" t="s">
        <v>670</v>
      </c>
      <c r="D669" s="159"/>
      <c r="E669" s="182">
        <v>-440789.56</v>
      </c>
      <c r="F669" s="183">
        <v>-440789.56</v>
      </c>
      <c r="G669" s="184">
        <v>0</v>
      </c>
      <c r="H669" s="177"/>
      <c r="I669" s="182">
        <v>-50230942466.419998</v>
      </c>
      <c r="J669" s="183">
        <v>-50230942466.419998</v>
      </c>
      <c r="K669" s="184">
        <v>0</v>
      </c>
      <c r="L669" s="177"/>
      <c r="M669" s="182">
        <v>-18242179320.099998</v>
      </c>
      <c r="N669" s="183">
        <v>-18242179320.099998</v>
      </c>
      <c r="O669" s="184">
        <v>0</v>
      </c>
      <c r="P669" s="177"/>
      <c r="Q669" s="182">
        <v>-68473562576.079987</v>
      </c>
      <c r="R669" s="183">
        <v>-68473562576.079987</v>
      </c>
      <c r="S669" s="184">
        <v>0</v>
      </c>
      <c r="T669" s="47"/>
    </row>
    <row r="670" spans="2:20">
      <c r="B670" s="21"/>
      <c r="C670" s="160" t="s">
        <v>671</v>
      </c>
      <c r="D670" s="158"/>
      <c r="E670" s="178">
        <v>-1411.55</v>
      </c>
      <c r="F670" s="179">
        <v>-1411.55</v>
      </c>
      <c r="G670" s="180">
        <v>0</v>
      </c>
      <c r="H670" s="181"/>
      <c r="I670" s="178">
        <v>1107776330.51</v>
      </c>
      <c r="J670" s="179">
        <v>1107776330.51</v>
      </c>
      <c r="K670" s="180">
        <v>0</v>
      </c>
      <c r="L670" s="181"/>
      <c r="M670" s="178">
        <v>846208980.86000001</v>
      </c>
      <c r="N670" s="179">
        <v>846208980.86000001</v>
      </c>
      <c r="O670" s="180">
        <v>0</v>
      </c>
      <c r="P670" s="181"/>
      <c r="Q670" s="178">
        <v>1953983899.8199999</v>
      </c>
      <c r="R670" s="179">
        <v>1953983899.8199999</v>
      </c>
      <c r="S670" s="180">
        <v>0</v>
      </c>
      <c r="T670" s="47"/>
    </row>
    <row r="671" spans="2:20" ht="25.5" customHeight="1">
      <c r="B671" s="21"/>
      <c r="C671" s="161" t="s">
        <v>672</v>
      </c>
      <c r="D671" s="159"/>
      <c r="E671" s="182">
        <v>0</v>
      </c>
      <c r="F671" s="183">
        <v>0</v>
      </c>
      <c r="G671" s="184">
        <v>0</v>
      </c>
      <c r="H671" s="177"/>
      <c r="I671" s="182">
        <v>279186837.67000002</v>
      </c>
      <c r="J671" s="183">
        <v>279186837.67000002</v>
      </c>
      <c r="K671" s="184">
        <v>0</v>
      </c>
      <c r="L671" s="177"/>
      <c r="M671" s="182">
        <v>280003924.18000001</v>
      </c>
      <c r="N671" s="183">
        <v>280003924.18000001</v>
      </c>
      <c r="O671" s="184">
        <v>0</v>
      </c>
      <c r="P671" s="177"/>
      <c r="Q671" s="182">
        <v>559190761.85000002</v>
      </c>
      <c r="R671" s="183">
        <v>559190761.85000002</v>
      </c>
      <c r="S671" s="184">
        <v>0</v>
      </c>
      <c r="T671" s="47"/>
    </row>
    <row r="672" spans="2:20" ht="25.5" customHeight="1">
      <c r="B672" s="21"/>
      <c r="C672" s="160" t="s">
        <v>673</v>
      </c>
      <c r="D672" s="158"/>
      <c r="E672" s="178">
        <v>0</v>
      </c>
      <c r="F672" s="179">
        <v>0</v>
      </c>
      <c r="G672" s="180">
        <v>0</v>
      </c>
      <c r="H672" s="181"/>
      <c r="I672" s="178">
        <v>128681128372.25</v>
      </c>
      <c r="J672" s="179">
        <v>128681128372.25</v>
      </c>
      <c r="K672" s="180">
        <v>0</v>
      </c>
      <c r="L672" s="181"/>
      <c r="M672" s="178">
        <v>257981912318.92001</v>
      </c>
      <c r="N672" s="179">
        <v>257981912318.92001</v>
      </c>
      <c r="O672" s="180">
        <v>0</v>
      </c>
      <c r="P672" s="181"/>
      <c r="Q672" s="178">
        <v>386663040691.16998</v>
      </c>
      <c r="R672" s="179">
        <v>386663040691.16998</v>
      </c>
      <c r="S672" s="180">
        <v>0</v>
      </c>
      <c r="T672" s="47"/>
    </row>
    <row r="673" spans="2:20">
      <c r="B673" s="21"/>
      <c r="C673" s="161" t="s">
        <v>674</v>
      </c>
      <c r="D673" s="159"/>
      <c r="E673" s="182">
        <v>0</v>
      </c>
      <c r="F673" s="183">
        <v>0</v>
      </c>
      <c r="G673" s="184">
        <v>0</v>
      </c>
      <c r="H673" s="177"/>
      <c r="I673" s="182">
        <v>36576450685.25</v>
      </c>
      <c r="J673" s="183">
        <v>36576450685.25</v>
      </c>
      <c r="K673" s="184">
        <v>0</v>
      </c>
      <c r="L673" s="177"/>
      <c r="M673" s="182">
        <v>68172924589.339996</v>
      </c>
      <c r="N673" s="183">
        <v>68172924589.339996</v>
      </c>
      <c r="O673" s="184">
        <v>0</v>
      </c>
      <c r="P673" s="177"/>
      <c r="Q673" s="182">
        <v>104749375274.59</v>
      </c>
      <c r="R673" s="183">
        <v>104749375274.59</v>
      </c>
      <c r="S673" s="184">
        <v>0</v>
      </c>
      <c r="T673" s="47"/>
    </row>
    <row r="674" spans="2:20">
      <c r="B674" s="21"/>
      <c r="C674" s="160" t="s">
        <v>675</v>
      </c>
      <c r="D674" s="158"/>
      <c r="E674" s="178">
        <v>0</v>
      </c>
      <c r="F674" s="179">
        <v>0</v>
      </c>
      <c r="G674" s="180">
        <v>0</v>
      </c>
      <c r="H674" s="181"/>
      <c r="I674" s="178">
        <v>92390042494.570007</v>
      </c>
      <c r="J674" s="179">
        <v>92390042494.570007</v>
      </c>
      <c r="K674" s="180">
        <v>0</v>
      </c>
      <c r="L674" s="181"/>
      <c r="M674" s="178">
        <v>190351381700.87</v>
      </c>
      <c r="N674" s="179">
        <v>190351381700.87</v>
      </c>
      <c r="O674" s="180">
        <v>0</v>
      </c>
      <c r="P674" s="181"/>
      <c r="Q674" s="178">
        <v>282741424195.44</v>
      </c>
      <c r="R674" s="179">
        <v>282741424195.44</v>
      </c>
      <c r="S674" s="180">
        <v>0</v>
      </c>
      <c r="T674" s="47"/>
    </row>
    <row r="675" spans="2:20">
      <c r="B675" s="21"/>
      <c r="C675" s="161" t="s">
        <v>676</v>
      </c>
      <c r="D675" s="159"/>
      <c r="E675" s="182">
        <v>0</v>
      </c>
      <c r="F675" s="183">
        <v>0</v>
      </c>
      <c r="G675" s="184">
        <v>0</v>
      </c>
      <c r="H675" s="177"/>
      <c r="I675" s="182">
        <v>-285364807.56999999</v>
      </c>
      <c r="J675" s="183">
        <v>-285364807.56999999</v>
      </c>
      <c r="K675" s="184">
        <v>0</v>
      </c>
      <c r="L675" s="177"/>
      <c r="M675" s="182">
        <v>-554702666.24000001</v>
      </c>
      <c r="N675" s="183">
        <v>-554702666.24000001</v>
      </c>
      <c r="O675" s="184">
        <v>0</v>
      </c>
      <c r="P675" s="177"/>
      <c r="Q675" s="182">
        <v>-840067473.80999994</v>
      </c>
      <c r="R675" s="183">
        <v>-840067473.80999994</v>
      </c>
      <c r="S675" s="184">
        <v>0</v>
      </c>
      <c r="T675" s="47"/>
    </row>
    <row r="676" spans="2:20" ht="25.5" customHeight="1">
      <c r="B676" s="21"/>
      <c r="C676" s="160" t="s">
        <v>677</v>
      </c>
      <c r="D676" s="158"/>
      <c r="E676" s="178">
        <v>0</v>
      </c>
      <c r="F676" s="179">
        <v>0</v>
      </c>
      <c r="G676" s="180">
        <v>0</v>
      </c>
      <c r="H676" s="181"/>
      <c r="I676" s="178">
        <v>0</v>
      </c>
      <c r="J676" s="179">
        <v>0</v>
      </c>
      <c r="K676" s="180">
        <v>0</v>
      </c>
      <c r="L676" s="181"/>
      <c r="M676" s="178">
        <v>12308694.949999999</v>
      </c>
      <c r="N676" s="179">
        <v>12308694.949999999</v>
      </c>
      <c r="O676" s="180">
        <v>0</v>
      </c>
      <c r="P676" s="181"/>
      <c r="Q676" s="178">
        <v>12308694.949999999</v>
      </c>
      <c r="R676" s="179">
        <v>12308694.949999999</v>
      </c>
      <c r="S676" s="180">
        <v>0</v>
      </c>
      <c r="T676" s="47"/>
    </row>
    <row r="677" spans="2:20" ht="25.5" customHeight="1">
      <c r="B677" s="21"/>
      <c r="C677" s="161" t="s">
        <v>678</v>
      </c>
      <c r="D677" s="159"/>
      <c r="E677" s="182">
        <v>-22149537632.169998</v>
      </c>
      <c r="F677" s="183">
        <v>-22149537632.169998</v>
      </c>
      <c r="G677" s="184">
        <v>0</v>
      </c>
      <c r="H677" s="177"/>
      <c r="I677" s="182">
        <v>-78061248442.490005</v>
      </c>
      <c r="J677" s="183">
        <v>-78061248442.490005</v>
      </c>
      <c r="K677" s="184">
        <v>0</v>
      </c>
      <c r="L677" s="177"/>
      <c r="M677" s="182">
        <v>246784715180.47</v>
      </c>
      <c r="N677" s="183">
        <v>246784715180.47</v>
      </c>
      <c r="O677" s="184">
        <v>0</v>
      </c>
      <c r="P677" s="177"/>
      <c r="Q677" s="182">
        <v>146573929105.81</v>
      </c>
      <c r="R677" s="183">
        <v>146573929105.81</v>
      </c>
      <c r="S677" s="184">
        <v>0</v>
      </c>
      <c r="T677" s="47"/>
    </row>
    <row r="678" spans="2:20">
      <c r="B678" s="21"/>
      <c r="C678" s="160" t="s">
        <v>679</v>
      </c>
      <c r="D678" s="158"/>
      <c r="E678" s="178">
        <v>0</v>
      </c>
      <c r="F678" s="179">
        <v>0</v>
      </c>
      <c r="G678" s="180">
        <v>0</v>
      </c>
      <c r="H678" s="181"/>
      <c r="I678" s="178">
        <v>-21496830696.82</v>
      </c>
      <c r="J678" s="179">
        <v>-21496830696.82</v>
      </c>
      <c r="K678" s="180">
        <v>0</v>
      </c>
      <c r="L678" s="181"/>
      <c r="M678" s="178">
        <v>66290085966.230003</v>
      </c>
      <c r="N678" s="179">
        <v>66290085966.230003</v>
      </c>
      <c r="O678" s="180">
        <v>0</v>
      </c>
      <c r="P678" s="181"/>
      <c r="Q678" s="178">
        <v>44793255269.410004</v>
      </c>
      <c r="R678" s="179">
        <v>44793255269.410004</v>
      </c>
      <c r="S678" s="180">
        <v>0</v>
      </c>
      <c r="T678" s="47"/>
    </row>
    <row r="679" spans="2:20">
      <c r="B679" s="21"/>
      <c r="C679" s="161" t="s">
        <v>680</v>
      </c>
      <c r="D679" s="159"/>
      <c r="E679" s="182">
        <v>-22149384365.279999</v>
      </c>
      <c r="F679" s="183">
        <v>-22149384365.279999</v>
      </c>
      <c r="G679" s="184">
        <v>0</v>
      </c>
      <c r="H679" s="177"/>
      <c r="I679" s="182">
        <v>-56543630984.769997</v>
      </c>
      <c r="J679" s="183">
        <v>-56543630984.769997</v>
      </c>
      <c r="K679" s="184">
        <v>0</v>
      </c>
      <c r="L679" s="177"/>
      <c r="M679" s="182">
        <v>180815709687.01999</v>
      </c>
      <c r="N679" s="183">
        <v>180815709687.01999</v>
      </c>
      <c r="O679" s="184">
        <v>0</v>
      </c>
      <c r="P679" s="177"/>
      <c r="Q679" s="182">
        <v>102122694336.97</v>
      </c>
      <c r="R679" s="183">
        <v>102122694336.97</v>
      </c>
      <c r="S679" s="184">
        <v>0</v>
      </c>
      <c r="T679" s="47"/>
    </row>
    <row r="680" spans="2:20">
      <c r="B680" s="21"/>
      <c r="C680" s="160" t="s">
        <v>681</v>
      </c>
      <c r="D680" s="158"/>
      <c r="E680" s="178">
        <v>-153266.89000000001</v>
      </c>
      <c r="F680" s="179">
        <v>-153266.89000000001</v>
      </c>
      <c r="G680" s="180">
        <v>0</v>
      </c>
      <c r="H680" s="181"/>
      <c r="I680" s="178">
        <v>-20786760.899999999</v>
      </c>
      <c r="J680" s="179">
        <v>-20786760.899999999</v>
      </c>
      <c r="K680" s="180">
        <v>0</v>
      </c>
      <c r="L680" s="181"/>
      <c r="M680" s="178">
        <v>-321224737.99000001</v>
      </c>
      <c r="N680" s="179">
        <v>-321224737.99000001</v>
      </c>
      <c r="O680" s="180">
        <v>0</v>
      </c>
      <c r="P680" s="181"/>
      <c r="Q680" s="178">
        <v>-342164765.77999997</v>
      </c>
      <c r="R680" s="179">
        <v>-342164765.77999997</v>
      </c>
      <c r="S680" s="180">
        <v>0</v>
      </c>
      <c r="T680" s="47"/>
    </row>
    <row r="681" spans="2:20" ht="25.5" customHeight="1">
      <c r="B681" s="21"/>
      <c r="C681" s="161" t="s">
        <v>682</v>
      </c>
      <c r="D681" s="159"/>
      <c r="E681" s="182">
        <v>0</v>
      </c>
      <c r="F681" s="183">
        <v>0</v>
      </c>
      <c r="G681" s="184">
        <v>0</v>
      </c>
      <c r="H681" s="177"/>
      <c r="I681" s="182">
        <v>0</v>
      </c>
      <c r="J681" s="183">
        <v>0</v>
      </c>
      <c r="K681" s="184">
        <v>0</v>
      </c>
      <c r="L681" s="177"/>
      <c r="M681" s="182">
        <v>144265.21</v>
      </c>
      <c r="N681" s="183">
        <v>144265.21</v>
      </c>
      <c r="O681" s="184">
        <v>0</v>
      </c>
      <c r="P681" s="177"/>
      <c r="Q681" s="182">
        <v>144265.21</v>
      </c>
      <c r="R681" s="183">
        <v>144265.21</v>
      </c>
      <c r="S681" s="184">
        <v>0</v>
      </c>
      <c r="T681" s="47"/>
    </row>
    <row r="682" spans="2:20" ht="25.5" customHeight="1">
      <c r="B682" s="21"/>
      <c r="C682" s="160" t="s">
        <v>683</v>
      </c>
      <c r="D682" s="158"/>
      <c r="E682" s="178">
        <v>-45408820130.989998</v>
      </c>
      <c r="F682" s="179">
        <v>-45408820130.989998</v>
      </c>
      <c r="G682" s="180">
        <v>0</v>
      </c>
      <c r="H682" s="181"/>
      <c r="I682" s="178">
        <v>-209257317054.89999</v>
      </c>
      <c r="J682" s="179">
        <v>-209257317054.89999</v>
      </c>
      <c r="K682" s="180">
        <v>0</v>
      </c>
      <c r="L682" s="181"/>
      <c r="M682" s="178">
        <v>3291746881.5500002</v>
      </c>
      <c r="N682" s="179">
        <v>3291746881.5500002</v>
      </c>
      <c r="O682" s="180">
        <v>0</v>
      </c>
      <c r="P682" s="181"/>
      <c r="Q682" s="178">
        <v>-251374390304.34</v>
      </c>
      <c r="R682" s="179">
        <v>-251374390304.34</v>
      </c>
      <c r="S682" s="180">
        <v>0</v>
      </c>
      <c r="T682" s="47"/>
    </row>
    <row r="683" spans="2:20">
      <c r="B683" s="21"/>
      <c r="C683" s="161" t="s">
        <v>684</v>
      </c>
      <c r="D683" s="159"/>
      <c r="E683" s="182">
        <v>0</v>
      </c>
      <c r="F683" s="183">
        <v>0</v>
      </c>
      <c r="G683" s="184">
        <v>0</v>
      </c>
      <c r="H683" s="177"/>
      <c r="I683" s="182">
        <v>-60115243504.410004</v>
      </c>
      <c r="J683" s="183">
        <v>-60115243504.410004</v>
      </c>
      <c r="K683" s="184">
        <v>0</v>
      </c>
      <c r="L683" s="177"/>
      <c r="M683" s="182">
        <v>-125004755.58</v>
      </c>
      <c r="N683" s="183">
        <v>-125004755.58</v>
      </c>
      <c r="O683" s="184">
        <v>0</v>
      </c>
      <c r="P683" s="177"/>
      <c r="Q683" s="182">
        <v>-60240248259.990013</v>
      </c>
      <c r="R683" s="183">
        <v>-60240248259.990013</v>
      </c>
      <c r="S683" s="184">
        <v>0</v>
      </c>
      <c r="T683" s="47"/>
    </row>
    <row r="684" spans="2:20">
      <c r="B684" s="21"/>
      <c r="C684" s="160" t="s">
        <v>685</v>
      </c>
      <c r="D684" s="158"/>
      <c r="E684" s="178">
        <v>-45408792496.190002</v>
      </c>
      <c r="F684" s="179">
        <v>-45408792496.190002</v>
      </c>
      <c r="G684" s="180">
        <v>0</v>
      </c>
      <c r="H684" s="181"/>
      <c r="I684" s="178">
        <v>-149105473722.82999</v>
      </c>
      <c r="J684" s="179">
        <v>-149105473722.82999</v>
      </c>
      <c r="K684" s="180">
        <v>0</v>
      </c>
      <c r="L684" s="181"/>
      <c r="M684" s="178">
        <v>3674939774.5700002</v>
      </c>
      <c r="N684" s="179">
        <v>3674939774.5700002</v>
      </c>
      <c r="O684" s="180">
        <v>0</v>
      </c>
      <c r="P684" s="181"/>
      <c r="Q684" s="178">
        <v>-190839326444.45001</v>
      </c>
      <c r="R684" s="179">
        <v>-190839326444.45001</v>
      </c>
      <c r="S684" s="180">
        <v>0</v>
      </c>
      <c r="T684" s="47"/>
    </row>
    <row r="685" spans="2:20">
      <c r="B685" s="21"/>
      <c r="C685" s="161" t="s">
        <v>686</v>
      </c>
      <c r="D685" s="159"/>
      <c r="E685" s="182">
        <v>-27634.799999999999</v>
      </c>
      <c r="F685" s="183">
        <v>-27634.799999999999</v>
      </c>
      <c r="G685" s="184">
        <v>0</v>
      </c>
      <c r="H685" s="177"/>
      <c r="I685" s="182">
        <v>-36599827.659999996</v>
      </c>
      <c r="J685" s="183">
        <v>-36599827.659999996</v>
      </c>
      <c r="K685" s="184">
        <v>0</v>
      </c>
      <c r="L685" s="177"/>
      <c r="M685" s="182">
        <v>-290509150.48000002</v>
      </c>
      <c r="N685" s="183">
        <v>-290509150.48000002</v>
      </c>
      <c r="O685" s="184">
        <v>0</v>
      </c>
      <c r="P685" s="177"/>
      <c r="Q685" s="182">
        <v>-327136612.94</v>
      </c>
      <c r="R685" s="183">
        <v>-327136612.94</v>
      </c>
      <c r="S685" s="184">
        <v>0</v>
      </c>
      <c r="T685" s="47"/>
    </row>
    <row r="686" spans="2:20" ht="25.5" customHeight="1">
      <c r="B686" s="21"/>
      <c r="C686" s="160" t="s">
        <v>687</v>
      </c>
      <c r="D686" s="158"/>
      <c r="E686" s="178">
        <v>0</v>
      </c>
      <c r="F686" s="179">
        <v>0</v>
      </c>
      <c r="G686" s="180">
        <v>0</v>
      </c>
      <c r="H686" s="181"/>
      <c r="I686" s="178">
        <v>0</v>
      </c>
      <c r="J686" s="179">
        <v>0</v>
      </c>
      <c r="K686" s="180">
        <v>0</v>
      </c>
      <c r="L686" s="181"/>
      <c r="M686" s="178">
        <v>32321013.039999999</v>
      </c>
      <c r="N686" s="179">
        <v>32321013.039999999</v>
      </c>
      <c r="O686" s="180">
        <v>0</v>
      </c>
      <c r="P686" s="181"/>
      <c r="Q686" s="178">
        <v>32321013.039999999</v>
      </c>
      <c r="R686" s="179">
        <v>32321013.039999999</v>
      </c>
      <c r="S686" s="180">
        <v>0</v>
      </c>
      <c r="T686" s="47"/>
    </row>
    <row r="687" spans="2:20">
      <c r="B687" s="21"/>
      <c r="C687" s="161" t="s">
        <v>688</v>
      </c>
      <c r="D687" s="159"/>
      <c r="E687" s="182">
        <v>-18667171982.389999</v>
      </c>
      <c r="F687" s="183">
        <v>-431625900.36000061</v>
      </c>
      <c r="G687" s="184">
        <v>-18235546082.029999</v>
      </c>
      <c r="H687" s="177"/>
      <c r="I687" s="182">
        <v>-800971268380.05005</v>
      </c>
      <c r="J687" s="183">
        <v>-83037850814.480103</v>
      </c>
      <c r="K687" s="184">
        <v>-717933417565.56995</v>
      </c>
      <c r="L687" s="177"/>
      <c r="M687" s="182">
        <v>-2447243480.0700002</v>
      </c>
      <c r="N687" s="183">
        <v>13729687858.34</v>
      </c>
      <c r="O687" s="184">
        <v>-16176931338.41</v>
      </c>
      <c r="P687" s="177"/>
      <c r="Q687" s="182">
        <v>-822085683842.51001</v>
      </c>
      <c r="R687" s="183">
        <v>-69739788856.5</v>
      </c>
      <c r="S687" s="184">
        <v>-752345894986.01001</v>
      </c>
      <c r="T687" s="47"/>
    </row>
    <row r="688" spans="2:20">
      <c r="B688" s="21"/>
      <c r="C688" s="160" t="s">
        <v>689</v>
      </c>
      <c r="D688" s="158"/>
      <c r="E688" s="178">
        <v>-18235546082.029999</v>
      </c>
      <c r="F688" s="179">
        <v>0</v>
      </c>
      <c r="G688" s="180">
        <v>-18235546082.029999</v>
      </c>
      <c r="H688" s="181"/>
      <c r="I688" s="178">
        <v>-717933417565.56995</v>
      </c>
      <c r="J688" s="179">
        <v>0</v>
      </c>
      <c r="K688" s="180">
        <v>-717933417565.56995</v>
      </c>
      <c r="L688" s="181"/>
      <c r="M688" s="178">
        <v>-16176931338.41</v>
      </c>
      <c r="N688" s="179">
        <v>0</v>
      </c>
      <c r="O688" s="180">
        <v>-16176931338.41</v>
      </c>
      <c r="P688" s="181"/>
      <c r="Q688" s="178">
        <v>-752345894986.01001</v>
      </c>
      <c r="R688" s="179">
        <v>0</v>
      </c>
      <c r="S688" s="180">
        <v>-752345894986.01001</v>
      </c>
      <c r="T688" s="47"/>
    </row>
    <row r="689" spans="2:20">
      <c r="B689" s="21"/>
      <c r="C689" s="161" t="s">
        <v>690</v>
      </c>
      <c r="D689" s="159"/>
      <c r="E689" s="182">
        <v>1116036217.7</v>
      </c>
      <c r="F689" s="183">
        <v>0</v>
      </c>
      <c r="G689" s="184">
        <v>1116036217.7</v>
      </c>
      <c r="H689" s="177"/>
      <c r="I689" s="182">
        <v>-1858233689.53</v>
      </c>
      <c r="J689" s="183">
        <v>0</v>
      </c>
      <c r="K689" s="184">
        <v>-1858233689.53</v>
      </c>
      <c r="L689" s="177"/>
      <c r="M689" s="182">
        <v>-2536999905.1300001</v>
      </c>
      <c r="N689" s="183">
        <v>0</v>
      </c>
      <c r="O689" s="184">
        <v>-2536999905.1300001</v>
      </c>
      <c r="P689" s="177"/>
      <c r="Q689" s="182">
        <v>-3279197376.96</v>
      </c>
      <c r="R689" s="183">
        <v>0</v>
      </c>
      <c r="S689" s="184">
        <v>-3279197376.96</v>
      </c>
      <c r="T689" s="47"/>
    </row>
    <row r="690" spans="2:20" ht="25.5" customHeight="1">
      <c r="B690" s="21"/>
      <c r="C690" s="348" t="s">
        <v>691</v>
      </c>
      <c r="D690" s="158"/>
      <c r="E690" s="178">
        <v>-18401381968.41</v>
      </c>
      <c r="F690" s="179">
        <v>0</v>
      </c>
      <c r="G690" s="180">
        <v>-18401381968.41</v>
      </c>
      <c r="H690" s="181"/>
      <c r="I690" s="178">
        <v>-700295105833.81006</v>
      </c>
      <c r="J690" s="179">
        <v>0</v>
      </c>
      <c r="K690" s="180">
        <v>-700295105833.81006</v>
      </c>
      <c r="L690" s="181"/>
      <c r="M690" s="178">
        <v>-13422715764.790001</v>
      </c>
      <c r="N690" s="179">
        <v>0</v>
      </c>
      <c r="O690" s="180">
        <v>-13422715764.790001</v>
      </c>
      <c r="P690" s="181"/>
      <c r="Q690" s="178">
        <v>-732119203567.01013</v>
      </c>
      <c r="R690" s="179">
        <v>0</v>
      </c>
      <c r="S690" s="180">
        <v>-732119203567.01013</v>
      </c>
      <c r="T690" s="47"/>
    </row>
    <row r="691" spans="2:20">
      <c r="B691" s="21"/>
      <c r="C691" s="347" t="s">
        <v>692</v>
      </c>
      <c r="D691" s="159"/>
      <c r="E691" s="182">
        <v>-950200331.32000005</v>
      </c>
      <c r="F691" s="183">
        <v>0</v>
      </c>
      <c r="G691" s="184">
        <v>-950200331.32000005</v>
      </c>
      <c r="H691" s="177"/>
      <c r="I691" s="182">
        <v>-13774002687.190001</v>
      </c>
      <c r="J691" s="183">
        <v>0</v>
      </c>
      <c r="K691" s="184">
        <v>-13774002687.190001</v>
      </c>
      <c r="L691" s="177"/>
      <c r="M691" s="182">
        <v>232795228.37</v>
      </c>
      <c r="N691" s="183">
        <v>0</v>
      </c>
      <c r="O691" s="184">
        <v>232795228.37</v>
      </c>
      <c r="P691" s="177"/>
      <c r="Q691" s="182">
        <v>-14491407790.139999</v>
      </c>
      <c r="R691" s="183">
        <v>0</v>
      </c>
      <c r="S691" s="184">
        <v>-14491407790.139999</v>
      </c>
      <c r="T691" s="47"/>
    </row>
    <row r="692" spans="2:20">
      <c r="B692" s="21"/>
      <c r="C692" s="160" t="s">
        <v>693</v>
      </c>
      <c r="D692" s="158"/>
      <c r="E692" s="178">
        <v>0</v>
      </c>
      <c r="F692" s="179">
        <v>0</v>
      </c>
      <c r="G692" s="180">
        <v>0</v>
      </c>
      <c r="H692" s="181"/>
      <c r="I692" s="178">
        <v>-6478931.1299999999</v>
      </c>
      <c r="J692" s="179">
        <v>0</v>
      </c>
      <c r="K692" s="180">
        <v>-6478931.1299999999</v>
      </c>
      <c r="L692" s="181"/>
      <c r="M692" s="178">
        <v>0</v>
      </c>
      <c r="N692" s="179">
        <v>0</v>
      </c>
      <c r="O692" s="180">
        <v>0</v>
      </c>
      <c r="P692" s="181"/>
      <c r="Q692" s="178">
        <v>-6478931.1299999999</v>
      </c>
      <c r="R692" s="179">
        <v>0</v>
      </c>
      <c r="S692" s="180">
        <v>-6478931.1299999999</v>
      </c>
      <c r="T692" s="47"/>
    </row>
    <row r="693" spans="2:20">
      <c r="B693" s="21"/>
      <c r="C693" s="347" t="s">
        <v>694</v>
      </c>
      <c r="D693" s="159"/>
      <c r="E693" s="182">
        <v>0</v>
      </c>
      <c r="F693" s="183">
        <v>0</v>
      </c>
      <c r="G693" s="184">
        <v>0</v>
      </c>
      <c r="H693" s="177"/>
      <c r="I693" s="182">
        <v>0</v>
      </c>
      <c r="J693" s="183">
        <v>0</v>
      </c>
      <c r="K693" s="184">
        <v>0</v>
      </c>
      <c r="L693" s="177"/>
      <c r="M693" s="182">
        <v>6046775.5800000001</v>
      </c>
      <c r="N693" s="183">
        <v>0</v>
      </c>
      <c r="O693" s="184">
        <v>6046775.5800000001</v>
      </c>
      <c r="P693" s="177"/>
      <c r="Q693" s="182">
        <v>6046775.5800000001</v>
      </c>
      <c r="R693" s="183">
        <v>0</v>
      </c>
      <c r="S693" s="184">
        <v>6046775.5800000001</v>
      </c>
      <c r="T693" s="47"/>
    </row>
    <row r="694" spans="2:20">
      <c r="B694" s="21"/>
      <c r="C694" s="348" t="s">
        <v>695</v>
      </c>
      <c r="D694" s="158"/>
      <c r="E694" s="178">
        <v>0</v>
      </c>
      <c r="F694" s="179">
        <v>0</v>
      </c>
      <c r="G694" s="180">
        <v>0</v>
      </c>
      <c r="H694" s="181"/>
      <c r="I694" s="178">
        <v>-1999596423.9100001</v>
      </c>
      <c r="J694" s="179">
        <v>0</v>
      </c>
      <c r="K694" s="180">
        <v>-1999596423.9100001</v>
      </c>
      <c r="L694" s="181"/>
      <c r="M694" s="178">
        <v>-456057672.44</v>
      </c>
      <c r="N694" s="179">
        <v>0</v>
      </c>
      <c r="O694" s="180">
        <v>-456057672.44</v>
      </c>
      <c r="P694" s="181"/>
      <c r="Q694" s="178">
        <v>-2455654096.3499999</v>
      </c>
      <c r="R694" s="179">
        <v>0</v>
      </c>
      <c r="S694" s="180">
        <v>-2455654096.3499999</v>
      </c>
      <c r="T694" s="47"/>
    </row>
    <row r="695" spans="2:20">
      <c r="B695" s="21"/>
      <c r="C695" s="161" t="s">
        <v>696</v>
      </c>
      <c r="D695" s="159"/>
      <c r="E695" s="182">
        <v>-431625900.36000001</v>
      </c>
      <c r="F695" s="183">
        <v>-431625900.36000001</v>
      </c>
      <c r="G695" s="184">
        <v>0</v>
      </c>
      <c r="H695" s="177"/>
      <c r="I695" s="182">
        <v>-82077402525.089996</v>
      </c>
      <c r="J695" s="183">
        <v>-82077402525.089996</v>
      </c>
      <c r="K695" s="184">
        <v>0</v>
      </c>
      <c r="L695" s="177"/>
      <c r="M695" s="182">
        <v>13591373176</v>
      </c>
      <c r="N695" s="183">
        <v>13591373176</v>
      </c>
      <c r="O695" s="184">
        <v>0</v>
      </c>
      <c r="P695" s="177"/>
      <c r="Q695" s="182">
        <v>-68917655249.449997</v>
      </c>
      <c r="R695" s="183">
        <v>-68917655249.449997</v>
      </c>
      <c r="S695" s="184">
        <v>0</v>
      </c>
      <c r="T695" s="47"/>
    </row>
    <row r="696" spans="2:20">
      <c r="B696" s="21"/>
      <c r="C696" s="160" t="s">
        <v>697</v>
      </c>
      <c r="D696" s="158"/>
      <c r="E696" s="178">
        <v>0</v>
      </c>
      <c r="F696" s="179">
        <v>0</v>
      </c>
      <c r="G696" s="180">
        <v>0</v>
      </c>
      <c r="H696" s="181"/>
      <c r="I696" s="178">
        <v>-85105990458.059998</v>
      </c>
      <c r="J696" s="179">
        <v>-85105990458.059998</v>
      </c>
      <c r="K696" s="180">
        <v>0</v>
      </c>
      <c r="L696" s="181"/>
      <c r="M696" s="178">
        <v>3118856006.73</v>
      </c>
      <c r="N696" s="179">
        <v>3118856006.73</v>
      </c>
      <c r="O696" s="180">
        <v>0</v>
      </c>
      <c r="P696" s="181"/>
      <c r="Q696" s="178">
        <v>-81987134451.330002</v>
      </c>
      <c r="R696" s="179">
        <v>-81987134451.330002</v>
      </c>
      <c r="S696" s="180">
        <v>0</v>
      </c>
      <c r="T696" s="47"/>
    </row>
    <row r="697" spans="2:20" ht="25.5" customHeight="1">
      <c r="B697" s="21"/>
      <c r="C697" s="161" t="s">
        <v>698</v>
      </c>
      <c r="D697" s="159"/>
      <c r="E697" s="182">
        <v>-431625900.36000001</v>
      </c>
      <c r="F697" s="183">
        <v>-431625900.36000001</v>
      </c>
      <c r="G697" s="184">
        <v>0</v>
      </c>
      <c r="H697" s="177"/>
      <c r="I697" s="182">
        <v>3028587932.9699998</v>
      </c>
      <c r="J697" s="183">
        <v>3028587932.9699998</v>
      </c>
      <c r="K697" s="184">
        <v>0</v>
      </c>
      <c r="L697" s="177"/>
      <c r="M697" s="182">
        <v>10493433753.15</v>
      </c>
      <c r="N697" s="183">
        <v>10493433753.15</v>
      </c>
      <c r="O697" s="184">
        <v>0</v>
      </c>
      <c r="P697" s="177"/>
      <c r="Q697" s="182">
        <v>13090395785.76</v>
      </c>
      <c r="R697" s="183">
        <v>13090395785.76</v>
      </c>
      <c r="S697" s="184">
        <v>0</v>
      </c>
      <c r="T697" s="47"/>
    </row>
    <row r="698" spans="2:20">
      <c r="B698" s="21"/>
      <c r="C698" s="160" t="s">
        <v>699</v>
      </c>
      <c r="D698" s="158"/>
      <c r="E698" s="178">
        <v>0</v>
      </c>
      <c r="F698" s="179">
        <v>0</v>
      </c>
      <c r="G698" s="180">
        <v>0</v>
      </c>
      <c r="H698" s="181"/>
      <c r="I698" s="178">
        <v>0</v>
      </c>
      <c r="J698" s="179">
        <v>0</v>
      </c>
      <c r="K698" s="180">
        <v>0</v>
      </c>
      <c r="L698" s="181"/>
      <c r="M698" s="178">
        <v>-20838061.699999999</v>
      </c>
      <c r="N698" s="179">
        <v>-20838061.699999999</v>
      </c>
      <c r="O698" s="180">
        <v>0</v>
      </c>
      <c r="P698" s="181"/>
      <c r="Q698" s="178">
        <v>-20838061.699999999</v>
      </c>
      <c r="R698" s="179">
        <v>-20838061.699999999</v>
      </c>
      <c r="S698" s="180">
        <v>0</v>
      </c>
      <c r="T698" s="47"/>
    </row>
    <row r="699" spans="2:20">
      <c r="B699" s="21"/>
      <c r="C699" s="161" t="s">
        <v>700</v>
      </c>
      <c r="D699" s="159"/>
      <c r="E699" s="182">
        <v>0</v>
      </c>
      <c r="F699" s="183">
        <v>0</v>
      </c>
      <c r="G699" s="184">
        <v>0</v>
      </c>
      <c r="H699" s="177"/>
      <c r="I699" s="182">
        <v>0</v>
      </c>
      <c r="J699" s="183">
        <v>0</v>
      </c>
      <c r="K699" s="184">
        <v>0</v>
      </c>
      <c r="L699" s="177"/>
      <c r="M699" s="182">
        <v>0</v>
      </c>
      <c r="N699" s="183">
        <v>0</v>
      </c>
      <c r="O699" s="184">
        <v>0</v>
      </c>
      <c r="P699" s="177"/>
      <c r="Q699" s="182">
        <v>0</v>
      </c>
      <c r="R699" s="183">
        <v>0</v>
      </c>
      <c r="S699" s="184">
        <v>0</v>
      </c>
      <c r="T699" s="47"/>
    </row>
    <row r="700" spans="2:20">
      <c r="B700" s="21"/>
      <c r="C700" s="160" t="s">
        <v>701</v>
      </c>
      <c r="D700" s="158"/>
      <c r="E700" s="178">
        <v>0</v>
      </c>
      <c r="F700" s="179">
        <v>0</v>
      </c>
      <c r="G700" s="180">
        <v>0</v>
      </c>
      <c r="H700" s="181"/>
      <c r="I700" s="178">
        <v>0</v>
      </c>
      <c r="J700" s="179">
        <v>0</v>
      </c>
      <c r="K700" s="180">
        <v>0</v>
      </c>
      <c r="L700" s="181"/>
      <c r="M700" s="178">
        <v>-78522.179999999993</v>
      </c>
      <c r="N700" s="179">
        <v>-78522.179999999993</v>
      </c>
      <c r="O700" s="180">
        <v>0</v>
      </c>
      <c r="P700" s="181"/>
      <c r="Q700" s="178">
        <v>-78522.179999999993</v>
      </c>
      <c r="R700" s="179">
        <v>-78522.179999999993</v>
      </c>
      <c r="S700" s="180">
        <v>0</v>
      </c>
      <c r="T700" s="47"/>
    </row>
    <row r="701" spans="2:20">
      <c r="B701" s="21"/>
      <c r="C701" s="161" t="s">
        <v>702</v>
      </c>
      <c r="D701" s="159"/>
      <c r="E701" s="182">
        <v>0</v>
      </c>
      <c r="F701" s="183">
        <v>0</v>
      </c>
      <c r="G701" s="184">
        <v>0</v>
      </c>
      <c r="H701" s="177"/>
      <c r="I701" s="182">
        <v>0</v>
      </c>
      <c r="J701" s="183">
        <v>0</v>
      </c>
      <c r="K701" s="184">
        <v>0</v>
      </c>
      <c r="L701" s="177"/>
      <c r="M701" s="182">
        <v>0</v>
      </c>
      <c r="N701" s="183">
        <v>0</v>
      </c>
      <c r="O701" s="184">
        <v>0</v>
      </c>
      <c r="P701" s="177"/>
      <c r="Q701" s="182">
        <v>0</v>
      </c>
      <c r="R701" s="183">
        <v>0</v>
      </c>
      <c r="S701" s="184">
        <v>0</v>
      </c>
      <c r="T701" s="47"/>
    </row>
    <row r="702" spans="2:20">
      <c r="B702" s="21"/>
      <c r="C702" s="160" t="s">
        <v>703</v>
      </c>
      <c r="D702" s="158"/>
      <c r="E702" s="178">
        <v>0</v>
      </c>
      <c r="F702" s="179">
        <v>0</v>
      </c>
      <c r="G702" s="180">
        <v>0</v>
      </c>
      <c r="H702" s="181"/>
      <c r="I702" s="178">
        <v>-938533183.38999999</v>
      </c>
      <c r="J702" s="179">
        <v>-938533183.38999999</v>
      </c>
      <c r="K702" s="180">
        <v>0</v>
      </c>
      <c r="L702" s="181"/>
      <c r="M702" s="178">
        <v>-257645755.50999999</v>
      </c>
      <c r="N702" s="179">
        <v>-257645755.50999999</v>
      </c>
      <c r="O702" s="180">
        <v>0</v>
      </c>
      <c r="P702" s="181"/>
      <c r="Q702" s="178">
        <v>-1196178938.9000001</v>
      </c>
      <c r="R702" s="179">
        <v>-1196178938.9000001</v>
      </c>
      <c r="S702" s="180">
        <v>0</v>
      </c>
      <c r="T702" s="47"/>
    </row>
    <row r="703" spans="2:20">
      <c r="B703" s="21"/>
      <c r="C703" s="161" t="s">
        <v>704</v>
      </c>
      <c r="D703" s="159"/>
      <c r="E703" s="182">
        <v>0</v>
      </c>
      <c r="F703" s="183">
        <v>0</v>
      </c>
      <c r="G703" s="184">
        <v>0</v>
      </c>
      <c r="H703" s="177"/>
      <c r="I703" s="182">
        <v>-228949378.87</v>
      </c>
      <c r="J703" s="183">
        <v>-228949378.87</v>
      </c>
      <c r="K703" s="184">
        <v>0</v>
      </c>
      <c r="L703" s="177"/>
      <c r="M703" s="182">
        <v>-57002019.549999997</v>
      </c>
      <c r="N703" s="183">
        <v>-57002019.549999997</v>
      </c>
      <c r="O703" s="184">
        <v>0</v>
      </c>
      <c r="P703" s="177"/>
      <c r="Q703" s="182">
        <v>-285951398.42000002</v>
      </c>
      <c r="R703" s="183">
        <v>-285951398.42000002</v>
      </c>
      <c r="S703" s="184">
        <v>0</v>
      </c>
      <c r="T703" s="47"/>
    </row>
    <row r="704" spans="2:20" ht="25.5" customHeight="1">
      <c r="B704" s="21"/>
      <c r="C704" s="160" t="s">
        <v>705</v>
      </c>
      <c r="D704" s="158"/>
      <c r="E704" s="178">
        <v>0</v>
      </c>
      <c r="F704" s="179">
        <v>0</v>
      </c>
      <c r="G704" s="180">
        <v>0</v>
      </c>
      <c r="H704" s="181"/>
      <c r="I704" s="178">
        <v>-710015309.97000003</v>
      </c>
      <c r="J704" s="179">
        <v>-710015309.97000003</v>
      </c>
      <c r="K704" s="180">
        <v>0</v>
      </c>
      <c r="L704" s="181"/>
      <c r="M704" s="178">
        <v>-274749531.57999998</v>
      </c>
      <c r="N704" s="179">
        <v>-274749531.57999998</v>
      </c>
      <c r="O704" s="180">
        <v>0</v>
      </c>
      <c r="P704" s="181"/>
      <c r="Q704" s="178">
        <v>-984764841.54999995</v>
      </c>
      <c r="R704" s="179">
        <v>-984764841.54999995</v>
      </c>
      <c r="S704" s="180">
        <v>0</v>
      </c>
      <c r="T704" s="47"/>
    </row>
    <row r="705" spans="2:20">
      <c r="B705" s="21"/>
      <c r="C705" s="161" t="s">
        <v>706</v>
      </c>
      <c r="D705" s="159"/>
      <c r="E705" s="182">
        <v>0</v>
      </c>
      <c r="F705" s="183">
        <v>0</v>
      </c>
      <c r="G705" s="184">
        <v>0</v>
      </c>
      <c r="H705" s="177"/>
      <c r="I705" s="182">
        <v>431505.45</v>
      </c>
      <c r="J705" s="183">
        <v>431505.45</v>
      </c>
      <c r="K705" s="184">
        <v>0</v>
      </c>
      <c r="L705" s="177"/>
      <c r="M705" s="182">
        <v>74105795.620000005</v>
      </c>
      <c r="N705" s="183">
        <v>74105795.620000005</v>
      </c>
      <c r="O705" s="184">
        <v>0</v>
      </c>
      <c r="P705" s="177"/>
      <c r="Q705" s="182">
        <v>74537301.070000008</v>
      </c>
      <c r="R705" s="183">
        <v>74537301.070000008</v>
      </c>
      <c r="S705" s="184">
        <v>0</v>
      </c>
      <c r="T705" s="47"/>
    </row>
    <row r="706" spans="2:20">
      <c r="B706" s="21"/>
      <c r="C706" s="160" t="s">
        <v>707</v>
      </c>
      <c r="D706" s="158"/>
      <c r="E706" s="178">
        <v>0</v>
      </c>
      <c r="F706" s="179">
        <v>0</v>
      </c>
      <c r="G706" s="180">
        <v>0</v>
      </c>
      <c r="H706" s="181"/>
      <c r="I706" s="178">
        <v>0</v>
      </c>
      <c r="J706" s="179">
        <v>0</v>
      </c>
      <c r="K706" s="180">
        <v>0</v>
      </c>
      <c r="L706" s="181"/>
      <c r="M706" s="178">
        <v>0</v>
      </c>
      <c r="N706" s="179">
        <v>0</v>
      </c>
      <c r="O706" s="180">
        <v>0</v>
      </c>
      <c r="P706" s="181"/>
      <c r="Q706" s="178">
        <v>0</v>
      </c>
      <c r="R706" s="179">
        <v>0</v>
      </c>
      <c r="S706" s="180">
        <v>0</v>
      </c>
      <c r="T706" s="47"/>
    </row>
    <row r="707" spans="2:20">
      <c r="B707" s="21"/>
      <c r="C707" s="161" t="s">
        <v>708</v>
      </c>
      <c r="D707" s="159"/>
      <c r="E707" s="182">
        <v>0</v>
      </c>
      <c r="F707" s="183">
        <v>0</v>
      </c>
      <c r="G707" s="184">
        <v>0</v>
      </c>
      <c r="H707" s="177"/>
      <c r="I707" s="182">
        <v>0</v>
      </c>
      <c r="J707" s="183">
        <v>0</v>
      </c>
      <c r="K707" s="184">
        <v>0</v>
      </c>
      <c r="L707" s="177"/>
      <c r="M707" s="182">
        <v>0</v>
      </c>
      <c r="N707" s="183">
        <v>0</v>
      </c>
      <c r="O707" s="184">
        <v>0</v>
      </c>
      <c r="P707" s="177"/>
      <c r="Q707" s="182">
        <v>0</v>
      </c>
      <c r="R707" s="183">
        <v>0</v>
      </c>
      <c r="S707" s="184">
        <v>0</v>
      </c>
      <c r="T707" s="47"/>
    </row>
    <row r="708" spans="2:20">
      <c r="B708" s="21"/>
      <c r="C708" s="160" t="s">
        <v>709</v>
      </c>
      <c r="D708" s="158"/>
      <c r="E708" s="178">
        <v>0</v>
      </c>
      <c r="F708" s="179">
        <v>0</v>
      </c>
      <c r="G708" s="180">
        <v>0</v>
      </c>
      <c r="H708" s="181"/>
      <c r="I708" s="178">
        <v>0</v>
      </c>
      <c r="J708" s="179">
        <v>0</v>
      </c>
      <c r="K708" s="180">
        <v>0</v>
      </c>
      <c r="L708" s="181"/>
      <c r="M708" s="178">
        <v>0</v>
      </c>
      <c r="N708" s="179">
        <v>0</v>
      </c>
      <c r="O708" s="180">
        <v>0</v>
      </c>
      <c r="P708" s="181"/>
      <c r="Q708" s="178">
        <v>0</v>
      </c>
      <c r="R708" s="179">
        <v>0</v>
      </c>
      <c r="S708" s="180">
        <v>0</v>
      </c>
      <c r="T708" s="47"/>
    </row>
    <row r="709" spans="2:20" ht="25.5" customHeight="1">
      <c r="B709" s="21"/>
      <c r="C709" s="161" t="s">
        <v>710</v>
      </c>
      <c r="D709" s="159"/>
      <c r="E709" s="182">
        <v>0</v>
      </c>
      <c r="F709" s="183">
        <v>0</v>
      </c>
      <c r="G709" s="184">
        <v>0</v>
      </c>
      <c r="H709" s="177"/>
      <c r="I709" s="182">
        <v>-150681.14000000001</v>
      </c>
      <c r="J709" s="183">
        <v>-150681.14000000001</v>
      </c>
      <c r="K709" s="184">
        <v>0</v>
      </c>
      <c r="L709" s="177"/>
      <c r="M709" s="182">
        <v>292240179.22000003</v>
      </c>
      <c r="N709" s="183">
        <v>292240179.22000003</v>
      </c>
      <c r="O709" s="184">
        <v>0</v>
      </c>
      <c r="P709" s="177"/>
      <c r="Q709" s="182">
        <v>292089498.07999998</v>
      </c>
      <c r="R709" s="183">
        <v>292089498.07999998</v>
      </c>
      <c r="S709" s="184">
        <v>0</v>
      </c>
      <c r="T709" s="47"/>
    </row>
    <row r="710" spans="2:20">
      <c r="B710" s="21"/>
      <c r="C710" s="160" t="s">
        <v>711</v>
      </c>
      <c r="D710" s="158"/>
      <c r="E710" s="178">
        <v>0</v>
      </c>
      <c r="F710" s="179">
        <v>0</v>
      </c>
      <c r="G710" s="180">
        <v>0</v>
      </c>
      <c r="H710" s="181"/>
      <c r="I710" s="178">
        <v>-127711.32</v>
      </c>
      <c r="J710" s="179">
        <v>-127711.32</v>
      </c>
      <c r="K710" s="180">
        <v>0</v>
      </c>
      <c r="L710" s="181"/>
      <c r="M710" s="178">
        <v>-10103345.08</v>
      </c>
      <c r="N710" s="179">
        <v>-10103345.08</v>
      </c>
      <c r="O710" s="180">
        <v>0</v>
      </c>
      <c r="P710" s="181"/>
      <c r="Q710" s="178">
        <v>-10231056.4</v>
      </c>
      <c r="R710" s="179">
        <v>-10231056.4</v>
      </c>
      <c r="S710" s="180">
        <v>0</v>
      </c>
      <c r="T710" s="47"/>
    </row>
    <row r="711" spans="2:20" ht="25.5" customHeight="1">
      <c r="B711" s="21"/>
      <c r="C711" s="161" t="s">
        <v>712</v>
      </c>
      <c r="D711" s="159"/>
      <c r="E711" s="182">
        <v>0</v>
      </c>
      <c r="F711" s="183">
        <v>0</v>
      </c>
      <c r="G711" s="184">
        <v>0</v>
      </c>
      <c r="H711" s="177"/>
      <c r="I711" s="182">
        <v>-22969.82</v>
      </c>
      <c r="J711" s="183">
        <v>-22969.82</v>
      </c>
      <c r="K711" s="184">
        <v>0</v>
      </c>
      <c r="L711" s="177"/>
      <c r="M711" s="182">
        <v>-4184640.92</v>
      </c>
      <c r="N711" s="183">
        <v>-4184640.92</v>
      </c>
      <c r="O711" s="184">
        <v>0</v>
      </c>
      <c r="P711" s="177"/>
      <c r="Q711" s="182">
        <v>-4207610.74</v>
      </c>
      <c r="R711" s="183">
        <v>-4207610.74</v>
      </c>
      <c r="S711" s="184">
        <v>0</v>
      </c>
      <c r="T711" s="47"/>
    </row>
    <row r="712" spans="2:20">
      <c r="B712" s="21"/>
      <c r="C712" s="160" t="s">
        <v>713</v>
      </c>
      <c r="D712" s="158"/>
      <c r="E712" s="178">
        <v>0</v>
      </c>
      <c r="F712" s="179">
        <v>0</v>
      </c>
      <c r="G712" s="180">
        <v>0</v>
      </c>
      <c r="H712" s="181"/>
      <c r="I712" s="178">
        <v>0</v>
      </c>
      <c r="J712" s="179">
        <v>0</v>
      </c>
      <c r="K712" s="180">
        <v>0</v>
      </c>
      <c r="L712" s="181"/>
      <c r="M712" s="178">
        <v>248080816.16999999</v>
      </c>
      <c r="N712" s="179">
        <v>248080816.16999999</v>
      </c>
      <c r="O712" s="180">
        <v>0</v>
      </c>
      <c r="P712" s="181"/>
      <c r="Q712" s="178">
        <v>248080816.16999999</v>
      </c>
      <c r="R712" s="179">
        <v>248080816.16999999</v>
      </c>
      <c r="S712" s="180">
        <v>0</v>
      </c>
      <c r="T712" s="47"/>
    </row>
    <row r="713" spans="2:20">
      <c r="B713" s="21"/>
      <c r="C713" s="161" t="s">
        <v>714</v>
      </c>
      <c r="D713" s="159"/>
      <c r="E713" s="182">
        <v>0</v>
      </c>
      <c r="F713" s="183">
        <v>0</v>
      </c>
      <c r="G713" s="184">
        <v>0</v>
      </c>
      <c r="H713" s="177"/>
      <c r="I713" s="182">
        <v>0</v>
      </c>
      <c r="J713" s="183">
        <v>0</v>
      </c>
      <c r="K713" s="184">
        <v>0</v>
      </c>
      <c r="L713" s="177"/>
      <c r="M713" s="182">
        <v>0</v>
      </c>
      <c r="N713" s="183">
        <v>0</v>
      </c>
      <c r="O713" s="184">
        <v>0</v>
      </c>
      <c r="P713" s="177"/>
      <c r="Q713" s="182">
        <v>0</v>
      </c>
      <c r="R713" s="183">
        <v>0</v>
      </c>
      <c r="S713" s="184">
        <v>0</v>
      </c>
      <c r="T713" s="47"/>
    </row>
    <row r="714" spans="2:20">
      <c r="B714" s="21"/>
      <c r="C714" s="160" t="s">
        <v>715</v>
      </c>
      <c r="D714" s="158"/>
      <c r="E714" s="178">
        <v>0</v>
      </c>
      <c r="F714" s="179">
        <v>0</v>
      </c>
      <c r="G714" s="180">
        <v>0</v>
      </c>
      <c r="H714" s="181"/>
      <c r="I714" s="178">
        <v>0</v>
      </c>
      <c r="J714" s="179">
        <v>0</v>
      </c>
      <c r="K714" s="180">
        <v>0</v>
      </c>
      <c r="L714" s="181"/>
      <c r="M714" s="178">
        <v>0</v>
      </c>
      <c r="N714" s="179">
        <v>0</v>
      </c>
      <c r="O714" s="180">
        <v>0</v>
      </c>
      <c r="P714" s="181"/>
      <c r="Q714" s="178">
        <v>0</v>
      </c>
      <c r="R714" s="179">
        <v>0</v>
      </c>
      <c r="S714" s="180">
        <v>0</v>
      </c>
      <c r="T714" s="47"/>
    </row>
    <row r="715" spans="2:20">
      <c r="B715" s="21"/>
      <c r="C715" s="161" t="s">
        <v>716</v>
      </c>
      <c r="D715" s="159"/>
      <c r="E715" s="182">
        <v>0</v>
      </c>
      <c r="F715" s="183">
        <v>0</v>
      </c>
      <c r="G715" s="184">
        <v>0</v>
      </c>
      <c r="H715" s="177"/>
      <c r="I715" s="182">
        <v>0</v>
      </c>
      <c r="J715" s="183">
        <v>0</v>
      </c>
      <c r="K715" s="184">
        <v>0</v>
      </c>
      <c r="L715" s="177"/>
      <c r="M715" s="182">
        <v>58447349.049999997</v>
      </c>
      <c r="N715" s="183">
        <v>58447349.049999997</v>
      </c>
      <c r="O715" s="184">
        <v>0</v>
      </c>
      <c r="P715" s="177"/>
      <c r="Q715" s="182">
        <v>58447349.049999997</v>
      </c>
      <c r="R715" s="183">
        <v>58447349.049999997</v>
      </c>
      <c r="S715" s="184">
        <v>0</v>
      </c>
      <c r="T715" s="47"/>
    </row>
    <row r="716" spans="2:20" ht="25.5" customHeight="1">
      <c r="B716" s="21"/>
      <c r="C716" s="160" t="s">
        <v>717</v>
      </c>
      <c r="D716" s="158"/>
      <c r="E716" s="178">
        <v>0</v>
      </c>
      <c r="F716" s="179">
        <v>0</v>
      </c>
      <c r="G716" s="180">
        <v>0</v>
      </c>
      <c r="H716" s="181"/>
      <c r="I716" s="178">
        <v>-21764424.859999999</v>
      </c>
      <c r="J716" s="179">
        <v>-21764424.859999999</v>
      </c>
      <c r="K716" s="180">
        <v>0</v>
      </c>
      <c r="L716" s="181"/>
      <c r="M716" s="178">
        <v>103720258.63</v>
      </c>
      <c r="N716" s="179">
        <v>103720258.63</v>
      </c>
      <c r="O716" s="180">
        <v>0</v>
      </c>
      <c r="P716" s="181"/>
      <c r="Q716" s="178">
        <v>81955833.769999996</v>
      </c>
      <c r="R716" s="179">
        <v>81955833.769999996</v>
      </c>
      <c r="S716" s="180">
        <v>0</v>
      </c>
      <c r="T716" s="47"/>
    </row>
    <row r="717" spans="2:20">
      <c r="B717" s="21"/>
      <c r="C717" s="161" t="s">
        <v>718</v>
      </c>
      <c r="D717" s="159"/>
      <c r="E717" s="182">
        <v>0</v>
      </c>
      <c r="F717" s="183">
        <v>0</v>
      </c>
      <c r="G717" s="184">
        <v>0</v>
      </c>
      <c r="H717" s="177"/>
      <c r="I717" s="182">
        <v>-10198938.810000001</v>
      </c>
      <c r="J717" s="183">
        <v>-10198938.810000001</v>
      </c>
      <c r="K717" s="184">
        <v>0</v>
      </c>
      <c r="L717" s="177"/>
      <c r="M717" s="182">
        <v>13862280.140000001</v>
      </c>
      <c r="N717" s="183">
        <v>13862280.140000001</v>
      </c>
      <c r="O717" s="184">
        <v>0</v>
      </c>
      <c r="P717" s="177"/>
      <c r="Q717" s="182">
        <v>3663341.33</v>
      </c>
      <c r="R717" s="183">
        <v>3663341.33</v>
      </c>
      <c r="S717" s="184">
        <v>0</v>
      </c>
      <c r="T717" s="47"/>
    </row>
    <row r="718" spans="2:20" ht="25.5" customHeight="1">
      <c r="B718" s="21"/>
      <c r="C718" s="160" t="s">
        <v>719</v>
      </c>
      <c r="D718" s="158"/>
      <c r="E718" s="178">
        <v>0</v>
      </c>
      <c r="F718" s="179">
        <v>0</v>
      </c>
      <c r="G718" s="180">
        <v>0</v>
      </c>
      <c r="H718" s="181"/>
      <c r="I718" s="178">
        <v>-10393177.01</v>
      </c>
      <c r="J718" s="179">
        <v>-10393177.01</v>
      </c>
      <c r="K718" s="180">
        <v>0</v>
      </c>
      <c r="L718" s="181"/>
      <c r="M718" s="178">
        <v>-47141720.509999998</v>
      </c>
      <c r="N718" s="179">
        <v>-47141720.509999998</v>
      </c>
      <c r="O718" s="180">
        <v>0</v>
      </c>
      <c r="P718" s="181"/>
      <c r="Q718" s="178">
        <v>-57534897.520000003</v>
      </c>
      <c r="R718" s="179">
        <v>-57534897.520000003</v>
      </c>
      <c r="S718" s="180">
        <v>0</v>
      </c>
      <c r="T718" s="47"/>
    </row>
    <row r="719" spans="2:20">
      <c r="B719" s="21"/>
      <c r="C719" s="161" t="s">
        <v>720</v>
      </c>
      <c r="D719" s="159"/>
      <c r="E719" s="182">
        <v>0</v>
      </c>
      <c r="F719" s="183">
        <v>0</v>
      </c>
      <c r="G719" s="184">
        <v>0</v>
      </c>
      <c r="H719" s="177"/>
      <c r="I719" s="182">
        <v>-1172309.04</v>
      </c>
      <c r="J719" s="183">
        <v>-1172309.04</v>
      </c>
      <c r="K719" s="184">
        <v>0</v>
      </c>
      <c r="L719" s="177"/>
      <c r="M719" s="182">
        <v>121335094.68000001</v>
      </c>
      <c r="N719" s="183">
        <v>121335094.68000001</v>
      </c>
      <c r="O719" s="184">
        <v>0</v>
      </c>
      <c r="P719" s="177"/>
      <c r="Q719" s="182">
        <v>120162785.64</v>
      </c>
      <c r="R719" s="183">
        <v>120162785.64</v>
      </c>
      <c r="S719" s="184">
        <v>0</v>
      </c>
      <c r="T719" s="47"/>
    </row>
    <row r="720" spans="2:20">
      <c r="B720" s="21"/>
      <c r="C720" s="160" t="s">
        <v>721</v>
      </c>
      <c r="D720" s="158"/>
      <c r="E720" s="178">
        <v>0</v>
      </c>
      <c r="F720" s="179">
        <v>0</v>
      </c>
      <c r="G720" s="180">
        <v>0</v>
      </c>
      <c r="H720" s="181"/>
      <c r="I720" s="178">
        <v>0</v>
      </c>
      <c r="J720" s="179">
        <v>0</v>
      </c>
      <c r="K720" s="180">
        <v>0</v>
      </c>
      <c r="L720" s="181"/>
      <c r="M720" s="178">
        <v>-4244922.05</v>
      </c>
      <c r="N720" s="179">
        <v>-4244922.05</v>
      </c>
      <c r="O720" s="180">
        <v>0</v>
      </c>
      <c r="P720" s="181"/>
      <c r="Q720" s="178">
        <v>-4244922.05</v>
      </c>
      <c r="R720" s="179">
        <v>-4244922.05</v>
      </c>
      <c r="S720" s="180">
        <v>0</v>
      </c>
      <c r="T720" s="47"/>
    </row>
    <row r="721" spans="2:20">
      <c r="B721" s="21"/>
      <c r="C721" s="161" t="s">
        <v>722</v>
      </c>
      <c r="D721" s="159"/>
      <c r="E721" s="182">
        <v>0</v>
      </c>
      <c r="F721" s="183">
        <v>0</v>
      </c>
      <c r="G721" s="184">
        <v>0</v>
      </c>
      <c r="H721" s="177"/>
      <c r="I721" s="182">
        <v>0</v>
      </c>
      <c r="J721" s="183">
        <v>0</v>
      </c>
      <c r="K721" s="184">
        <v>0</v>
      </c>
      <c r="L721" s="177"/>
      <c r="M721" s="182">
        <v>19916911.73</v>
      </c>
      <c r="N721" s="183">
        <v>19916911.73</v>
      </c>
      <c r="O721" s="184">
        <v>0</v>
      </c>
      <c r="P721" s="177"/>
      <c r="Q721" s="182">
        <v>19916911.73</v>
      </c>
      <c r="R721" s="183">
        <v>19916911.73</v>
      </c>
      <c r="S721" s="184">
        <v>0</v>
      </c>
      <c r="T721" s="47"/>
    </row>
    <row r="722" spans="2:20">
      <c r="B722" s="21"/>
      <c r="C722" s="160" t="s">
        <v>723</v>
      </c>
      <c r="D722" s="158"/>
      <c r="E722" s="178">
        <v>0</v>
      </c>
      <c r="F722" s="179">
        <v>0</v>
      </c>
      <c r="G722" s="180">
        <v>0</v>
      </c>
      <c r="H722" s="181"/>
      <c r="I722" s="178">
        <v>0</v>
      </c>
      <c r="J722" s="179">
        <v>0</v>
      </c>
      <c r="K722" s="180">
        <v>0</v>
      </c>
      <c r="L722" s="181"/>
      <c r="M722" s="178">
        <v>-7385.36</v>
      </c>
      <c r="N722" s="179">
        <v>-7385.36</v>
      </c>
      <c r="O722" s="180">
        <v>0</v>
      </c>
      <c r="P722" s="181"/>
      <c r="Q722" s="178">
        <v>-7385.36</v>
      </c>
      <c r="R722" s="179">
        <v>-7385.36</v>
      </c>
      <c r="S722" s="180">
        <v>0</v>
      </c>
      <c r="T722" s="47"/>
    </row>
    <row r="723" spans="2:20">
      <c r="B723" s="21"/>
      <c r="C723" s="161" t="s">
        <v>724</v>
      </c>
      <c r="D723" s="159"/>
      <c r="E723" s="182">
        <v>1457769512.45</v>
      </c>
      <c r="F723" s="183">
        <v>0</v>
      </c>
      <c r="G723" s="184">
        <v>1457769512.45</v>
      </c>
      <c r="H723" s="177"/>
      <c r="I723" s="182">
        <v>132.69</v>
      </c>
      <c r="J723" s="183">
        <v>0</v>
      </c>
      <c r="K723" s="184">
        <v>132.69</v>
      </c>
      <c r="L723" s="177"/>
      <c r="M723" s="182">
        <v>8019385.3600000003</v>
      </c>
      <c r="N723" s="183">
        <v>7594731.2600000007</v>
      </c>
      <c r="O723" s="184">
        <v>424654.1</v>
      </c>
      <c r="P723" s="177"/>
      <c r="Q723" s="182">
        <v>1465789030.5</v>
      </c>
      <c r="R723" s="183">
        <v>7594731.2599999905</v>
      </c>
      <c r="S723" s="184">
        <v>1458194299.24</v>
      </c>
      <c r="T723" s="47"/>
    </row>
    <row r="724" spans="2:20">
      <c r="B724" s="21"/>
      <c r="C724" s="160" t="s">
        <v>725</v>
      </c>
      <c r="D724" s="158"/>
      <c r="E724" s="178">
        <v>0</v>
      </c>
      <c r="F724" s="179">
        <v>0</v>
      </c>
      <c r="G724" s="180">
        <v>0</v>
      </c>
      <c r="H724" s="181"/>
      <c r="I724" s="178">
        <v>132.69</v>
      </c>
      <c r="J724" s="179">
        <v>0</v>
      </c>
      <c r="K724" s="180">
        <v>132.69</v>
      </c>
      <c r="L724" s="181"/>
      <c r="M724" s="178">
        <v>439009.75</v>
      </c>
      <c r="N724" s="179">
        <v>32363.489999999991</v>
      </c>
      <c r="O724" s="180">
        <v>406646.26</v>
      </c>
      <c r="P724" s="181"/>
      <c r="Q724" s="178">
        <v>439142.44</v>
      </c>
      <c r="R724" s="179">
        <v>32363.489999999991</v>
      </c>
      <c r="S724" s="180">
        <v>406778.95</v>
      </c>
      <c r="T724" s="47"/>
    </row>
    <row r="725" spans="2:20">
      <c r="B725" s="21"/>
      <c r="C725" s="161" t="s">
        <v>726</v>
      </c>
      <c r="D725" s="159"/>
      <c r="E725" s="182">
        <v>0</v>
      </c>
      <c r="F725" s="183">
        <v>0</v>
      </c>
      <c r="G725" s="184">
        <v>0</v>
      </c>
      <c r="H725" s="177"/>
      <c r="I725" s="182">
        <v>132.69</v>
      </c>
      <c r="J725" s="183">
        <v>0</v>
      </c>
      <c r="K725" s="184">
        <v>132.69</v>
      </c>
      <c r="L725" s="177"/>
      <c r="M725" s="182">
        <v>406646.26</v>
      </c>
      <c r="N725" s="183">
        <v>0</v>
      </c>
      <c r="O725" s="184">
        <v>406646.26</v>
      </c>
      <c r="P725" s="177"/>
      <c r="Q725" s="182">
        <v>406778.95</v>
      </c>
      <c r="R725" s="183">
        <v>0</v>
      </c>
      <c r="S725" s="184">
        <v>406778.95</v>
      </c>
      <c r="T725" s="47"/>
    </row>
    <row r="726" spans="2:20">
      <c r="B726" s="21"/>
      <c r="C726" s="160" t="s">
        <v>727</v>
      </c>
      <c r="D726" s="158"/>
      <c r="E726" s="178">
        <v>0</v>
      </c>
      <c r="F726" s="179">
        <v>0</v>
      </c>
      <c r="G726" s="180">
        <v>0</v>
      </c>
      <c r="H726" s="181"/>
      <c r="I726" s="178">
        <v>0</v>
      </c>
      <c r="J726" s="179">
        <v>0</v>
      </c>
      <c r="K726" s="180">
        <v>0</v>
      </c>
      <c r="L726" s="181"/>
      <c r="M726" s="178">
        <v>241.44</v>
      </c>
      <c r="N726" s="179">
        <v>241.44</v>
      </c>
      <c r="O726" s="180">
        <v>0</v>
      </c>
      <c r="P726" s="181"/>
      <c r="Q726" s="178">
        <v>241.44</v>
      </c>
      <c r="R726" s="179">
        <v>241.44</v>
      </c>
      <c r="S726" s="180">
        <v>0</v>
      </c>
      <c r="T726" s="47"/>
    </row>
    <row r="727" spans="2:20">
      <c r="B727" s="21"/>
      <c r="C727" s="161" t="s">
        <v>728</v>
      </c>
      <c r="D727" s="159"/>
      <c r="E727" s="182">
        <v>0</v>
      </c>
      <c r="F727" s="183">
        <v>0</v>
      </c>
      <c r="G727" s="184">
        <v>0</v>
      </c>
      <c r="H727" s="177"/>
      <c r="I727" s="182">
        <v>0</v>
      </c>
      <c r="J727" s="183">
        <v>0</v>
      </c>
      <c r="K727" s="184">
        <v>0</v>
      </c>
      <c r="L727" s="177"/>
      <c r="M727" s="182">
        <v>5395.23</v>
      </c>
      <c r="N727" s="183">
        <v>5395.23</v>
      </c>
      <c r="O727" s="184">
        <v>0</v>
      </c>
      <c r="P727" s="177"/>
      <c r="Q727" s="182">
        <v>5395.23</v>
      </c>
      <c r="R727" s="183">
        <v>5395.23</v>
      </c>
      <c r="S727" s="184">
        <v>0</v>
      </c>
      <c r="T727" s="47"/>
    </row>
    <row r="728" spans="2:20">
      <c r="B728" s="21"/>
      <c r="C728" s="160" t="s">
        <v>729</v>
      </c>
      <c r="D728" s="158"/>
      <c r="E728" s="178">
        <v>0</v>
      </c>
      <c r="F728" s="179">
        <v>0</v>
      </c>
      <c r="G728" s="180">
        <v>0</v>
      </c>
      <c r="H728" s="181"/>
      <c r="I728" s="178">
        <v>0</v>
      </c>
      <c r="J728" s="179">
        <v>0</v>
      </c>
      <c r="K728" s="180">
        <v>0</v>
      </c>
      <c r="L728" s="181"/>
      <c r="M728" s="178">
        <v>0</v>
      </c>
      <c r="N728" s="179">
        <v>0</v>
      </c>
      <c r="O728" s="180">
        <v>0</v>
      </c>
      <c r="P728" s="181"/>
      <c r="Q728" s="178">
        <v>0</v>
      </c>
      <c r="R728" s="179">
        <v>0</v>
      </c>
      <c r="S728" s="180">
        <v>0</v>
      </c>
      <c r="T728" s="47"/>
    </row>
    <row r="729" spans="2:20">
      <c r="B729" s="21"/>
      <c r="C729" s="161" t="s">
        <v>730</v>
      </c>
      <c r="D729" s="159"/>
      <c r="E729" s="182">
        <v>0</v>
      </c>
      <c r="F729" s="183">
        <v>0</v>
      </c>
      <c r="G729" s="184">
        <v>0</v>
      </c>
      <c r="H729" s="177"/>
      <c r="I729" s="182">
        <v>0</v>
      </c>
      <c r="J729" s="183">
        <v>0</v>
      </c>
      <c r="K729" s="184">
        <v>0</v>
      </c>
      <c r="L729" s="177"/>
      <c r="M729" s="182">
        <v>26726.82</v>
      </c>
      <c r="N729" s="183">
        <v>26726.82</v>
      </c>
      <c r="O729" s="184">
        <v>0</v>
      </c>
      <c r="P729" s="177"/>
      <c r="Q729" s="182">
        <v>26726.82</v>
      </c>
      <c r="R729" s="183">
        <v>26726.82</v>
      </c>
      <c r="S729" s="184">
        <v>0</v>
      </c>
      <c r="T729" s="47"/>
    </row>
    <row r="730" spans="2:20">
      <c r="B730" s="21"/>
      <c r="C730" s="160" t="s">
        <v>731</v>
      </c>
      <c r="D730" s="158"/>
      <c r="E730" s="178">
        <v>1457769512.45</v>
      </c>
      <c r="F730" s="179">
        <v>0</v>
      </c>
      <c r="G730" s="180">
        <v>1457769512.45</v>
      </c>
      <c r="H730" s="181"/>
      <c r="I730" s="178">
        <v>0</v>
      </c>
      <c r="J730" s="179">
        <v>0</v>
      </c>
      <c r="K730" s="180">
        <v>0</v>
      </c>
      <c r="L730" s="181"/>
      <c r="M730" s="178">
        <v>7580375.6100000003</v>
      </c>
      <c r="N730" s="179">
        <v>7562367.7699999996</v>
      </c>
      <c r="O730" s="180">
        <v>18007.84</v>
      </c>
      <c r="P730" s="181"/>
      <c r="Q730" s="178">
        <v>1465349888.0599999</v>
      </c>
      <c r="R730" s="179">
        <v>7562367.7699999809</v>
      </c>
      <c r="S730" s="180">
        <v>1457787520.29</v>
      </c>
      <c r="T730" s="47"/>
    </row>
    <row r="731" spans="2:20">
      <c r="B731" s="21"/>
      <c r="C731" s="161" t="s">
        <v>732</v>
      </c>
      <c r="D731" s="159"/>
      <c r="E731" s="182">
        <v>1457769512.45</v>
      </c>
      <c r="F731" s="183">
        <v>0</v>
      </c>
      <c r="G731" s="184">
        <v>1457769512.45</v>
      </c>
      <c r="H731" s="177"/>
      <c r="I731" s="182">
        <v>0</v>
      </c>
      <c r="J731" s="183">
        <v>0</v>
      </c>
      <c r="K731" s="184">
        <v>0</v>
      </c>
      <c r="L731" s="177"/>
      <c r="M731" s="182">
        <v>18007.84</v>
      </c>
      <c r="N731" s="183">
        <v>0</v>
      </c>
      <c r="O731" s="184">
        <v>18007.84</v>
      </c>
      <c r="P731" s="177"/>
      <c r="Q731" s="182">
        <v>1457787520.29</v>
      </c>
      <c r="R731" s="183">
        <v>0</v>
      </c>
      <c r="S731" s="184">
        <v>1457787520.29</v>
      </c>
      <c r="T731" s="47"/>
    </row>
    <row r="732" spans="2:20">
      <c r="B732" s="21"/>
      <c r="C732" s="160" t="s">
        <v>733</v>
      </c>
      <c r="D732" s="158"/>
      <c r="E732" s="178">
        <v>0</v>
      </c>
      <c r="F732" s="179">
        <v>0</v>
      </c>
      <c r="G732" s="180">
        <v>0</v>
      </c>
      <c r="H732" s="181"/>
      <c r="I732" s="178">
        <v>0</v>
      </c>
      <c r="J732" s="179">
        <v>0</v>
      </c>
      <c r="K732" s="180">
        <v>0</v>
      </c>
      <c r="L732" s="181"/>
      <c r="M732" s="178">
        <v>536.04</v>
      </c>
      <c r="N732" s="179">
        <v>536.04</v>
      </c>
      <c r="O732" s="180">
        <v>0</v>
      </c>
      <c r="P732" s="181"/>
      <c r="Q732" s="178">
        <v>536.04</v>
      </c>
      <c r="R732" s="179">
        <v>536.04</v>
      </c>
      <c r="S732" s="180">
        <v>0</v>
      </c>
      <c r="T732" s="47"/>
    </row>
    <row r="733" spans="2:20">
      <c r="B733" s="21"/>
      <c r="C733" s="161" t="s">
        <v>734</v>
      </c>
      <c r="D733" s="159"/>
      <c r="E733" s="182">
        <v>0</v>
      </c>
      <c r="F733" s="183">
        <v>0</v>
      </c>
      <c r="G733" s="184">
        <v>0</v>
      </c>
      <c r="H733" s="177"/>
      <c r="I733" s="182">
        <v>0</v>
      </c>
      <c r="J733" s="183">
        <v>0</v>
      </c>
      <c r="K733" s="184">
        <v>0</v>
      </c>
      <c r="L733" s="177"/>
      <c r="M733" s="182">
        <v>0</v>
      </c>
      <c r="N733" s="183">
        <v>0</v>
      </c>
      <c r="O733" s="184">
        <v>0</v>
      </c>
      <c r="P733" s="177"/>
      <c r="Q733" s="182">
        <v>0</v>
      </c>
      <c r="R733" s="183">
        <v>0</v>
      </c>
      <c r="S733" s="184">
        <v>0</v>
      </c>
      <c r="T733" s="47"/>
    </row>
    <row r="734" spans="2:20">
      <c r="B734" s="21"/>
      <c r="C734" s="160" t="s">
        <v>735</v>
      </c>
      <c r="D734" s="158"/>
      <c r="E734" s="178">
        <v>0</v>
      </c>
      <c r="F734" s="179">
        <v>0</v>
      </c>
      <c r="G734" s="180">
        <v>0</v>
      </c>
      <c r="H734" s="181"/>
      <c r="I734" s="178">
        <v>0</v>
      </c>
      <c r="J734" s="179">
        <v>0</v>
      </c>
      <c r="K734" s="180">
        <v>0</v>
      </c>
      <c r="L734" s="181"/>
      <c r="M734" s="178">
        <v>0</v>
      </c>
      <c r="N734" s="179">
        <v>0</v>
      </c>
      <c r="O734" s="180">
        <v>0</v>
      </c>
      <c r="P734" s="181"/>
      <c r="Q734" s="178">
        <v>0</v>
      </c>
      <c r="R734" s="179">
        <v>0</v>
      </c>
      <c r="S734" s="180">
        <v>0</v>
      </c>
      <c r="T734" s="47"/>
    </row>
    <row r="735" spans="2:20">
      <c r="B735" s="21"/>
      <c r="C735" s="161" t="s">
        <v>736</v>
      </c>
      <c r="D735" s="159"/>
      <c r="E735" s="182">
        <v>0</v>
      </c>
      <c r="F735" s="183">
        <v>0</v>
      </c>
      <c r="G735" s="184">
        <v>0</v>
      </c>
      <c r="H735" s="177"/>
      <c r="I735" s="182">
        <v>0</v>
      </c>
      <c r="J735" s="183">
        <v>0</v>
      </c>
      <c r="K735" s="184">
        <v>0</v>
      </c>
      <c r="L735" s="177"/>
      <c r="M735" s="182">
        <v>7561831.7300000004</v>
      </c>
      <c r="N735" s="183">
        <v>7561831.7300000004</v>
      </c>
      <c r="O735" s="184">
        <v>0</v>
      </c>
      <c r="P735" s="177"/>
      <c r="Q735" s="182">
        <v>7561831.7300000004</v>
      </c>
      <c r="R735" s="183">
        <v>7561831.7300000004</v>
      </c>
      <c r="S735" s="184">
        <v>0</v>
      </c>
      <c r="T735" s="47"/>
    </row>
    <row r="736" spans="2:20">
      <c r="B736" s="21"/>
      <c r="C736" s="160" t="s">
        <v>737</v>
      </c>
      <c r="D736" s="158"/>
      <c r="E736" s="178"/>
      <c r="F736" s="179"/>
      <c r="G736" s="180"/>
      <c r="H736" s="181"/>
      <c r="I736" s="178"/>
      <c r="J736" s="179"/>
      <c r="K736" s="180"/>
      <c r="L736" s="181"/>
      <c r="M736" s="178"/>
      <c r="N736" s="179"/>
      <c r="O736" s="180"/>
      <c r="P736" s="181"/>
      <c r="Q736" s="178"/>
      <c r="R736" s="179"/>
      <c r="S736" s="180"/>
      <c r="T736" s="47"/>
    </row>
    <row r="737" spans="2:20">
      <c r="B737" s="21"/>
      <c r="C737" s="161" t="s">
        <v>738</v>
      </c>
      <c r="D737" s="159"/>
      <c r="E737" s="182"/>
      <c r="F737" s="183"/>
      <c r="G737" s="184"/>
      <c r="H737" s="177"/>
      <c r="I737" s="182"/>
      <c r="J737" s="183"/>
      <c r="K737" s="184"/>
      <c r="L737" s="177"/>
      <c r="M737" s="182"/>
      <c r="N737" s="183"/>
      <c r="O737" s="184"/>
      <c r="P737" s="177"/>
      <c r="Q737" s="182"/>
      <c r="R737" s="183"/>
      <c r="S737" s="184"/>
      <c r="T737" s="47"/>
    </row>
    <row r="738" spans="2:20">
      <c r="B738" s="21"/>
      <c r="C738" s="160" t="s">
        <v>739</v>
      </c>
      <c r="D738" s="158"/>
      <c r="E738" s="178">
        <v>1727849754283.8899</v>
      </c>
      <c r="F738" s="179">
        <v>0</v>
      </c>
      <c r="G738" s="180">
        <v>1727849754283.8899</v>
      </c>
      <c r="H738" s="181"/>
      <c r="I738" s="178">
        <v>190619130752.78</v>
      </c>
      <c r="J738" s="179">
        <v>0</v>
      </c>
      <c r="K738" s="180">
        <v>190619130752.78</v>
      </c>
      <c r="L738" s="181"/>
      <c r="M738" s="178">
        <v>197488597648.60999</v>
      </c>
      <c r="N738" s="179">
        <v>0</v>
      </c>
      <c r="O738" s="180">
        <v>197488597648.60999</v>
      </c>
      <c r="P738" s="181"/>
      <c r="Q738" s="178">
        <v>2115957482685.28</v>
      </c>
      <c r="R738" s="179">
        <v>0</v>
      </c>
      <c r="S738" s="180">
        <v>2115957482685.28</v>
      </c>
      <c r="T738" s="47"/>
    </row>
    <row r="739" spans="2:20">
      <c r="B739" s="21"/>
      <c r="C739" s="161" t="s">
        <v>740</v>
      </c>
      <c r="D739" s="159"/>
      <c r="E739" s="182">
        <v>3967257751356.71</v>
      </c>
      <c r="F739" s="183">
        <v>0</v>
      </c>
      <c r="G739" s="184">
        <v>3967257751356.71</v>
      </c>
      <c r="H739" s="177"/>
      <c r="I739" s="182">
        <v>1305125464289.22</v>
      </c>
      <c r="J739" s="183">
        <v>0</v>
      </c>
      <c r="K739" s="184">
        <v>1305125464289.22</v>
      </c>
      <c r="L739" s="177"/>
      <c r="M739" s="182">
        <v>706897492484.78003</v>
      </c>
      <c r="N739" s="183">
        <v>0</v>
      </c>
      <c r="O739" s="184">
        <v>706897492484.78003</v>
      </c>
      <c r="P739" s="177"/>
      <c r="Q739" s="182">
        <v>5979280708130.71</v>
      </c>
      <c r="R739" s="183">
        <v>0</v>
      </c>
      <c r="S739" s="184">
        <v>5979280708130.71</v>
      </c>
      <c r="T739" s="47"/>
    </row>
    <row r="740" spans="2:20">
      <c r="B740" s="21"/>
      <c r="C740" s="160" t="s">
        <v>741</v>
      </c>
      <c r="D740" s="158"/>
      <c r="E740" s="178">
        <v>8216722770627.79</v>
      </c>
      <c r="F740" s="179">
        <v>0</v>
      </c>
      <c r="G740" s="180">
        <v>8216722770627.79</v>
      </c>
      <c r="H740" s="181"/>
      <c r="I740" s="178">
        <v>353323887294.42999</v>
      </c>
      <c r="J740" s="179">
        <v>0</v>
      </c>
      <c r="K740" s="180">
        <v>353323887294.42999</v>
      </c>
      <c r="L740" s="181"/>
      <c r="M740" s="178">
        <v>125152204055.35001</v>
      </c>
      <c r="N740" s="179">
        <v>0</v>
      </c>
      <c r="O740" s="180">
        <v>125152204055.35001</v>
      </c>
      <c r="P740" s="181"/>
      <c r="Q740" s="178">
        <v>8695198861977.5703</v>
      </c>
      <c r="R740" s="179">
        <v>0</v>
      </c>
      <c r="S740" s="180">
        <v>8695198861977.5703</v>
      </c>
      <c r="T740" s="47"/>
    </row>
    <row r="741" spans="2:20">
      <c r="B741" s="21"/>
      <c r="C741" s="161" t="s">
        <v>742</v>
      </c>
      <c r="D741" s="159"/>
      <c r="E741" s="182">
        <v>1287667728504.1699</v>
      </c>
      <c r="F741" s="183">
        <v>0</v>
      </c>
      <c r="G741" s="184">
        <v>1287667728504.1699</v>
      </c>
      <c r="H741" s="177"/>
      <c r="I741" s="182">
        <v>178471832965.67999</v>
      </c>
      <c r="J741" s="183">
        <v>0</v>
      </c>
      <c r="K741" s="184">
        <v>178471832965.67999</v>
      </c>
      <c r="L741" s="177"/>
      <c r="M741" s="182">
        <v>55972437568.099998</v>
      </c>
      <c r="N741" s="183">
        <v>0</v>
      </c>
      <c r="O741" s="184">
        <v>55972437568.099998</v>
      </c>
      <c r="P741" s="177"/>
      <c r="Q741" s="182">
        <v>1522111999037.95</v>
      </c>
      <c r="R741" s="183">
        <v>0</v>
      </c>
      <c r="S741" s="184">
        <v>1522111999037.95</v>
      </c>
      <c r="T741" s="47"/>
    </row>
    <row r="742" spans="2:20">
      <c r="B742" s="21"/>
      <c r="C742" s="160" t="s">
        <v>743</v>
      </c>
      <c r="D742" s="158"/>
      <c r="E742" s="178">
        <v>6800071901961.5498</v>
      </c>
      <c r="F742" s="179">
        <v>0</v>
      </c>
      <c r="G742" s="180">
        <v>6800071901961.5498</v>
      </c>
      <c r="H742" s="181"/>
      <c r="I742" s="178">
        <v>157470450535.64999</v>
      </c>
      <c r="J742" s="179">
        <v>0</v>
      </c>
      <c r="K742" s="180">
        <v>157470450535.64999</v>
      </c>
      <c r="L742" s="181"/>
      <c r="M742" s="178">
        <v>49044545321.360001</v>
      </c>
      <c r="N742" s="179">
        <v>0</v>
      </c>
      <c r="O742" s="180">
        <v>49044545321.360001</v>
      </c>
      <c r="P742" s="181"/>
      <c r="Q742" s="178">
        <v>7006586897818.5596</v>
      </c>
      <c r="R742" s="179">
        <v>0</v>
      </c>
      <c r="S742" s="180">
        <v>7006586897818.5596</v>
      </c>
      <c r="T742" s="47"/>
    </row>
    <row r="743" spans="2:20">
      <c r="B743" s="21"/>
      <c r="C743" s="161" t="s">
        <v>744</v>
      </c>
      <c r="D743" s="158"/>
      <c r="E743" s="182">
        <v>48638538930.089996</v>
      </c>
      <c r="F743" s="183">
        <v>0</v>
      </c>
      <c r="G743" s="184">
        <v>48638538930.089996</v>
      </c>
      <c r="H743" s="181"/>
      <c r="I743" s="182">
        <v>3692701537.8600001</v>
      </c>
      <c r="J743" s="183">
        <v>0</v>
      </c>
      <c r="K743" s="184">
        <v>3692701537.8600001</v>
      </c>
      <c r="L743" s="181"/>
      <c r="M743" s="182">
        <v>8221987270.0500002</v>
      </c>
      <c r="N743" s="183">
        <v>0</v>
      </c>
      <c r="O743" s="184">
        <v>8221987270.0500002</v>
      </c>
      <c r="P743" s="181"/>
      <c r="Q743" s="182">
        <v>60553227738</v>
      </c>
      <c r="R743" s="183">
        <v>0</v>
      </c>
      <c r="S743" s="184">
        <v>60553227738</v>
      </c>
      <c r="T743" s="47"/>
    </row>
    <row r="744" spans="2:20">
      <c r="B744" s="21"/>
      <c r="C744" s="160" t="s">
        <v>745</v>
      </c>
      <c r="D744" s="159"/>
      <c r="E744" s="178">
        <v>80344601231.979996</v>
      </c>
      <c r="F744" s="179">
        <v>0</v>
      </c>
      <c r="G744" s="180">
        <v>80344601231.979996</v>
      </c>
      <c r="H744" s="177"/>
      <c r="I744" s="178">
        <v>13688902255.24</v>
      </c>
      <c r="J744" s="179">
        <v>0</v>
      </c>
      <c r="K744" s="180">
        <v>13688902255.24</v>
      </c>
      <c r="L744" s="177"/>
      <c r="M744" s="178">
        <v>11913233895.84</v>
      </c>
      <c r="N744" s="179">
        <v>0</v>
      </c>
      <c r="O744" s="180">
        <v>11913233895.84</v>
      </c>
      <c r="P744" s="177"/>
      <c r="Q744" s="178">
        <v>105946737383.06</v>
      </c>
      <c r="R744" s="179">
        <v>0</v>
      </c>
      <c r="S744" s="180">
        <v>105946737383.06</v>
      </c>
      <c r="T744" s="47"/>
    </row>
    <row r="745" spans="2:20">
      <c r="B745" s="21"/>
      <c r="C745" s="161" t="s">
        <v>746</v>
      </c>
      <c r="D745" s="158"/>
      <c r="E745" s="182">
        <v>-2392632124825.1201</v>
      </c>
      <c r="F745" s="183">
        <v>0</v>
      </c>
      <c r="G745" s="184">
        <v>-2392632124825.1201</v>
      </c>
      <c r="H745" s="181"/>
      <c r="I745" s="182">
        <v>2341380432092.79</v>
      </c>
      <c r="J745" s="183">
        <v>0</v>
      </c>
      <c r="K745" s="184">
        <v>2341380432092.79</v>
      </c>
      <c r="L745" s="181"/>
      <c r="M745" s="182">
        <v>582142897084.10999</v>
      </c>
      <c r="N745" s="183">
        <v>0</v>
      </c>
      <c r="O745" s="184">
        <v>582142897084.10999</v>
      </c>
      <c r="P745" s="181"/>
      <c r="Q745" s="182">
        <v>530891204351.77979</v>
      </c>
      <c r="R745" s="183">
        <v>0</v>
      </c>
      <c r="S745" s="184">
        <v>530891204351.77979</v>
      </c>
      <c r="T745" s="47"/>
    </row>
    <row r="746" spans="2:20">
      <c r="B746" s="21"/>
      <c r="C746" s="160" t="s">
        <v>747</v>
      </c>
      <c r="D746" s="159"/>
      <c r="E746" s="178">
        <v>-128983140162.07001</v>
      </c>
      <c r="F746" s="179">
        <v>0</v>
      </c>
      <c r="G746" s="180">
        <v>-128983140162.07001</v>
      </c>
      <c r="H746" s="177"/>
      <c r="I746" s="178">
        <v>-1198959724345.22</v>
      </c>
      <c r="J746" s="179">
        <v>0</v>
      </c>
      <c r="K746" s="180">
        <v>-1198959724345.22</v>
      </c>
      <c r="L746" s="177"/>
      <c r="M746" s="178">
        <v>197090988993.92999</v>
      </c>
      <c r="N746" s="179">
        <v>0</v>
      </c>
      <c r="O746" s="180">
        <v>197090988993.92999</v>
      </c>
      <c r="P746" s="177"/>
      <c r="Q746" s="178">
        <v>-1130851875513.3601</v>
      </c>
      <c r="R746" s="179">
        <v>0</v>
      </c>
      <c r="S746" s="180">
        <v>-1130851875513.3601</v>
      </c>
      <c r="T746" s="47"/>
    </row>
    <row r="747" spans="2:20">
      <c r="B747" s="21"/>
      <c r="C747" s="161" t="s">
        <v>748</v>
      </c>
      <c r="D747" s="158"/>
      <c r="E747" s="182"/>
      <c r="F747" s="183"/>
      <c r="G747" s="184"/>
      <c r="H747" s="181"/>
      <c r="I747" s="182"/>
      <c r="J747" s="183"/>
      <c r="K747" s="184"/>
      <c r="L747" s="181"/>
      <c r="M747" s="182"/>
      <c r="N747" s="183"/>
      <c r="O747" s="184"/>
      <c r="P747" s="181"/>
      <c r="Q747" s="182"/>
      <c r="R747" s="183"/>
      <c r="S747" s="184"/>
      <c r="T747" s="47"/>
    </row>
    <row r="748" spans="2:20">
      <c r="B748" s="21"/>
      <c r="C748" s="160" t="s">
        <v>749</v>
      </c>
      <c r="D748" s="159"/>
      <c r="E748" s="178"/>
      <c r="F748" s="179"/>
      <c r="G748" s="180"/>
      <c r="H748" s="177"/>
      <c r="I748" s="178"/>
      <c r="J748" s="179"/>
      <c r="K748" s="180"/>
      <c r="L748" s="177"/>
      <c r="M748" s="178"/>
      <c r="N748" s="179"/>
      <c r="O748" s="180"/>
      <c r="P748" s="177"/>
      <c r="Q748" s="178"/>
      <c r="R748" s="179"/>
      <c r="S748" s="180"/>
      <c r="T748" s="47"/>
    </row>
    <row r="749" spans="2:20">
      <c r="B749" s="21"/>
      <c r="C749" s="161" t="s">
        <v>750</v>
      </c>
      <c r="D749" s="158"/>
      <c r="E749" s="182">
        <v>620362887632.68994</v>
      </c>
      <c r="F749" s="183">
        <v>0</v>
      </c>
      <c r="G749" s="184">
        <v>620362887632.68994</v>
      </c>
      <c r="H749" s="181"/>
      <c r="I749" s="182">
        <v>152534768802.94</v>
      </c>
      <c r="J749" s="183">
        <v>0</v>
      </c>
      <c r="K749" s="184">
        <v>152534768802.94</v>
      </c>
      <c r="L749" s="181"/>
      <c r="M749" s="182">
        <v>52529740617.25</v>
      </c>
      <c r="N749" s="183">
        <v>0</v>
      </c>
      <c r="O749" s="184">
        <v>52529740617.25</v>
      </c>
      <c r="P749" s="181"/>
      <c r="Q749" s="182">
        <v>825427397052.87988</v>
      </c>
      <c r="R749" s="183">
        <v>0</v>
      </c>
      <c r="S749" s="184">
        <v>825427397052.87988</v>
      </c>
      <c r="T749" s="47"/>
    </row>
    <row r="750" spans="2:20">
      <c r="B750" s="21"/>
      <c r="C750" s="160" t="s">
        <v>751</v>
      </c>
      <c r="D750" s="159"/>
      <c r="E750" s="178">
        <v>311077869279.81</v>
      </c>
      <c r="F750" s="179">
        <v>0</v>
      </c>
      <c r="G750" s="180">
        <v>311077869279.81</v>
      </c>
      <c r="H750" s="177"/>
      <c r="I750" s="178">
        <v>14107477308.42</v>
      </c>
      <c r="J750" s="179">
        <v>0</v>
      </c>
      <c r="K750" s="180">
        <v>14107477308.42</v>
      </c>
      <c r="L750" s="177"/>
      <c r="M750" s="178">
        <v>8338125682</v>
      </c>
      <c r="N750" s="179">
        <v>0</v>
      </c>
      <c r="O750" s="180">
        <v>8338125682</v>
      </c>
      <c r="P750" s="177"/>
      <c r="Q750" s="178">
        <v>333523472270.22998</v>
      </c>
      <c r="R750" s="179">
        <v>0</v>
      </c>
      <c r="S750" s="180">
        <v>333523472270.22998</v>
      </c>
      <c r="T750" s="47"/>
    </row>
    <row r="751" spans="2:20" ht="25.5" customHeight="1">
      <c r="B751" s="21"/>
      <c r="C751" s="161" t="s">
        <v>752</v>
      </c>
      <c r="D751" s="158"/>
      <c r="E751" s="182">
        <v>206730342155.16</v>
      </c>
      <c r="F751" s="183">
        <v>0</v>
      </c>
      <c r="G751" s="184">
        <v>206730342155.16</v>
      </c>
      <c r="H751" s="181"/>
      <c r="I751" s="182">
        <v>98291221922.119995</v>
      </c>
      <c r="J751" s="183">
        <v>0</v>
      </c>
      <c r="K751" s="184">
        <v>98291221922.119995</v>
      </c>
      <c r="L751" s="181"/>
      <c r="M751" s="182">
        <v>14473125670.4</v>
      </c>
      <c r="N751" s="183">
        <v>0</v>
      </c>
      <c r="O751" s="184">
        <v>14473125670.4</v>
      </c>
      <c r="P751" s="181"/>
      <c r="Q751" s="182">
        <v>319494689747.67999</v>
      </c>
      <c r="R751" s="183">
        <v>0</v>
      </c>
      <c r="S751" s="184">
        <v>319494689747.67999</v>
      </c>
      <c r="T751" s="47"/>
    </row>
    <row r="752" spans="2:20">
      <c r="B752" s="21"/>
      <c r="C752" s="160" t="s">
        <v>753</v>
      </c>
      <c r="D752" s="159"/>
      <c r="E752" s="178">
        <v>102554676197.72</v>
      </c>
      <c r="F752" s="179">
        <v>0</v>
      </c>
      <c r="G752" s="180">
        <v>102554676197.72</v>
      </c>
      <c r="H752" s="177"/>
      <c r="I752" s="178">
        <v>11871734539.99</v>
      </c>
      <c r="J752" s="179">
        <v>0</v>
      </c>
      <c r="K752" s="180">
        <v>11871734539.99</v>
      </c>
      <c r="L752" s="177"/>
      <c r="M752" s="178">
        <v>5376017533.6700001</v>
      </c>
      <c r="N752" s="179">
        <v>0</v>
      </c>
      <c r="O752" s="180">
        <v>5376017533.6700001</v>
      </c>
      <c r="P752" s="177"/>
      <c r="Q752" s="178">
        <v>119802428271.38</v>
      </c>
      <c r="R752" s="179">
        <v>0</v>
      </c>
      <c r="S752" s="180">
        <v>119802428271.38</v>
      </c>
      <c r="T752" s="47"/>
    </row>
    <row r="753" spans="2:20">
      <c r="B753" s="21"/>
      <c r="C753" s="161" t="s">
        <v>754</v>
      </c>
      <c r="D753" s="158"/>
      <c r="E753" s="182">
        <v>0</v>
      </c>
      <c r="F753" s="183">
        <v>0</v>
      </c>
      <c r="G753" s="184">
        <v>0</v>
      </c>
      <c r="H753" s="181"/>
      <c r="I753" s="182">
        <v>28264335032.41</v>
      </c>
      <c r="J753" s="183">
        <v>0</v>
      </c>
      <c r="K753" s="184">
        <v>28264335032.41</v>
      </c>
      <c r="L753" s="181"/>
      <c r="M753" s="182">
        <v>24342471731.18</v>
      </c>
      <c r="N753" s="183">
        <v>0</v>
      </c>
      <c r="O753" s="184">
        <v>24342471731.18</v>
      </c>
      <c r="P753" s="181"/>
      <c r="Q753" s="182">
        <v>52606806763.589996</v>
      </c>
      <c r="R753" s="183">
        <v>0</v>
      </c>
      <c r="S753" s="184">
        <v>52606806763.589996</v>
      </c>
      <c r="T753" s="47"/>
    </row>
    <row r="754" spans="2:20">
      <c r="B754" s="21"/>
      <c r="C754" s="160" t="s">
        <v>755</v>
      </c>
      <c r="D754" s="159"/>
      <c r="E754" s="178">
        <v>1068339454805.39</v>
      </c>
      <c r="F754" s="179">
        <v>0</v>
      </c>
      <c r="G754" s="180">
        <v>1068339454805.39</v>
      </c>
      <c r="H754" s="177"/>
      <c r="I754" s="178">
        <v>1069868574997.48</v>
      </c>
      <c r="J754" s="179">
        <v>0</v>
      </c>
      <c r="K754" s="180">
        <v>1069868574997.48</v>
      </c>
      <c r="L754" s="177"/>
      <c r="M754" s="178">
        <v>469937342685.02002</v>
      </c>
      <c r="N754" s="179">
        <v>0</v>
      </c>
      <c r="O754" s="180">
        <v>469937342685.02002</v>
      </c>
      <c r="P754" s="177"/>
      <c r="Q754" s="178">
        <v>2608145372487.8901</v>
      </c>
      <c r="R754" s="179">
        <v>0</v>
      </c>
      <c r="S754" s="180">
        <v>2608145372487.8901</v>
      </c>
      <c r="T754" s="47"/>
    </row>
    <row r="755" spans="2:20">
      <c r="B755" s="21"/>
      <c r="C755" s="161" t="s">
        <v>756</v>
      </c>
      <c r="D755" s="158"/>
      <c r="E755" s="182">
        <v>309038002905.63</v>
      </c>
      <c r="F755" s="183">
        <v>0</v>
      </c>
      <c r="G755" s="184">
        <v>309038002905.63</v>
      </c>
      <c r="H755" s="181"/>
      <c r="I755" s="182">
        <v>15772715237.370001</v>
      </c>
      <c r="J755" s="183">
        <v>0</v>
      </c>
      <c r="K755" s="184">
        <v>15772715237.370001</v>
      </c>
      <c r="L755" s="181"/>
      <c r="M755" s="182">
        <v>40074209746.019997</v>
      </c>
      <c r="N755" s="183">
        <v>0</v>
      </c>
      <c r="O755" s="184">
        <v>40074209746.019997</v>
      </c>
      <c r="P755" s="181"/>
      <c r="Q755" s="182">
        <v>364884927889.02002</v>
      </c>
      <c r="R755" s="183">
        <v>0</v>
      </c>
      <c r="S755" s="184">
        <v>364884927889.02002</v>
      </c>
      <c r="T755" s="47"/>
    </row>
    <row r="756" spans="2:20" ht="25.5" customHeight="1">
      <c r="B756" s="21"/>
      <c r="C756" s="160" t="s">
        <v>757</v>
      </c>
      <c r="D756" s="159"/>
      <c r="E756" s="178">
        <v>439517812908.90002</v>
      </c>
      <c r="F756" s="179">
        <v>0</v>
      </c>
      <c r="G756" s="180">
        <v>439517812908.90002</v>
      </c>
      <c r="H756" s="177"/>
      <c r="I756" s="178">
        <v>72531933482.440002</v>
      </c>
      <c r="J756" s="179">
        <v>0</v>
      </c>
      <c r="K756" s="180">
        <v>72531933482.440002</v>
      </c>
      <c r="L756" s="177"/>
      <c r="M756" s="178">
        <v>6473988459.0200005</v>
      </c>
      <c r="N756" s="179">
        <v>0</v>
      </c>
      <c r="O756" s="180">
        <v>6473988459.0200005</v>
      </c>
      <c r="P756" s="177"/>
      <c r="Q756" s="178">
        <v>518523734850.35999</v>
      </c>
      <c r="R756" s="179">
        <v>0</v>
      </c>
      <c r="S756" s="180">
        <v>518523734850.35999</v>
      </c>
      <c r="T756" s="47"/>
    </row>
    <row r="757" spans="2:20">
      <c r="B757" s="21"/>
      <c r="C757" s="161" t="s">
        <v>758</v>
      </c>
      <c r="D757" s="158"/>
      <c r="E757" s="178">
        <v>301795113216.35999</v>
      </c>
      <c r="F757" s="179">
        <v>0</v>
      </c>
      <c r="G757" s="180">
        <v>301795113216.35999</v>
      </c>
      <c r="H757" s="181"/>
      <c r="I757" s="178">
        <v>970943117914.25</v>
      </c>
      <c r="J757" s="179">
        <v>0</v>
      </c>
      <c r="K757" s="180">
        <v>970943117914.25</v>
      </c>
      <c r="L757" s="181"/>
      <c r="M757" s="178">
        <v>416245141692.25</v>
      </c>
      <c r="N757" s="179">
        <v>0</v>
      </c>
      <c r="O757" s="180">
        <v>416245141692.25</v>
      </c>
      <c r="P757" s="181"/>
      <c r="Q757" s="178">
        <v>1688983372822.8601</v>
      </c>
      <c r="R757" s="179">
        <v>0</v>
      </c>
      <c r="S757" s="180">
        <v>1688983372822.8601</v>
      </c>
      <c r="T757" s="47"/>
    </row>
    <row r="758" spans="2:20" ht="15.75" customHeight="1" thickBot="1">
      <c r="B758" s="21"/>
      <c r="C758" s="165" t="s">
        <v>759</v>
      </c>
      <c r="D758" s="159"/>
      <c r="E758" s="185">
        <v>17988525774.5</v>
      </c>
      <c r="F758" s="186">
        <v>0</v>
      </c>
      <c r="G758" s="187">
        <v>17988525774.5</v>
      </c>
      <c r="H758" s="177"/>
      <c r="I758" s="185">
        <v>10620808363.42</v>
      </c>
      <c r="J758" s="186">
        <v>0</v>
      </c>
      <c r="K758" s="187">
        <v>10620808363.42</v>
      </c>
      <c r="L758" s="177"/>
      <c r="M758" s="185">
        <v>7144002787.7299995</v>
      </c>
      <c r="N758" s="186">
        <v>0</v>
      </c>
      <c r="O758" s="187">
        <v>7144002787.7299995</v>
      </c>
      <c r="P758" s="177"/>
      <c r="Q758" s="185">
        <v>35753336925.650002</v>
      </c>
      <c r="R758" s="186">
        <v>0</v>
      </c>
      <c r="S758" s="187">
        <v>35753336925.650002</v>
      </c>
      <c r="T758" s="47"/>
    </row>
    <row r="759" spans="2:20" ht="15.75" customHeight="1" thickBot="1"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50"/>
    </row>
  </sheetData>
  <mergeCells count="2">
    <mergeCell ref="C3:S3"/>
    <mergeCell ref="C4:S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/>
  </sheetViews>
  <sheetFormatPr defaultRowHeight="15"/>
  <cols>
    <col min="1" max="1" width="6.85546875" style="24" customWidth="1"/>
    <col min="2" max="2" width="5.28515625" style="24" customWidth="1"/>
    <col min="3" max="3" width="28.85546875" style="24" bestFit="1" customWidth="1"/>
    <col min="4" max="4" width="14.85546875" style="24" bestFit="1" customWidth="1"/>
    <col min="5" max="5" width="7.85546875" style="24" bestFit="1" customWidth="1"/>
    <col min="7" max="7" width="14.85546875" style="24" bestFit="1" customWidth="1"/>
    <col min="8" max="8" width="6.5703125" style="24" bestFit="1" customWidth="1"/>
    <col min="10" max="10" width="14.85546875" style="24" bestFit="1" customWidth="1"/>
    <col min="11" max="11" width="6.5703125" style="24" bestFit="1" customWidth="1"/>
    <col min="13" max="13" width="8.7109375" style="24" customWidth="1"/>
    <col min="14" max="14" width="7.85546875" style="24" bestFit="1" customWidth="1"/>
    <col min="15" max="15" width="5.28515625" style="24" customWidth="1"/>
  </cols>
  <sheetData>
    <row r="1" spans="2:15" ht="15.75" customHeight="1" thickBot="1"/>
    <row r="2" spans="2:15">
      <c r="B2" s="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>
      <c r="B3" s="5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221"/>
    </row>
    <row r="4" spans="2:15">
      <c r="B4" s="5"/>
      <c r="C4" s="378" t="s">
        <v>2457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221"/>
    </row>
    <row r="5" spans="2:15">
      <c r="B5" s="5"/>
      <c r="C5" s="23"/>
      <c r="D5" s="378"/>
      <c r="E5" s="377"/>
      <c r="F5" s="219"/>
      <c r="G5" s="378"/>
      <c r="H5" s="377"/>
      <c r="I5" s="219"/>
      <c r="J5" s="378"/>
      <c r="K5" s="377"/>
      <c r="L5" s="219"/>
      <c r="M5" s="378" t="s">
        <v>2380</v>
      </c>
      <c r="N5" s="377"/>
      <c r="O5" s="221"/>
    </row>
    <row r="6" spans="2:15">
      <c r="B6" s="5"/>
      <c r="C6" s="23"/>
      <c r="D6" s="378"/>
      <c r="E6" s="377"/>
      <c r="F6" s="219"/>
      <c r="G6" s="378"/>
      <c r="H6" s="377"/>
      <c r="I6" s="219"/>
      <c r="J6" s="378"/>
      <c r="K6" s="377"/>
      <c r="L6" s="219"/>
      <c r="M6" s="378"/>
      <c r="N6" s="377"/>
      <c r="O6" s="221"/>
    </row>
    <row r="7" spans="2:15">
      <c r="B7" s="5"/>
      <c r="C7" s="23"/>
      <c r="D7" s="378" t="s">
        <v>2434</v>
      </c>
      <c r="E7" s="377"/>
      <c r="F7" s="219"/>
      <c r="G7" s="378" t="s">
        <v>2435</v>
      </c>
      <c r="H7" s="377"/>
      <c r="I7" s="219"/>
      <c r="J7" s="378" t="s">
        <v>2436</v>
      </c>
      <c r="K7" s="377"/>
      <c r="L7" s="219"/>
      <c r="M7" s="378" t="s">
        <v>2437</v>
      </c>
      <c r="N7" s="377"/>
      <c r="O7" s="221"/>
    </row>
    <row r="8" spans="2:15">
      <c r="B8" s="5"/>
      <c r="D8" s="219">
        <v>2018</v>
      </c>
      <c r="E8" s="25">
        <v>2017</v>
      </c>
      <c r="F8" s="219"/>
      <c r="G8" s="219">
        <v>2018</v>
      </c>
      <c r="H8" s="25">
        <v>2017</v>
      </c>
      <c r="I8" s="219"/>
      <c r="J8" s="219">
        <v>2018</v>
      </c>
      <c r="K8" s="25">
        <v>2017</v>
      </c>
      <c r="L8" s="219"/>
      <c r="M8" s="219">
        <v>2018</v>
      </c>
      <c r="N8" s="25">
        <v>2017</v>
      </c>
      <c r="O8" s="221"/>
    </row>
    <row r="9" spans="2:15">
      <c r="B9" s="5"/>
      <c r="C9" s="23" t="s">
        <v>2458</v>
      </c>
      <c r="D9" s="219"/>
      <c r="E9" s="25"/>
      <c r="F9" s="219"/>
      <c r="G9" s="219"/>
      <c r="H9" s="25"/>
      <c r="I9" s="219"/>
      <c r="J9" s="219"/>
      <c r="K9" s="25"/>
      <c r="L9" s="219"/>
      <c r="M9" s="219"/>
      <c r="N9" s="25"/>
      <c r="O9" s="221"/>
    </row>
    <row r="10" spans="2:15">
      <c r="B10" s="5"/>
      <c r="C10" s="26"/>
      <c r="D10" s="23"/>
      <c r="E10" s="31"/>
      <c r="F10" s="32"/>
      <c r="G10" s="32"/>
      <c r="H10" s="33"/>
      <c r="I10" s="32"/>
      <c r="J10" s="32"/>
      <c r="K10" s="33"/>
      <c r="L10" s="32"/>
      <c r="M10" s="32"/>
      <c r="N10" s="33"/>
      <c r="O10" s="221"/>
    </row>
    <row r="11" spans="2:15">
      <c r="B11" s="5"/>
      <c r="C11" s="26" t="s">
        <v>2459</v>
      </c>
      <c r="D11" s="70">
        <v>620363</v>
      </c>
      <c r="E11" s="68">
        <v>684165.85272559</v>
      </c>
      <c r="F11" s="70"/>
      <c r="G11" s="70">
        <v>152535</v>
      </c>
      <c r="H11" s="68">
        <v>109230.40660687</v>
      </c>
      <c r="I11" s="70"/>
      <c r="J11" s="70">
        <v>52530</v>
      </c>
      <c r="K11" s="68">
        <v>48043.526317470001</v>
      </c>
      <c r="L11" s="70"/>
      <c r="M11" s="70">
        <v>825428</v>
      </c>
      <c r="N11" s="68">
        <v>841439.78564993001</v>
      </c>
      <c r="O11" s="221"/>
    </row>
    <row r="12" spans="2:15">
      <c r="B12" s="5"/>
      <c r="C12" s="28"/>
      <c r="D12" s="70"/>
      <c r="E12" s="68"/>
      <c r="F12" s="70"/>
      <c r="G12" s="70"/>
      <c r="H12" s="68"/>
      <c r="I12" s="70"/>
      <c r="J12" s="70"/>
      <c r="K12" s="68"/>
      <c r="L12" s="70"/>
      <c r="M12" s="70"/>
      <c r="N12" s="68"/>
      <c r="O12" s="221"/>
    </row>
    <row r="13" spans="2:15">
      <c r="B13" s="5"/>
      <c r="C13" s="23" t="s">
        <v>2460</v>
      </c>
      <c r="D13" s="70"/>
      <c r="E13" s="68"/>
      <c r="F13" s="70"/>
      <c r="G13" s="70"/>
      <c r="H13" s="68"/>
      <c r="I13" s="70"/>
      <c r="J13" s="70"/>
      <c r="K13" s="68"/>
      <c r="L13" s="70"/>
      <c r="M13" s="70"/>
      <c r="N13" s="68"/>
      <c r="O13" s="221"/>
    </row>
    <row r="14" spans="2:15">
      <c r="B14" s="5"/>
      <c r="C14" s="23"/>
      <c r="D14" s="70"/>
      <c r="E14" s="68"/>
      <c r="F14" s="70"/>
      <c r="G14" s="70"/>
      <c r="H14" s="68"/>
      <c r="I14" s="70"/>
      <c r="J14" s="70"/>
      <c r="K14" s="68"/>
      <c r="L14" s="70"/>
      <c r="M14" s="70"/>
      <c r="N14" s="68"/>
      <c r="O14" s="221"/>
    </row>
    <row r="15" spans="2:15">
      <c r="B15" s="5"/>
      <c r="C15" s="26" t="s">
        <v>2461</v>
      </c>
      <c r="D15" s="70">
        <v>1068339</v>
      </c>
      <c r="E15" s="68">
        <v>1026778.55823903</v>
      </c>
      <c r="F15" s="70"/>
      <c r="G15" s="70">
        <v>1069869</v>
      </c>
      <c r="H15" s="68">
        <v>801787.00787797</v>
      </c>
      <c r="I15" s="70"/>
      <c r="J15" s="70">
        <v>469937</v>
      </c>
      <c r="K15" s="68">
        <v>289093.78634264</v>
      </c>
      <c r="L15" s="70"/>
      <c r="M15" s="70">
        <v>2608145</v>
      </c>
      <c r="N15" s="68">
        <v>2117659.3524596398</v>
      </c>
      <c r="O15" s="221"/>
    </row>
    <row r="16" spans="2:15" ht="15.75" customHeight="1" thickBot="1">
      <c r="B16" s="6"/>
      <c r="C16" s="83"/>
      <c r="D16" s="83"/>
      <c r="E16" s="83"/>
      <c r="F16" s="83"/>
      <c r="G16" s="83"/>
      <c r="H16" s="83"/>
      <c r="I16" s="83"/>
      <c r="J16" s="34"/>
      <c r="K16" s="83"/>
      <c r="L16" s="83"/>
      <c r="M16" s="83"/>
      <c r="N16" s="83"/>
      <c r="O16" s="3"/>
    </row>
  </sheetData>
  <mergeCells count="14">
    <mergeCell ref="D6:E6"/>
    <mergeCell ref="G6:H6"/>
    <mergeCell ref="J6:K6"/>
    <mergeCell ref="M6:N6"/>
    <mergeCell ref="D7:E7"/>
    <mergeCell ref="G7:H7"/>
    <mergeCell ref="J7:K7"/>
    <mergeCell ref="M7:N7"/>
    <mergeCell ref="C3:N3"/>
    <mergeCell ref="C4:N4"/>
    <mergeCell ref="D5:E5"/>
    <mergeCell ref="G5:H5"/>
    <mergeCell ref="J5:K5"/>
    <mergeCell ref="M5:N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defaultRowHeight="15"/>
  <cols>
    <col min="1" max="1" width="6.85546875" style="24" customWidth="1"/>
    <col min="2" max="2" width="5.28515625" style="24" customWidth="1"/>
    <col min="3" max="3" width="52.7109375" style="24" bestFit="1" customWidth="1"/>
    <col min="4" max="4" width="4.42578125" style="24" bestFit="1" customWidth="1"/>
    <col min="5" max="5" width="10.42578125" style="24" bestFit="1" customWidth="1"/>
    <col min="6" max="6" width="8.85546875" style="24" bestFit="1" customWidth="1"/>
    <col min="7" max="7" width="5.28515625" style="24" customWidth="1"/>
  </cols>
  <sheetData>
    <row r="1" spans="2:7" ht="15.75" customHeight="1" thickBot="1"/>
    <row r="2" spans="2:7">
      <c r="B2" s="39"/>
      <c r="C2" s="40"/>
      <c r="D2" s="40"/>
      <c r="E2" s="40"/>
      <c r="F2" s="40"/>
      <c r="G2" s="41"/>
    </row>
    <row r="3" spans="2:7">
      <c r="B3" s="42"/>
      <c r="C3" s="381" t="s">
        <v>0</v>
      </c>
      <c r="D3" s="377"/>
      <c r="E3" s="377"/>
      <c r="F3" s="377"/>
      <c r="G3" s="43"/>
    </row>
    <row r="4" spans="2:7">
      <c r="B4" s="42"/>
      <c r="C4" s="382" t="s">
        <v>2462</v>
      </c>
      <c r="D4" s="377"/>
      <c r="E4" s="377"/>
      <c r="F4" s="377"/>
      <c r="G4" s="43"/>
    </row>
    <row r="5" spans="2:7">
      <c r="B5" s="42"/>
      <c r="C5" s="35"/>
      <c r="D5" s="220"/>
      <c r="E5" s="220"/>
      <c r="F5" s="219" t="s">
        <v>2380</v>
      </c>
      <c r="G5" s="43"/>
    </row>
    <row r="6" spans="2:7">
      <c r="B6" s="42"/>
      <c r="C6" s="35"/>
      <c r="D6" s="220"/>
      <c r="E6" s="220"/>
      <c r="F6" s="220"/>
      <c r="G6" s="43"/>
    </row>
    <row r="7" spans="2:7">
      <c r="B7" s="42"/>
      <c r="D7" s="220" t="s">
        <v>2382</v>
      </c>
      <c r="E7" s="55">
        <v>2018</v>
      </c>
      <c r="F7" s="56">
        <v>2017</v>
      </c>
      <c r="G7" s="43"/>
    </row>
    <row r="8" spans="2:7">
      <c r="B8" s="42"/>
      <c r="C8" s="35" t="s">
        <v>2463</v>
      </c>
      <c r="D8" s="220"/>
      <c r="E8" s="55"/>
      <c r="F8" s="56"/>
      <c r="G8" s="43"/>
    </row>
    <row r="9" spans="2:7">
      <c r="B9" s="42"/>
      <c r="D9" s="44"/>
      <c r="E9" s="69"/>
      <c r="F9" s="72"/>
      <c r="G9" s="43"/>
    </row>
    <row r="10" spans="2:7">
      <c r="B10" s="42"/>
      <c r="C10" s="36" t="s">
        <v>2464</v>
      </c>
      <c r="D10" s="45">
        <v>31</v>
      </c>
      <c r="E10" s="70">
        <v>1336259</v>
      </c>
      <c r="F10" s="68">
        <v>1205744.8127947401</v>
      </c>
      <c r="G10" s="43"/>
    </row>
    <row r="11" spans="2:7">
      <c r="B11" s="42"/>
      <c r="C11" s="36" t="s">
        <v>2465</v>
      </c>
      <c r="D11" s="45">
        <v>32</v>
      </c>
      <c r="E11" s="70">
        <v>911691</v>
      </c>
      <c r="F11" s="68">
        <v>876176.06672806002</v>
      </c>
      <c r="G11" s="43"/>
    </row>
    <row r="12" spans="2:7">
      <c r="B12" s="42"/>
      <c r="C12" s="36" t="s">
        <v>2466</v>
      </c>
      <c r="D12" s="45">
        <v>33</v>
      </c>
      <c r="E12" s="70">
        <v>135517</v>
      </c>
      <c r="F12" s="68">
        <v>118759.67063042001</v>
      </c>
      <c r="G12" s="43"/>
    </row>
    <row r="13" spans="2:7">
      <c r="B13" s="42"/>
      <c r="C13" s="36" t="s">
        <v>2467</v>
      </c>
      <c r="D13" s="45">
        <v>34</v>
      </c>
      <c r="E13" s="70">
        <v>890130</v>
      </c>
      <c r="F13" s="68">
        <v>699723.54694439995</v>
      </c>
      <c r="G13" s="43"/>
    </row>
    <row r="14" spans="2:7">
      <c r="B14" s="42"/>
      <c r="C14" s="36" t="s">
        <v>2468</v>
      </c>
      <c r="D14" s="45">
        <v>35</v>
      </c>
      <c r="E14" s="70">
        <v>183975</v>
      </c>
      <c r="F14" s="68">
        <v>152603.30520214001</v>
      </c>
      <c r="G14" s="43"/>
    </row>
    <row r="15" spans="2:7">
      <c r="B15" s="42"/>
      <c r="C15" s="36" t="s">
        <v>2469</v>
      </c>
      <c r="D15" s="45">
        <v>36</v>
      </c>
      <c r="E15" s="70">
        <v>545094</v>
      </c>
      <c r="F15" s="68">
        <v>327049.04807650001</v>
      </c>
      <c r="G15" s="43"/>
    </row>
    <row r="16" spans="2:7">
      <c r="B16" s="42"/>
      <c r="C16" s="36" t="s">
        <v>2470</v>
      </c>
      <c r="D16" s="45">
        <v>37</v>
      </c>
      <c r="E16" s="70">
        <v>1025138</v>
      </c>
      <c r="F16" s="68">
        <v>1752870.1554445</v>
      </c>
      <c r="G16" s="43"/>
    </row>
    <row r="17" spans="2:9" ht="15.75" customHeight="1" thickBot="1">
      <c r="B17" s="42"/>
      <c r="D17" s="45"/>
      <c r="E17" s="57"/>
      <c r="F17" s="58"/>
      <c r="G17" s="43"/>
    </row>
    <row r="18" spans="2:9">
      <c r="B18" s="42"/>
      <c r="C18" s="35" t="s">
        <v>2471</v>
      </c>
      <c r="D18" s="45"/>
      <c r="E18" s="224">
        <v>5027804</v>
      </c>
      <c r="F18" s="60">
        <v>5132926.6058207601</v>
      </c>
      <c r="G18" s="43"/>
    </row>
    <row r="19" spans="2:9">
      <c r="B19" s="42"/>
      <c r="C19" s="35"/>
      <c r="D19" s="45"/>
      <c r="E19" s="71"/>
      <c r="F19" s="61"/>
      <c r="G19" s="43"/>
    </row>
    <row r="20" spans="2:9">
      <c r="B20" s="42"/>
      <c r="C20" s="35" t="s">
        <v>2472</v>
      </c>
      <c r="D20" s="45"/>
      <c r="E20" s="71"/>
      <c r="F20" s="61"/>
      <c r="G20" s="43"/>
    </row>
    <row r="21" spans="2:9">
      <c r="B21" s="42"/>
      <c r="D21" s="45"/>
      <c r="E21" s="62"/>
      <c r="F21" s="72"/>
      <c r="G21" s="43"/>
    </row>
    <row r="22" spans="2:9">
      <c r="B22" s="42"/>
      <c r="C22" s="36" t="s">
        <v>2473</v>
      </c>
      <c r="D22" s="45">
        <v>38</v>
      </c>
      <c r="E22" s="70">
        <v>686471</v>
      </c>
      <c r="F22" s="68">
        <v>684266.38744526997</v>
      </c>
      <c r="G22" s="43"/>
    </row>
    <row r="23" spans="2:9">
      <c r="B23" s="42"/>
      <c r="C23" s="36" t="s">
        <v>2474</v>
      </c>
      <c r="D23" s="45">
        <v>39</v>
      </c>
      <c r="E23" s="70">
        <v>1032028</v>
      </c>
      <c r="F23" s="68">
        <v>983381.28872528009</v>
      </c>
      <c r="G23" s="43"/>
    </row>
    <row r="24" spans="2:9">
      <c r="B24" s="42"/>
      <c r="C24" s="36" t="s">
        <v>2475</v>
      </c>
      <c r="D24" s="45">
        <v>40</v>
      </c>
      <c r="E24" s="70">
        <v>448904</v>
      </c>
      <c r="F24" s="68">
        <v>401664.00013052998</v>
      </c>
      <c r="G24" s="43"/>
    </row>
    <row r="25" spans="2:9">
      <c r="B25" s="42"/>
      <c r="C25" s="36" t="s">
        <v>2476</v>
      </c>
      <c r="D25" s="45">
        <v>41</v>
      </c>
      <c r="E25" s="70">
        <v>983129</v>
      </c>
      <c r="F25" s="68">
        <v>936762.14551990991</v>
      </c>
      <c r="G25" s="43"/>
    </row>
    <row r="26" spans="2:9">
      <c r="B26" s="42"/>
      <c r="C26" s="36" t="s">
        <v>2477</v>
      </c>
      <c r="D26" s="45">
        <v>42</v>
      </c>
      <c r="E26" s="70">
        <v>166050</v>
      </c>
      <c r="F26" s="68">
        <v>123308.04905957</v>
      </c>
      <c r="G26" s="43"/>
    </row>
    <row r="27" spans="2:9">
      <c r="B27" s="42"/>
      <c r="C27" s="36" t="s">
        <v>2478</v>
      </c>
      <c r="D27" s="45">
        <v>43</v>
      </c>
      <c r="E27" s="70">
        <v>752353</v>
      </c>
      <c r="F27" s="68">
        <v>596536.94799565</v>
      </c>
      <c r="G27" s="43"/>
    </row>
    <row r="28" spans="2:9">
      <c r="B28" s="42"/>
      <c r="C28" s="36" t="s">
        <v>2479</v>
      </c>
      <c r="D28" s="45">
        <v>44</v>
      </c>
      <c r="E28" s="70">
        <v>8859</v>
      </c>
      <c r="F28" s="68">
        <v>9879.0506626199985</v>
      </c>
      <c r="G28" s="43"/>
    </row>
    <row r="29" spans="2:9" ht="24" customHeight="1">
      <c r="B29" s="42"/>
      <c r="C29" s="38" t="s">
        <v>2480</v>
      </c>
      <c r="D29" s="45">
        <v>45</v>
      </c>
      <c r="E29" s="70">
        <v>4239</v>
      </c>
      <c r="F29" s="68">
        <v>4441.9767792799994</v>
      </c>
      <c r="G29" s="43"/>
    </row>
    <row r="30" spans="2:9">
      <c r="B30" s="42"/>
      <c r="C30" s="36" t="s">
        <v>2481</v>
      </c>
      <c r="D30" s="45">
        <v>46</v>
      </c>
      <c r="E30" s="70">
        <v>1117468</v>
      </c>
      <c r="F30" s="68">
        <v>1606588.19519307</v>
      </c>
      <c r="G30" s="43"/>
    </row>
    <row r="31" spans="2:9" ht="15.75" customHeight="1" thickBot="1">
      <c r="B31" s="42"/>
      <c r="C31" s="46"/>
      <c r="D31" s="45"/>
      <c r="E31" s="63"/>
      <c r="F31" s="64"/>
      <c r="G31" s="43"/>
    </row>
    <row r="32" spans="2:9">
      <c r="B32" s="42"/>
      <c r="C32" s="35" t="s">
        <v>2482</v>
      </c>
      <c r="D32" s="45"/>
      <c r="E32" s="224">
        <v>5199501</v>
      </c>
      <c r="F32" s="61">
        <v>5346828.0415111799</v>
      </c>
      <c r="G32" s="43"/>
      <c r="H32" s="240"/>
      <c r="I32" s="320"/>
    </row>
    <row r="33" spans="2:10" ht="15.75" customHeight="1" thickBot="1">
      <c r="B33" s="42"/>
      <c r="C33" s="46"/>
      <c r="D33" s="45"/>
      <c r="E33" s="63"/>
      <c r="F33" s="65"/>
      <c r="G33" s="43"/>
      <c r="H33" s="21"/>
    </row>
    <row r="34" spans="2:10">
      <c r="B34" s="42"/>
      <c r="C34" s="35" t="s">
        <v>2483</v>
      </c>
      <c r="D34" s="45"/>
      <c r="E34" s="59">
        <v>-171697</v>
      </c>
      <c r="F34" s="61">
        <v>-213901.43569041969</v>
      </c>
      <c r="G34" s="47"/>
      <c r="J34" s="240"/>
    </row>
    <row r="35" spans="2:10" ht="15.75" customHeight="1" thickBot="1">
      <c r="B35" s="48"/>
      <c r="C35" s="49"/>
      <c r="D35" s="49"/>
      <c r="E35" s="49"/>
      <c r="F35" s="49"/>
      <c r="G35" s="50"/>
    </row>
    <row r="37" spans="2:10">
      <c r="F37" s="343"/>
    </row>
    <row r="38" spans="2:10">
      <c r="E38" s="84"/>
    </row>
    <row r="39" spans="2:10">
      <c r="F39" s="362"/>
    </row>
  </sheetData>
  <mergeCells count="2">
    <mergeCell ref="C3:F3"/>
    <mergeCell ref="C4:F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showGridLines="0" workbookViewId="0"/>
  </sheetViews>
  <sheetFormatPr defaultRowHeight="15"/>
  <cols>
    <col min="1" max="1" width="6.85546875" style="24" customWidth="1"/>
    <col min="2" max="2" width="5.28515625" style="24" customWidth="1"/>
    <col min="3" max="3" width="52.7109375" style="24" bestFit="1" customWidth="1"/>
    <col min="4" max="4" width="9.140625" style="24" bestFit="1" customWidth="1"/>
    <col min="5" max="5" width="8" style="24" bestFit="1" customWidth="1"/>
    <col min="7" max="7" width="8.7109375" style="24" customWidth="1"/>
    <col min="8" max="8" width="8" style="24" customWidth="1"/>
    <col min="10" max="10" width="8.7109375" style="24" customWidth="1"/>
    <col min="11" max="11" width="7.7109375" style="24" customWidth="1"/>
    <col min="13" max="13" width="9.140625" style="24" bestFit="1" customWidth="1"/>
    <col min="14" max="14" width="8" style="24" customWidth="1"/>
    <col min="15" max="15" width="5.28515625" style="24" customWidth="1"/>
    <col min="17" max="17" width="10.5703125" style="24" bestFit="1" customWidth="1"/>
  </cols>
  <sheetData>
    <row r="1" spans="2:15" ht="15.75" customHeight="1" thickBot="1"/>
    <row r="2" spans="2:15">
      <c r="B2" s="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>
      <c r="B3" s="5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221"/>
    </row>
    <row r="4" spans="2:15">
      <c r="B4" s="5"/>
      <c r="C4" s="378" t="s">
        <v>2484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221"/>
    </row>
    <row r="5" spans="2:15">
      <c r="B5" s="5"/>
      <c r="C5" s="23"/>
      <c r="D5" s="378"/>
      <c r="E5" s="377"/>
      <c r="F5" s="219"/>
      <c r="G5" s="378"/>
      <c r="H5" s="377"/>
      <c r="I5" s="219"/>
      <c r="J5" s="378"/>
      <c r="K5" s="377"/>
      <c r="L5" s="219"/>
      <c r="M5" s="378" t="s">
        <v>2380</v>
      </c>
      <c r="N5" s="377"/>
      <c r="O5" s="221"/>
    </row>
    <row r="6" spans="2:15">
      <c r="B6" s="5"/>
      <c r="C6" s="23"/>
      <c r="D6" s="378"/>
      <c r="E6" s="377"/>
      <c r="F6" s="219"/>
      <c r="G6" s="378"/>
      <c r="H6" s="377"/>
      <c r="I6" s="219"/>
      <c r="J6" s="378"/>
      <c r="K6" s="377"/>
      <c r="L6" s="219"/>
      <c r="M6" s="378"/>
      <c r="N6" s="377"/>
      <c r="O6" s="221"/>
    </row>
    <row r="7" spans="2:15">
      <c r="B7" s="5"/>
      <c r="C7" s="23"/>
      <c r="D7" s="378" t="s">
        <v>2434</v>
      </c>
      <c r="E7" s="377"/>
      <c r="F7" s="219"/>
      <c r="G7" s="378" t="s">
        <v>2435</v>
      </c>
      <c r="H7" s="377"/>
      <c r="I7" s="219"/>
      <c r="J7" s="378" t="s">
        <v>2436</v>
      </c>
      <c r="K7" s="377"/>
      <c r="L7" s="219"/>
      <c r="M7" s="378" t="s">
        <v>2437</v>
      </c>
      <c r="N7" s="377"/>
      <c r="O7" s="221"/>
    </row>
    <row r="8" spans="2:15">
      <c r="B8" s="5"/>
      <c r="D8" s="219">
        <v>2018</v>
      </c>
      <c r="E8" s="25">
        <v>2017</v>
      </c>
      <c r="F8" s="219"/>
      <c r="G8" s="219">
        <v>2018</v>
      </c>
      <c r="H8" s="25">
        <v>2017</v>
      </c>
      <c r="I8" s="219"/>
      <c r="J8" s="219">
        <v>2018</v>
      </c>
      <c r="K8" s="25">
        <v>2017</v>
      </c>
      <c r="L8" s="219"/>
      <c r="M8" s="219">
        <v>2018</v>
      </c>
      <c r="N8" s="25">
        <v>2017</v>
      </c>
      <c r="O8" s="221"/>
    </row>
    <row r="9" spans="2:15">
      <c r="B9" s="5"/>
      <c r="C9" s="35" t="s">
        <v>2463</v>
      </c>
      <c r="D9" s="219"/>
      <c r="E9" s="25"/>
      <c r="F9" s="219"/>
      <c r="G9" s="219"/>
      <c r="H9" s="25"/>
      <c r="I9" s="219"/>
      <c r="J9" s="219"/>
      <c r="K9" s="25"/>
      <c r="L9" s="219"/>
      <c r="M9" s="219"/>
      <c r="N9" s="25"/>
      <c r="O9" s="221"/>
    </row>
    <row r="10" spans="2:15">
      <c r="B10" s="5"/>
      <c r="C10" s="23"/>
      <c r="D10" s="219"/>
      <c r="E10" s="25"/>
      <c r="F10" s="219"/>
      <c r="G10" s="219"/>
      <c r="H10" s="25"/>
      <c r="I10" s="219"/>
      <c r="J10" s="219"/>
      <c r="K10" s="25"/>
      <c r="L10" s="219"/>
      <c r="M10" s="219"/>
      <c r="N10" s="25"/>
      <c r="O10" s="221"/>
    </row>
    <row r="11" spans="2:15">
      <c r="B11" s="5"/>
      <c r="C11" s="36" t="s">
        <v>2464</v>
      </c>
      <c r="D11" s="70">
        <v>508239</v>
      </c>
      <c r="E11" s="68">
        <v>472046.31482306001</v>
      </c>
      <c r="F11" s="70"/>
      <c r="G11" s="70">
        <v>654375</v>
      </c>
      <c r="H11" s="68">
        <v>592286.97997289989</v>
      </c>
      <c r="I11" s="70"/>
      <c r="J11" s="70">
        <v>173644</v>
      </c>
      <c r="K11" s="68">
        <v>141411.51799878001</v>
      </c>
      <c r="L11" s="71"/>
      <c r="M11" s="70">
        <v>1336259</v>
      </c>
      <c r="N11" s="68">
        <v>1205744.8127947401</v>
      </c>
      <c r="O11" s="221"/>
    </row>
    <row r="12" spans="2:15">
      <c r="B12" s="5"/>
      <c r="C12" s="36" t="s">
        <v>2465</v>
      </c>
      <c r="D12" s="70">
        <v>844239</v>
      </c>
      <c r="E12" s="68">
        <v>815848.58605288004</v>
      </c>
      <c r="F12" s="70"/>
      <c r="G12" s="70">
        <v>40427</v>
      </c>
      <c r="H12" s="68">
        <v>37523.507110730003</v>
      </c>
      <c r="I12" s="70"/>
      <c r="J12" s="70">
        <v>27026</v>
      </c>
      <c r="K12" s="68">
        <v>22803.97356445</v>
      </c>
      <c r="L12" s="71"/>
      <c r="M12" s="70">
        <v>911691</v>
      </c>
      <c r="N12" s="68">
        <v>876176.06672806013</v>
      </c>
      <c r="O12" s="221"/>
    </row>
    <row r="13" spans="2:15">
      <c r="B13" s="5"/>
      <c r="C13" s="36" t="s">
        <v>2466</v>
      </c>
      <c r="D13" s="70">
        <v>95231</v>
      </c>
      <c r="E13" s="68">
        <v>81002.044888809993</v>
      </c>
      <c r="F13" s="70"/>
      <c r="G13" s="70">
        <v>23099</v>
      </c>
      <c r="H13" s="68">
        <v>23793.87184801</v>
      </c>
      <c r="I13" s="70"/>
      <c r="J13" s="70">
        <v>17187</v>
      </c>
      <c r="K13" s="68">
        <v>13963.7538936</v>
      </c>
      <c r="L13" s="71"/>
      <c r="M13" s="70">
        <v>135517</v>
      </c>
      <c r="N13" s="68">
        <v>118759.67063042001</v>
      </c>
      <c r="O13" s="221"/>
    </row>
    <row r="14" spans="2:15">
      <c r="B14" s="5"/>
      <c r="C14" s="36" t="s">
        <v>2467</v>
      </c>
      <c r="D14" s="70">
        <v>752607</v>
      </c>
      <c r="E14" s="68">
        <v>567296.87294545991</v>
      </c>
      <c r="F14" s="70"/>
      <c r="G14" s="70">
        <v>75163</v>
      </c>
      <c r="H14" s="68">
        <v>72223.414493140008</v>
      </c>
      <c r="I14" s="70"/>
      <c r="J14" s="70">
        <v>62361</v>
      </c>
      <c r="K14" s="68">
        <v>60203.259505799993</v>
      </c>
      <c r="L14" s="71"/>
      <c r="M14" s="70">
        <v>890130</v>
      </c>
      <c r="N14" s="68">
        <v>699723.54694439983</v>
      </c>
      <c r="O14" s="221"/>
    </row>
    <row r="15" spans="2:15">
      <c r="B15" s="5"/>
      <c r="C15" s="36" t="s">
        <v>2468</v>
      </c>
      <c r="D15" s="70">
        <v>93386</v>
      </c>
      <c r="E15" s="68">
        <v>64924.743603850002</v>
      </c>
      <c r="F15" s="70"/>
      <c r="G15" s="70">
        <v>18607</v>
      </c>
      <c r="H15" s="68">
        <v>16961.423821259999</v>
      </c>
      <c r="I15" s="70"/>
      <c r="J15" s="70">
        <v>71982</v>
      </c>
      <c r="K15" s="68">
        <v>70717.137777030002</v>
      </c>
      <c r="L15" s="71"/>
      <c r="M15" s="70">
        <v>183975</v>
      </c>
      <c r="N15" s="68">
        <v>152603.30520214001</v>
      </c>
      <c r="O15" s="221"/>
    </row>
    <row r="16" spans="2:15">
      <c r="B16" s="5"/>
      <c r="C16" s="36" t="s">
        <v>2469</v>
      </c>
      <c r="D16" s="70">
        <v>395384</v>
      </c>
      <c r="E16" s="68">
        <v>178441.85261428999</v>
      </c>
      <c r="F16" s="70"/>
      <c r="G16" s="70">
        <v>117014</v>
      </c>
      <c r="H16" s="68">
        <v>122234.78089418</v>
      </c>
      <c r="I16" s="70"/>
      <c r="J16" s="70">
        <v>32695</v>
      </c>
      <c r="K16" s="68">
        <v>26372.414568029999</v>
      </c>
      <c r="L16" s="71"/>
      <c r="M16" s="70">
        <v>545094</v>
      </c>
      <c r="N16" s="68">
        <v>327049.04807650001</v>
      </c>
      <c r="O16" s="221"/>
    </row>
    <row r="17" spans="2:17">
      <c r="B17" s="5"/>
      <c r="C17" s="36" t="s">
        <v>2470</v>
      </c>
      <c r="D17" s="70">
        <v>395699</v>
      </c>
      <c r="E17" s="68">
        <v>568300.87246438011</v>
      </c>
      <c r="F17" s="70"/>
      <c r="G17" s="70">
        <v>375642</v>
      </c>
      <c r="H17" s="68">
        <v>942338.74859370012</v>
      </c>
      <c r="I17" s="70"/>
      <c r="J17" s="70">
        <v>253797</v>
      </c>
      <c r="K17" s="68">
        <v>242230.53438642001</v>
      </c>
      <c r="L17" s="71"/>
      <c r="M17" s="70">
        <v>1025138</v>
      </c>
      <c r="N17" s="68">
        <v>1752870.1554445</v>
      </c>
      <c r="O17" s="221"/>
    </row>
    <row r="18" spans="2:17" ht="15.75" customHeight="1" thickBot="1">
      <c r="B18" s="5"/>
      <c r="C18" s="23"/>
      <c r="D18" s="54"/>
      <c r="E18" s="51"/>
      <c r="F18" s="70"/>
      <c r="G18" s="52"/>
      <c r="H18" s="51"/>
      <c r="I18" s="70"/>
      <c r="J18" s="52"/>
      <c r="K18" s="51"/>
      <c r="L18" s="71"/>
      <c r="M18" s="54"/>
      <c r="N18" s="53"/>
      <c r="O18" s="221"/>
    </row>
    <row r="19" spans="2:17">
      <c r="B19" s="5"/>
      <c r="C19" s="35" t="s">
        <v>2471</v>
      </c>
      <c r="D19" s="71">
        <v>3084785</v>
      </c>
      <c r="E19" s="61">
        <v>2747861.2873927299</v>
      </c>
      <c r="F19" s="71"/>
      <c r="G19" s="71">
        <v>1304327</v>
      </c>
      <c r="H19" s="61">
        <v>1807362.7267339199</v>
      </c>
      <c r="I19" s="71"/>
      <c r="J19" s="71">
        <v>638692</v>
      </c>
      <c r="K19" s="61">
        <v>577702.59169410996</v>
      </c>
      <c r="L19" s="71"/>
      <c r="M19" s="71">
        <v>5027804</v>
      </c>
      <c r="N19" s="61">
        <v>5132926.6058207601</v>
      </c>
      <c r="O19" s="221"/>
      <c r="Q19" s="227"/>
    </row>
    <row r="20" spans="2:17">
      <c r="B20" s="5"/>
      <c r="C20" s="35"/>
      <c r="D20" s="71"/>
      <c r="E20" s="61"/>
      <c r="F20" s="71"/>
      <c r="G20" s="71"/>
      <c r="H20" s="61"/>
      <c r="I20" s="71"/>
      <c r="J20" s="71"/>
      <c r="K20" s="61"/>
      <c r="L20" s="71"/>
      <c r="M20" s="71"/>
      <c r="N20" s="61"/>
      <c r="O20" s="221"/>
      <c r="Q20" s="227"/>
    </row>
    <row r="21" spans="2:17">
      <c r="B21" s="5"/>
      <c r="C21" s="35" t="s">
        <v>2472</v>
      </c>
      <c r="D21" s="71"/>
      <c r="E21" s="61"/>
      <c r="F21" s="71"/>
      <c r="G21" s="71"/>
      <c r="H21" s="61"/>
      <c r="I21" s="71"/>
      <c r="J21" s="71"/>
      <c r="K21" s="61"/>
      <c r="L21" s="71"/>
      <c r="M21" s="71"/>
      <c r="N21" s="61"/>
      <c r="O21" s="221"/>
      <c r="Q21" s="227"/>
    </row>
    <row r="22" spans="2:17">
      <c r="B22" s="5"/>
      <c r="C22" s="23"/>
      <c r="D22" s="71"/>
      <c r="E22" s="61"/>
      <c r="F22" s="71"/>
      <c r="G22" s="71"/>
      <c r="H22" s="61"/>
      <c r="I22" s="71"/>
      <c r="J22" s="71"/>
      <c r="K22" s="61"/>
      <c r="L22" s="71"/>
      <c r="M22" s="71"/>
      <c r="N22" s="61"/>
      <c r="O22" s="221"/>
    </row>
    <row r="23" spans="2:17">
      <c r="B23" s="5"/>
      <c r="C23" s="36" t="s">
        <v>2473</v>
      </c>
      <c r="D23" s="70">
        <v>173154</v>
      </c>
      <c r="E23" s="68">
        <v>171026.17313127001</v>
      </c>
      <c r="F23" s="70"/>
      <c r="G23" s="70">
        <v>265036</v>
      </c>
      <c r="H23" s="68">
        <v>282428.74155916</v>
      </c>
      <c r="I23" s="70"/>
      <c r="J23" s="70">
        <v>248281</v>
      </c>
      <c r="K23" s="68">
        <v>230811.47275484001</v>
      </c>
      <c r="L23" s="71"/>
      <c r="M23" s="70">
        <v>686471</v>
      </c>
      <c r="N23" s="68">
        <v>684266.38744526997</v>
      </c>
      <c r="O23" s="221"/>
    </row>
    <row r="24" spans="2:17">
      <c r="B24" s="5"/>
      <c r="C24" s="36" t="s">
        <v>2474</v>
      </c>
      <c r="D24" s="70">
        <v>816140</v>
      </c>
      <c r="E24" s="68">
        <v>790652.68880102003</v>
      </c>
      <c r="F24" s="70"/>
      <c r="G24" s="70">
        <v>168547</v>
      </c>
      <c r="H24" s="68">
        <v>152221.95592902999</v>
      </c>
      <c r="I24" s="70"/>
      <c r="J24" s="70">
        <v>47341</v>
      </c>
      <c r="K24" s="68">
        <v>40506.643995229999</v>
      </c>
      <c r="L24" s="71"/>
      <c r="M24" s="70">
        <v>1032028</v>
      </c>
      <c r="N24" s="68">
        <v>983381.28872527997</v>
      </c>
      <c r="O24" s="221"/>
    </row>
    <row r="25" spans="2:17">
      <c r="B25" s="5"/>
      <c r="C25" s="36" t="s">
        <v>2475</v>
      </c>
      <c r="D25" s="70">
        <v>131360</v>
      </c>
      <c r="E25" s="68">
        <v>112248.80194203999</v>
      </c>
      <c r="F25" s="70"/>
      <c r="G25" s="70">
        <v>129358</v>
      </c>
      <c r="H25" s="68">
        <v>123902.35001913999</v>
      </c>
      <c r="I25" s="70"/>
      <c r="J25" s="70">
        <v>188186</v>
      </c>
      <c r="K25" s="68">
        <v>165512.84816935001</v>
      </c>
      <c r="L25" s="71"/>
      <c r="M25" s="70">
        <v>448904</v>
      </c>
      <c r="N25" s="68">
        <v>401664.00013052998</v>
      </c>
      <c r="O25" s="221"/>
    </row>
    <row r="26" spans="2:17">
      <c r="B26" s="5"/>
      <c r="C26" s="36" t="s">
        <v>2476</v>
      </c>
      <c r="D26" s="70">
        <v>898579</v>
      </c>
      <c r="E26" s="68">
        <v>812830.67712733999</v>
      </c>
      <c r="F26" s="70"/>
      <c r="G26" s="70">
        <v>67077</v>
      </c>
      <c r="H26" s="68">
        <v>105456.34641535</v>
      </c>
      <c r="I26" s="70"/>
      <c r="J26" s="70">
        <v>17473</v>
      </c>
      <c r="K26" s="68">
        <v>18475.121977219998</v>
      </c>
      <c r="L26" s="71"/>
      <c r="M26" s="70">
        <v>983129</v>
      </c>
      <c r="N26" s="68">
        <v>936762.14551991003</v>
      </c>
      <c r="O26" s="221"/>
    </row>
    <row r="27" spans="2:17">
      <c r="B27" s="5"/>
      <c r="C27" s="36" t="s">
        <v>2477</v>
      </c>
      <c r="D27" s="70">
        <v>115758</v>
      </c>
      <c r="E27" s="68">
        <v>79437.291062539996</v>
      </c>
      <c r="F27" s="70"/>
      <c r="G27" s="70">
        <v>15764</v>
      </c>
      <c r="H27" s="68">
        <v>15366.410827690001</v>
      </c>
      <c r="I27" s="70"/>
      <c r="J27" s="70">
        <v>34528</v>
      </c>
      <c r="K27" s="68">
        <v>28504.347169339999</v>
      </c>
      <c r="L27" s="71"/>
      <c r="M27" s="70">
        <v>166050</v>
      </c>
      <c r="N27" s="68">
        <v>123308.04905957</v>
      </c>
      <c r="O27" s="221"/>
    </row>
    <row r="28" spans="2:17">
      <c r="B28" s="5"/>
      <c r="C28" s="36" t="s">
        <v>2478</v>
      </c>
      <c r="D28" s="70">
        <v>528360</v>
      </c>
      <c r="E28" s="68">
        <v>389182.64679650997</v>
      </c>
      <c r="F28" s="70"/>
      <c r="G28" s="70">
        <v>132254</v>
      </c>
      <c r="H28" s="68">
        <v>140853.10174411</v>
      </c>
      <c r="I28" s="70"/>
      <c r="J28" s="70">
        <v>91738</v>
      </c>
      <c r="K28" s="68">
        <v>66501.199455030001</v>
      </c>
      <c r="L28" s="71"/>
      <c r="M28" s="70">
        <v>752353</v>
      </c>
      <c r="N28" s="68">
        <v>596536.94799565012</v>
      </c>
      <c r="O28" s="221"/>
    </row>
    <row r="29" spans="2:17">
      <c r="B29" s="5"/>
      <c r="C29" s="36" t="s">
        <v>2479</v>
      </c>
      <c r="D29" s="70">
        <v>270</v>
      </c>
      <c r="E29" s="68">
        <v>341.11431438</v>
      </c>
      <c r="F29" s="70"/>
      <c r="G29" s="70">
        <v>3382</v>
      </c>
      <c r="H29" s="68">
        <v>3931.8677149300001</v>
      </c>
      <c r="I29" s="70"/>
      <c r="J29" s="70">
        <v>5208</v>
      </c>
      <c r="K29" s="68">
        <v>5606.0686333100002</v>
      </c>
      <c r="L29" s="71"/>
      <c r="M29" s="70">
        <v>8859</v>
      </c>
      <c r="N29" s="68">
        <v>9879.0506626200004</v>
      </c>
      <c r="O29" s="221"/>
    </row>
    <row r="30" spans="2:17" ht="24" customHeight="1">
      <c r="B30" s="5"/>
      <c r="C30" s="38" t="s">
        <v>2485</v>
      </c>
      <c r="D30" s="70">
        <v>2358</v>
      </c>
      <c r="E30" s="68">
        <v>2629.7978490800001</v>
      </c>
      <c r="F30" s="70"/>
      <c r="G30" s="70">
        <v>19</v>
      </c>
      <c r="H30" s="68">
        <v>2.8955193100000001</v>
      </c>
      <c r="I30" s="70"/>
      <c r="J30" s="70">
        <v>1862</v>
      </c>
      <c r="K30" s="68">
        <v>1809.2834108899999</v>
      </c>
      <c r="L30" s="71"/>
      <c r="M30" s="70">
        <v>4239</v>
      </c>
      <c r="N30" s="68">
        <v>4441.9767792800003</v>
      </c>
      <c r="O30" s="221"/>
    </row>
    <row r="31" spans="2:17">
      <c r="B31" s="5"/>
      <c r="C31" s="36" t="s">
        <v>2481</v>
      </c>
      <c r="D31" s="70">
        <v>260016</v>
      </c>
      <c r="E31" s="68">
        <v>257081.16917849009</v>
      </c>
      <c r="F31" s="70"/>
      <c r="G31" s="70">
        <v>592882</v>
      </c>
      <c r="H31" s="68">
        <v>1027561.28119009</v>
      </c>
      <c r="I31" s="70"/>
      <c r="J31" s="70">
        <v>264570</v>
      </c>
      <c r="K31" s="68">
        <v>321945.74482448999</v>
      </c>
      <c r="L31" s="71"/>
      <c r="M31" s="70">
        <v>1117468</v>
      </c>
      <c r="N31" s="68">
        <v>1606588.19519307</v>
      </c>
      <c r="O31" s="221"/>
    </row>
    <row r="32" spans="2:17" ht="15.75" customHeight="1" thickBot="1">
      <c r="B32" s="5"/>
      <c r="C32" s="23"/>
      <c r="D32" s="54"/>
      <c r="E32" s="53"/>
      <c r="F32" s="71"/>
      <c r="G32" s="54"/>
      <c r="H32" s="53"/>
      <c r="I32" s="71"/>
      <c r="J32" s="54"/>
      <c r="K32" s="53"/>
      <c r="L32" s="71"/>
      <c r="M32" s="54"/>
      <c r="N32" s="53"/>
      <c r="O32" s="221"/>
    </row>
    <row r="33" spans="2:17">
      <c r="B33" s="5"/>
      <c r="C33" s="35" t="s">
        <v>2482</v>
      </c>
      <c r="D33" s="71">
        <v>2925995</v>
      </c>
      <c r="E33" s="61">
        <v>2615430.3602026701</v>
      </c>
      <c r="F33" s="71"/>
      <c r="G33" s="71">
        <v>1374319</v>
      </c>
      <c r="H33" s="61">
        <v>1851724.95091881</v>
      </c>
      <c r="I33" s="71"/>
      <c r="J33" s="71">
        <v>899187</v>
      </c>
      <c r="K33" s="61">
        <v>879672.73038970004</v>
      </c>
      <c r="L33" s="71"/>
      <c r="M33" s="71">
        <v>5199501</v>
      </c>
      <c r="N33" s="61">
        <v>5346828.0415111799</v>
      </c>
      <c r="O33" s="221"/>
    </row>
    <row r="34" spans="2:17" ht="15.75" customHeight="1" thickBot="1">
      <c r="B34" s="5"/>
      <c r="C34" s="23"/>
      <c r="D34" s="54"/>
      <c r="E34" s="53"/>
      <c r="F34" s="71"/>
      <c r="G34" s="54"/>
      <c r="H34" s="53"/>
      <c r="I34" s="71"/>
      <c r="J34" s="54"/>
      <c r="K34" s="53"/>
      <c r="L34" s="71"/>
      <c r="M34" s="54"/>
      <c r="N34" s="53"/>
      <c r="O34" s="221"/>
    </row>
    <row r="35" spans="2:17">
      <c r="B35" s="5"/>
      <c r="C35" s="35" t="s">
        <v>2483</v>
      </c>
      <c r="D35" s="71">
        <v>158790</v>
      </c>
      <c r="E35" s="61">
        <v>132430.9271900598</v>
      </c>
      <c r="F35" s="85"/>
      <c r="G35" s="71">
        <v>-69992</v>
      </c>
      <c r="H35" s="61">
        <v>-44362.224184889812</v>
      </c>
      <c r="I35" s="85"/>
      <c r="J35" s="71">
        <v>-260495</v>
      </c>
      <c r="K35" s="61">
        <v>-301970.13869559008</v>
      </c>
      <c r="L35" s="85"/>
      <c r="M35" s="71">
        <v>-171697</v>
      </c>
      <c r="N35" s="61">
        <v>-213901.43569041969</v>
      </c>
      <c r="O35" s="221"/>
      <c r="Q35" s="227"/>
    </row>
    <row r="36" spans="2:17" ht="15.75" customHeight="1" thickBot="1">
      <c r="B36" s="6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3"/>
    </row>
    <row r="37" spans="2:17"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</row>
    <row r="40" spans="2:17">
      <c r="J40" s="227"/>
    </row>
  </sheetData>
  <mergeCells count="14">
    <mergeCell ref="D6:E6"/>
    <mergeCell ref="G6:H6"/>
    <mergeCell ref="J6:K6"/>
    <mergeCell ref="M6:N6"/>
    <mergeCell ref="D7:E7"/>
    <mergeCell ref="G7:H7"/>
    <mergeCell ref="J7:K7"/>
    <mergeCell ref="M7:N7"/>
    <mergeCell ref="C3:N3"/>
    <mergeCell ref="C4:N4"/>
    <mergeCell ref="D5:E5"/>
    <mergeCell ref="G5:H5"/>
    <mergeCell ref="J5:K5"/>
    <mergeCell ref="M5:N5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showGridLines="0" workbookViewId="0"/>
  </sheetViews>
  <sheetFormatPr defaultColWidth="9.140625" defaultRowHeight="15"/>
  <cols>
    <col min="1" max="1" width="6.85546875" style="317" customWidth="1"/>
    <col min="2" max="2" width="5.28515625" style="317" customWidth="1"/>
    <col min="3" max="3" width="52.7109375" style="317" bestFit="1" customWidth="1"/>
    <col min="4" max="4" width="9.140625" style="317" bestFit="1" customWidth="1"/>
    <col min="5" max="5" width="9.42578125" style="317" customWidth="1"/>
    <col min="6" max="6" width="9.140625" style="317"/>
    <col min="7" max="7" width="8.7109375" style="317" customWidth="1"/>
    <col min="8" max="8" width="8" style="317" customWidth="1"/>
    <col min="9" max="9" width="9.140625" style="317"/>
    <col min="10" max="10" width="8.7109375" style="317" customWidth="1"/>
    <col min="11" max="11" width="8.28515625" style="317" customWidth="1"/>
    <col min="12" max="12" width="9.140625" style="317"/>
    <col min="13" max="13" width="9.140625" style="317" bestFit="1" customWidth="1"/>
    <col min="14" max="14" width="8" style="317" customWidth="1"/>
    <col min="15" max="15" width="5.28515625" style="317" customWidth="1"/>
    <col min="16" max="16" width="9.140625" style="317"/>
    <col min="17" max="17" width="10.5703125" style="317" bestFit="1" customWidth="1"/>
    <col min="18" max="16384" width="9.140625" style="317"/>
  </cols>
  <sheetData>
    <row r="1" spans="2:15" ht="15.75" customHeight="1" thickBot="1"/>
    <row r="2" spans="2:15">
      <c r="B2" s="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>
      <c r="B3" s="5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19"/>
    </row>
    <row r="4" spans="2:15">
      <c r="B4" s="5"/>
      <c r="C4" s="378" t="s">
        <v>2484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19"/>
    </row>
    <row r="5" spans="2:15">
      <c r="B5" s="5"/>
      <c r="C5" s="23"/>
      <c r="D5" s="378"/>
      <c r="E5" s="377"/>
      <c r="F5" s="318"/>
      <c r="G5" s="378"/>
      <c r="H5" s="377"/>
      <c r="I5" s="318"/>
      <c r="J5" s="378"/>
      <c r="K5" s="377"/>
      <c r="L5" s="318"/>
      <c r="M5" s="378" t="s">
        <v>2380</v>
      </c>
      <c r="N5" s="377"/>
      <c r="O5" s="319"/>
    </row>
    <row r="6" spans="2:15">
      <c r="B6" s="5"/>
      <c r="C6" s="23"/>
      <c r="D6" s="378"/>
      <c r="E6" s="377"/>
      <c r="F6" s="318"/>
      <c r="G6" s="378"/>
      <c r="H6" s="377"/>
      <c r="I6" s="318"/>
      <c r="J6" s="378"/>
      <c r="K6" s="377"/>
      <c r="L6" s="318"/>
      <c r="M6" s="378"/>
      <c r="N6" s="377"/>
      <c r="O6" s="319"/>
    </row>
    <row r="7" spans="2:15">
      <c r="B7" s="5"/>
      <c r="C7" s="23"/>
      <c r="D7" s="378" t="s">
        <v>2434</v>
      </c>
      <c r="E7" s="377"/>
      <c r="F7" s="318"/>
      <c r="G7" s="378" t="s">
        <v>2435</v>
      </c>
      <c r="H7" s="377"/>
      <c r="I7" s="318"/>
      <c r="J7" s="378" t="s">
        <v>2436</v>
      </c>
      <c r="K7" s="377"/>
      <c r="L7" s="318"/>
      <c r="M7" s="378" t="s">
        <v>2437</v>
      </c>
      <c r="N7" s="377"/>
      <c r="O7" s="319"/>
    </row>
    <row r="8" spans="2:15">
      <c r="B8" s="5"/>
      <c r="D8" s="318">
        <v>2018</v>
      </c>
      <c r="E8" s="25">
        <v>2017</v>
      </c>
      <c r="F8" s="318"/>
      <c r="G8" s="318">
        <v>2018</v>
      </c>
      <c r="H8" s="25">
        <v>2017</v>
      </c>
      <c r="I8" s="318"/>
      <c r="J8" s="318">
        <v>2018</v>
      </c>
      <c r="K8" s="25">
        <v>2017</v>
      </c>
      <c r="L8" s="318"/>
      <c r="M8" s="318">
        <v>2018</v>
      </c>
      <c r="N8" s="25">
        <v>2017</v>
      </c>
      <c r="O8" s="319"/>
    </row>
    <row r="9" spans="2:15">
      <c r="B9" s="5"/>
      <c r="C9" s="35" t="s">
        <v>2463</v>
      </c>
      <c r="D9" s="318"/>
      <c r="E9" s="25"/>
      <c r="F9" s="318"/>
      <c r="G9" s="318"/>
      <c r="H9" s="25"/>
      <c r="I9" s="318"/>
      <c r="J9" s="318"/>
      <c r="K9" s="25"/>
      <c r="L9" s="318"/>
      <c r="M9" s="318"/>
      <c r="N9" s="25"/>
      <c r="O9" s="319"/>
    </row>
    <row r="10" spans="2:15">
      <c r="B10" s="5"/>
      <c r="C10" s="23"/>
      <c r="D10" s="318"/>
      <c r="E10" s="25"/>
      <c r="F10" s="318"/>
      <c r="G10" s="318"/>
      <c r="H10" s="25"/>
      <c r="I10" s="318"/>
      <c r="J10" s="318"/>
      <c r="K10" s="25"/>
      <c r="L10" s="318"/>
      <c r="M10" s="318"/>
      <c r="N10" s="25"/>
      <c r="O10" s="319"/>
    </row>
    <row r="11" spans="2:15">
      <c r="B11" s="5"/>
      <c r="C11" s="36" t="s">
        <v>2464</v>
      </c>
      <c r="D11" s="70">
        <v>508239</v>
      </c>
      <c r="E11" s="68">
        <v>472046.31482306001</v>
      </c>
      <c r="F11" s="70"/>
      <c r="G11" s="70">
        <v>654375</v>
      </c>
      <c r="H11" s="68">
        <v>592286.97997289989</v>
      </c>
      <c r="I11" s="70"/>
      <c r="J11" s="70">
        <v>173644</v>
      </c>
      <c r="K11" s="68">
        <v>141411.51799878001</v>
      </c>
      <c r="L11" s="71"/>
      <c r="M11" s="70">
        <v>1336259</v>
      </c>
      <c r="N11" s="68">
        <v>1205744.8127947401</v>
      </c>
      <c r="O11" s="319"/>
    </row>
    <row r="12" spans="2:15">
      <c r="B12" s="5"/>
      <c r="C12" s="36" t="s">
        <v>2465</v>
      </c>
      <c r="D12" s="70">
        <v>844239</v>
      </c>
      <c r="E12" s="68">
        <v>815848.58605288004</v>
      </c>
      <c r="F12" s="70"/>
      <c r="G12" s="70">
        <v>40427</v>
      </c>
      <c r="H12" s="68">
        <v>37523.507110730003</v>
      </c>
      <c r="I12" s="70"/>
      <c r="J12" s="70">
        <v>27026</v>
      </c>
      <c r="K12" s="68">
        <v>22803.97356445</v>
      </c>
      <c r="L12" s="71"/>
      <c r="M12" s="70">
        <v>911691</v>
      </c>
      <c r="N12" s="68">
        <v>876176.06672806013</v>
      </c>
      <c r="O12" s="319"/>
    </row>
    <row r="13" spans="2:15">
      <c r="B13" s="5"/>
      <c r="C13" s="36" t="s">
        <v>2466</v>
      </c>
      <c r="D13" s="70">
        <v>95231</v>
      </c>
      <c r="E13" s="68">
        <v>81002.044888809993</v>
      </c>
      <c r="F13" s="70"/>
      <c r="G13" s="70">
        <v>23099</v>
      </c>
      <c r="H13" s="68">
        <v>23793.87184801</v>
      </c>
      <c r="I13" s="70"/>
      <c r="J13" s="70">
        <v>17187</v>
      </c>
      <c r="K13" s="68">
        <v>13963.7538936</v>
      </c>
      <c r="L13" s="71"/>
      <c r="M13" s="70">
        <v>135517</v>
      </c>
      <c r="N13" s="68">
        <v>118759.67063042001</v>
      </c>
      <c r="O13" s="319"/>
    </row>
    <row r="14" spans="2:15">
      <c r="B14" s="5"/>
      <c r="C14" s="36" t="s">
        <v>2467</v>
      </c>
      <c r="D14" s="70">
        <v>752607</v>
      </c>
      <c r="E14" s="68">
        <v>567296.87294545991</v>
      </c>
      <c r="F14" s="70"/>
      <c r="G14" s="70">
        <v>75163</v>
      </c>
      <c r="H14" s="68">
        <v>72223.414493140008</v>
      </c>
      <c r="I14" s="70"/>
      <c r="J14" s="70">
        <v>62361</v>
      </c>
      <c r="K14" s="68">
        <v>60203.259505799993</v>
      </c>
      <c r="L14" s="71"/>
      <c r="M14" s="70">
        <v>890130</v>
      </c>
      <c r="N14" s="68">
        <v>699723.54694439983</v>
      </c>
      <c r="O14" s="319"/>
    </row>
    <row r="15" spans="2:15">
      <c r="B15" s="5"/>
      <c r="C15" s="36" t="s">
        <v>2468</v>
      </c>
      <c r="D15" s="70">
        <v>93386</v>
      </c>
      <c r="E15" s="68">
        <v>64924.743603850002</v>
      </c>
      <c r="F15" s="70"/>
      <c r="G15" s="70">
        <v>18607</v>
      </c>
      <c r="H15" s="68">
        <v>16961.423821259999</v>
      </c>
      <c r="I15" s="70"/>
      <c r="J15" s="70">
        <v>71982</v>
      </c>
      <c r="K15" s="68">
        <v>70717.137777030002</v>
      </c>
      <c r="L15" s="71"/>
      <c r="M15" s="70">
        <v>183975</v>
      </c>
      <c r="N15" s="68">
        <v>152603.30520214001</v>
      </c>
      <c r="O15" s="319"/>
    </row>
    <row r="16" spans="2:15">
      <c r="B16" s="5"/>
      <c r="C16" s="36" t="s">
        <v>2469</v>
      </c>
      <c r="D16" s="70">
        <v>395384</v>
      </c>
      <c r="E16" s="68">
        <v>178441.85261428999</v>
      </c>
      <c r="F16" s="70"/>
      <c r="G16" s="70">
        <v>117014</v>
      </c>
      <c r="H16" s="68">
        <v>122234.78089418</v>
      </c>
      <c r="I16" s="70"/>
      <c r="J16" s="70">
        <v>32695</v>
      </c>
      <c r="K16" s="68">
        <v>26372.414568029999</v>
      </c>
      <c r="L16" s="71"/>
      <c r="M16" s="70">
        <v>545094</v>
      </c>
      <c r="N16" s="68">
        <v>327049.04807650001</v>
      </c>
      <c r="O16" s="319"/>
    </row>
    <row r="17" spans="2:17">
      <c r="B17" s="5"/>
      <c r="C17" s="36" t="s">
        <v>2470</v>
      </c>
      <c r="D17" s="70">
        <v>395699</v>
      </c>
      <c r="E17" s="68">
        <v>568300.87246438011</v>
      </c>
      <c r="F17" s="70"/>
      <c r="G17" s="70">
        <v>375642</v>
      </c>
      <c r="H17" s="68">
        <v>942338.74859370012</v>
      </c>
      <c r="I17" s="70"/>
      <c r="J17" s="70">
        <v>253797</v>
      </c>
      <c r="K17" s="68">
        <v>242230.53438642001</v>
      </c>
      <c r="L17" s="71"/>
      <c r="M17" s="70">
        <v>1025138</v>
      </c>
      <c r="N17" s="68">
        <v>1752870.1554445</v>
      </c>
      <c r="O17" s="319"/>
    </row>
    <row r="18" spans="2:17" ht="15.75" customHeight="1" thickBot="1">
      <c r="B18" s="5"/>
      <c r="C18" s="23"/>
      <c r="D18" s="54"/>
      <c r="E18" s="51"/>
      <c r="F18" s="70"/>
      <c r="G18" s="52"/>
      <c r="H18" s="51"/>
      <c r="I18" s="70"/>
      <c r="J18" s="52"/>
      <c r="K18" s="51"/>
      <c r="L18" s="71"/>
      <c r="M18" s="54"/>
      <c r="N18" s="53"/>
      <c r="O18" s="319"/>
    </row>
    <row r="19" spans="2:17">
      <c r="B19" s="5"/>
      <c r="C19" s="35" t="s">
        <v>2471</v>
      </c>
      <c r="D19" s="71">
        <v>3084785</v>
      </c>
      <c r="E19" s="61">
        <v>2747861.2873927299</v>
      </c>
      <c r="F19" s="71"/>
      <c r="G19" s="71">
        <v>1304327</v>
      </c>
      <c r="H19" s="61">
        <v>1807362.7267339199</v>
      </c>
      <c r="I19" s="71"/>
      <c r="J19" s="71">
        <v>638692</v>
      </c>
      <c r="K19" s="61">
        <v>577702.59169410996</v>
      </c>
      <c r="L19" s="71"/>
      <c r="M19" s="71">
        <v>5027804</v>
      </c>
      <c r="N19" s="61">
        <v>5132926.6058207601</v>
      </c>
      <c r="O19" s="319"/>
      <c r="Q19" s="227"/>
    </row>
    <row r="20" spans="2:17">
      <c r="B20" s="5"/>
      <c r="C20" s="35"/>
      <c r="D20" s="71"/>
      <c r="E20" s="61"/>
      <c r="F20" s="71"/>
      <c r="G20" s="71"/>
      <c r="H20" s="61"/>
      <c r="I20" s="71"/>
      <c r="J20" s="71"/>
      <c r="K20" s="61"/>
      <c r="L20" s="71"/>
      <c r="M20" s="71"/>
      <c r="N20" s="61"/>
      <c r="O20" s="319"/>
      <c r="Q20" s="227"/>
    </row>
    <row r="21" spans="2:17">
      <c r="B21" s="5"/>
      <c r="C21" s="35" t="s">
        <v>2472</v>
      </c>
      <c r="D21" s="71"/>
      <c r="E21" s="61"/>
      <c r="F21" s="71"/>
      <c r="G21" s="71"/>
      <c r="H21" s="61"/>
      <c r="I21" s="71"/>
      <c r="J21" s="71"/>
      <c r="K21" s="61"/>
      <c r="L21" s="71"/>
      <c r="M21" s="71"/>
      <c r="N21" s="61"/>
      <c r="O21" s="319"/>
      <c r="Q21" s="227"/>
    </row>
    <row r="22" spans="2:17">
      <c r="B22" s="5"/>
      <c r="C22" s="23"/>
      <c r="D22" s="71"/>
      <c r="E22" s="61"/>
      <c r="F22" s="71"/>
      <c r="G22" s="71"/>
      <c r="H22" s="61"/>
      <c r="I22" s="71"/>
      <c r="J22" s="71"/>
      <c r="K22" s="61"/>
      <c r="L22" s="71"/>
      <c r="M22" s="71"/>
      <c r="N22" s="61"/>
      <c r="O22" s="319"/>
    </row>
    <row r="23" spans="2:17">
      <c r="B23" s="5"/>
      <c r="C23" s="36" t="s">
        <v>2473</v>
      </c>
      <c r="D23" s="70">
        <v>173154</v>
      </c>
      <c r="E23" s="68">
        <v>171026.17313127001</v>
      </c>
      <c r="F23" s="70"/>
      <c r="G23" s="70">
        <v>265036</v>
      </c>
      <c r="H23" s="68">
        <v>282428.74155916</v>
      </c>
      <c r="I23" s="70"/>
      <c r="J23" s="70">
        <v>248281</v>
      </c>
      <c r="K23" s="68">
        <v>230811.47275484001</v>
      </c>
      <c r="L23" s="71"/>
      <c r="M23" s="70">
        <v>686471</v>
      </c>
      <c r="N23" s="68">
        <v>684266.38744526997</v>
      </c>
      <c r="O23" s="319"/>
    </row>
    <row r="24" spans="2:17">
      <c r="B24" s="5"/>
      <c r="C24" s="36" t="s">
        <v>2474</v>
      </c>
      <c r="D24" s="70">
        <v>816140</v>
      </c>
      <c r="E24" s="68">
        <v>790652.68880102003</v>
      </c>
      <c r="F24" s="70"/>
      <c r="G24" s="70">
        <v>168547</v>
      </c>
      <c r="H24" s="68">
        <v>152221.95592902999</v>
      </c>
      <c r="I24" s="70"/>
      <c r="J24" s="70">
        <v>47341</v>
      </c>
      <c r="K24" s="68">
        <v>40506.643995229999</v>
      </c>
      <c r="L24" s="71"/>
      <c r="M24" s="70">
        <v>1032028</v>
      </c>
      <c r="N24" s="68">
        <v>983381.28872527997</v>
      </c>
      <c r="O24" s="319"/>
    </row>
    <row r="25" spans="2:17">
      <c r="B25" s="5"/>
      <c r="C25" s="36" t="s">
        <v>2475</v>
      </c>
      <c r="D25" s="70">
        <v>131360</v>
      </c>
      <c r="E25" s="68">
        <v>112248.80194203999</v>
      </c>
      <c r="F25" s="70"/>
      <c r="G25" s="70">
        <v>129358</v>
      </c>
      <c r="H25" s="68">
        <v>123902.35001913999</v>
      </c>
      <c r="I25" s="70"/>
      <c r="J25" s="70">
        <v>188186</v>
      </c>
      <c r="K25" s="68">
        <v>165512.84816935001</v>
      </c>
      <c r="L25" s="71"/>
      <c r="M25" s="70">
        <v>448904</v>
      </c>
      <c r="N25" s="68">
        <v>401664.00013052998</v>
      </c>
      <c r="O25" s="319"/>
    </row>
    <row r="26" spans="2:17">
      <c r="B26" s="5"/>
      <c r="C26" s="36" t="s">
        <v>2476</v>
      </c>
      <c r="D26" s="70">
        <v>898579</v>
      </c>
      <c r="E26" s="68">
        <v>812830.67712733999</v>
      </c>
      <c r="F26" s="70"/>
      <c r="G26" s="70">
        <v>67077</v>
      </c>
      <c r="H26" s="68">
        <v>105456.34641535</v>
      </c>
      <c r="I26" s="70"/>
      <c r="J26" s="70">
        <v>17473</v>
      </c>
      <c r="K26" s="68">
        <v>18475.121977219998</v>
      </c>
      <c r="L26" s="71"/>
      <c r="M26" s="70">
        <v>983129</v>
      </c>
      <c r="N26" s="68">
        <v>936762.14551991003</v>
      </c>
      <c r="O26" s="319"/>
    </row>
    <row r="27" spans="2:17">
      <c r="B27" s="5"/>
      <c r="C27" s="36" t="s">
        <v>2477</v>
      </c>
      <c r="D27" s="70">
        <v>115758</v>
      </c>
      <c r="E27" s="68">
        <v>79437.291062539996</v>
      </c>
      <c r="F27" s="70"/>
      <c r="G27" s="70">
        <v>15764</v>
      </c>
      <c r="H27" s="68">
        <v>15366.410827690001</v>
      </c>
      <c r="I27" s="70"/>
      <c r="J27" s="70">
        <v>34528</v>
      </c>
      <c r="K27" s="68">
        <v>28504.347169339999</v>
      </c>
      <c r="L27" s="71"/>
      <c r="M27" s="70">
        <v>166050</v>
      </c>
      <c r="N27" s="68">
        <v>123308.04905957</v>
      </c>
      <c r="O27" s="319"/>
    </row>
    <row r="28" spans="2:17">
      <c r="B28" s="5"/>
      <c r="C28" s="36" t="s">
        <v>2478</v>
      </c>
      <c r="D28" s="70">
        <v>528360</v>
      </c>
      <c r="E28" s="68">
        <v>389182.64679650997</v>
      </c>
      <c r="F28" s="70"/>
      <c r="G28" s="70">
        <v>132254</v>
      </c>
      <c r="H28" s="68">
        <v>140853.10174411</v>
      </c>
      <c r="I28" s="70"/>
      <c r="J28" s="70">
        <v>91738</v>
      </c>
      <c r="K28" s="68">
        <v>66501.199455030001</v>
      </c>
      <c r="L28" s="71"/>
      <c r="M28" s="70">
        <v>752353</v>
      </c>
      <c r="N28" s="68">
        <v>596536.94799565012</v>
      </c>
      <c r="O28" s="319"/>
    </row>
    <row r="29" spans="2:17">
      <c r="B29" s="5"/>
      <c r="C29" s="36" t="s">
        <v>2479</v>
      </c>
      <c r="D29" s="70">
        <v>270</v>
      </c>
      <c r="E29" s="68">
        <v>341.11431438</v>
      </c>
      <c r="F29" s="70"/>
      <c r="G29" s="70">
        <v>3382</v>
      </c>
      <c r="H29" s="68">
        <v>3931.8677149300001</v>
      </c>
      <c r="I29" s="70"/>
      <c r="J29" s="70">
        <v>5208</v>
      </c>
      <c r="K29" s="68">
        <v>5606.0686333100002</v>
      </c>
      <c r="L29" s="71"/>
      <c r="M29" s="70">
        <v>8859</v>
      </c>
      <c r="N29" s="68">
        <v>9879.0506626200004</v>
      </c>
      <c r="O29" s="319"/>
    </row>
    <row r="30" spans="2:17" ht="24" customHeight="1">
      <c r="B30" s="5"/>
      <c r="C30" s="38" t="s">
        <v>2485</v>
      </c>
      <c r="D30" s="70">
        <v>2358</v>
      </c>
      <c r="E30" s="68">
        <v>2629.7978490800001</v>
      </c>
      <c r="F30" s="70"/>
      <c r="G30" s="70">
        <v>19</v>
      </c>
      <c r="H30" s="68">
        <v>2.8955193100000001</v>
      </c>
      <c r="I30" s="70"/>
      <c r="J30" s="70">
        <v>1862</v>
      </c>
      <c r="K30" s="68">
        <v>1809.2834108899999</v>
      </c>
      <c r="L30" s="71"/>
      <c r="M30" s="70">
        <v>4239</v>
      </c>
      <c r="N30" s="68">
        <v>4441.9767792800003</v>
      </c>
      <c r="O30" s="319"/>
    </row>
    <row r="31" spans="2:17">
      <c r="B31" s="5"/>
      <c r="C31" s="36" t="s">
        <v>2481</v>
      </c>
      <c r="D31" s="70">
        <v>260016</v>
      </c>
      <c r="E31" s="68">
        <v>257081.16917849009</v>
      </c>
      <c r="F31" s="70"/>
      <c r="G31" s="70">
        <v>592882</v>
      </c>
      <c r="H31" s="68">
        <v>1027561.28119009</v>
      </c>
      <c r="I31" s="70"/>
      <c r="J31" s="70">
        <v>264570</v>
      </c>
      <c r="K31" s="68">
        <v>321945.74482448999</v>
      </c>
      <c r="L31" s="71"/>
      <c r="M31" s="70">
        <v>1117468</v>
      </c>
      <c r="N31" s="68">
        <v>1606588.19519307</v>
      </c>
      <c r="O31" s="319"/>
    </row>
    <row r="32" spans="2:17" ht="15.75" customHeight="1" thickBot="1">
      <c r="B32" s="5"/>
      <c r="C32" s="23"/>
      <c r="D32" s="54"/>
      <c r="E32" s="53"/>
      <c r="F32" s="71"/>
      <c r="G32" s="54"/>
      <c r="H32" s="53"/>
      <c r="I32" s="71"/>
      <c r="J32" s="54"/>
      <c r="K32" s="53"/>
      <c r="L32" s="71"/>
      <c r="M32" s="54"/>
      <c r="N32" s="53"/>
      <c r="O32" s="319"/>
    </row>
    <row r="33" spans="2:17">
      <c r="B33" s="5"/>
      <c r="C33" s="35" t="s">
        <v>2482</v>
      </c>
      <c r="D33" s="71">
        <v>2925995</v>
      </c>
      <c r="E33" s="61">
        <v>2615430.3602026701</v>
      </c>
      <c r="F33" s="71"/>
      <c r="G33" s="71">
        <v>1374319</v>
      </c>
      <c r="H33" s="61">
        <v>1851724.95091881</v>
      </c>
      <c r="I33" s="71"/>
      <c r="J33" s="71">
        <v>899187</v>
      </c>
      <c r="K33" s="61">
        <v>879672.73038970004</v>
      </c>
      <c r="L33" s="71"/>
      <c r="M33" s="71">
        <v>5199501</v>
      </c>
      <c r="N33" s="61">
        <v>5346828.0415111799</v>
      </c>
      <c r="O33" s="319"/>
    </row>
    <row r="34" spans="2:17" ht="15.75" customHeight="1" thickBot="1">
      <c r="B34" s="5"/>
      <c r="C34" s="23"/>
      <c r="D34" s="54"/>
      <c r="E34" s="53"/>
      <c r="F34" s="71"/>
      <c r="G34" s="54"/>
      <c r="H34" s="53"/>
      <c r="I34" s="71"/>
      <c r="J34" s="54"/>
      <c r="K34" s="53"/>
      <c r="L34" s="71"/>
      <c r="M34" s="54"/>
      <c r="N34" s="53"/>
      <c r="O34" s="319"/>
    </row>
    <row r="35" spans="2:17">
      <c r="B35" s="5"/>
      <c r="C35" s="35" t="s">
        <v>2483</v>
      </c>
      <c r="D35" s="71">
        <v>158790</v>
      </c>
      <c r="E35" s="61">
        <v>132430.9271900598</v>
      </c>
      <c r="F35" s="85"/>
      <c r="G35" s="71">
        <v>-69992</v>
      </c>
      <c r="H35" s="61">
        <v>-44362.224184889812</v>
      </c>
      <c r="I35" s="85"/>
      <c r="J35" s="71">
        <v>-260495</v>
      </c>
      <c r="K35" s="61">
        <v>-301970.13869559008</v>
      </c>
      <c r="L35" s="85"/>
      <c r="M35" s="71">
        <v>-171697</v>
      </c>
      <c r="N35" s="61">
        <v>-213901.43569041969</v>
      </c>
      <c r="O35" s="319"/>
      <c r="Q35" s="227"/>
    </row>
    <row r="36" spans="2:17" ht="15.75" customHeight="1" thickBot="1">
      <c r="B36" s="6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3"/>
    </row>
    <row r="37" spans="2:17"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>
        <f t="shared" ref="O37" si="0">O19-O33</f>
        <v>0</v>
      </c>
    </row>
    <row r="38" spans="2:17">
      <c r="J38" s="240"/>
    </row>
    <row r="40" spans="2:17">
      <c r="J40" s="227"/>
    </row>
  </sheetData>
  <mergeCells count="14">
    <mergeCell ref="C3:N3"/>
    <mergeCell ref="C4:N4"/>
    <mergeCell ref="D5:E5"/>
    <mergeCell ref="G5:H5"/>
    <mergeCell ref="J5:K5"/>
    <mergeCell ref="M5:N5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showGridLines="0" topLeftCell="A19" zoomScaleNormal="100" workbookViewId="0">
      <selection activeCell="P44" sqref="P44"/>
    </sheetView>
  </sheetViews>
  <sheetFormatPr defaultColWidth="9.140625" defaultRowHeight="15"/>
  <cols>
    <col min="1" max="1" width="6.85546875" style="323" customWidth="1"/>
    <col min="2" max="2" width="5.28515625" style="323" customWidth="1"/>
    <col min="3" max="3" width="34.42578125" style="323" bestFit="1" customWidth="1"/>
    <col min="4" max="4" width="8.7109375" style="323" customWidth="1"/>
    <col min="5" max="5" width="7.85546875" style="323" bestFit="1" customWidth="1"/>
    <col min="6" max="6" width="9.140625" style="323"/>
    <col min="7" max="7" width="34.140625" style="323" bestFit="1" customWidth="1"/>
    <col min="8" max="8" width="8.7109375" style="323" customWidth="1"/>
    <col min="9" max="9" width="8.85546875" style="323" bestFit="1" customWidth="1"/>
    <col min="10" max="10" width="5.28515625" style="323" customWidth="1"/>
    <col min="11" max="16384" width="9.140625" style="323"/>
  </cols>
  <sheetData>
    <row r="1" spans="2:10" ht="15.75" customHeight="1" thickBot="1"/>
    <row r="2" spans="2:10">
      <c r="B2" s="8"/>
      <c r="C2" s="1"/>
      <c r="D2" s="1"/>
      <c r="E2" s="1"/>
      <c r="F2" s="1"/>
      <c r="G2" s="1"/>
      <c r="H2" s="1"/>
      <c r="I2" s="1"/>
      <c r="J2" s="2"/>
    </row>
    <row r="3" spans="2:10">
      <c r="B3" s="5"/>
      <c r="C3" s="376" t="s">
        <v>0</v>
      </c>
      <c r="D3" s="377"/>
      <c r="E3" s="377"/>
      <c r="F3" s="377"/>
      <c r="G3" s="377"/>
      <c r="H3" s="377"/>
      <c r="I3" s="377"/>
      <c r="J3" s="325"/>
    </row>
    <row r="4" spans="2:10">
      <c r="B4" s="5"/>
      <c r="C4" s="378" t="s">
        <v>2486</v>
      </c>
      <c r="D4" s="377"/>
      <c r="E4" s="377"/>
      <c r="F4" s="377"/>
      <c r="G4" s="377"/>
      <c r="H4" s="377"/>
      <c r="I4" s="377"/>
      <c r="J4" s="325"/>
    </row>
    <row r="5" spans="2:10">
      <c r="B5" s="5"/>
      <c r="C5" s="23"/>
      <c r="D5" s="324"/>
      <c r="E5" s="324"/>
      <c r="F5" s="324"/>
      <c r="G5" s="23"/>
      <c r="H5" s="324"/>
      <c r="I5" s="324" t="s">
        <v>2380</v>
      </c>
      <c r="J5" s="325"/>
    </row>
    <row r="6" spans="2:10">
      <c r="B6" s="5"/>
      <c r="C6" s="23"/>
      <c r="D6" s="324"/>
      <c r="E6" s="324"/>
      <c r="F6" s="324"/>
      <c r="G6" s="23"/>
      <c r="H6" s="324"/>
      <c r="I6" s="324"/>
      <c r="J6" s="325"/>
    </row>
    <row r="7" spans="2:10">
      <c r="B7" s="5"/>
      <c r="D7" s="324">
        <v>2018</v>
      </c>
      <c r="E7" s="25">
        <v>2017</v>
      </c>
      <c r="H7" s="324">
        <v>2018</v>
      </c>
      <c r="I7" s="25">
        <v>2017</v>
      </c>
      <c r="J7" s="325"/>
    </row>
    <row r="8" spans="2:10">
      <c r="B8" s="5"/>
      <c r="C8" s="23" t="s">
        <v>2487</v>
      </c>
      <c r="D8" s="32"/>
      <c r="E8" s="78"/>
      <c r="F8" s="32"/>
      <c r="G8" s="23" t="s">
        <v>2488</v>
      </c>
      <c r="H8" s="88"/>
      <c r="I8" s="89"/>
      <c r="J8" s="325"/>
    </row>
    <row r="9" spans="2:10">
      <c r="B9" s="5"/>
      <c r="C9" s="30"/>
      <c r="D9" s="32"/>
      <c r="E9" s="78"/>
      <c r="F9" s="32"/>
      <c r="G9" s="32"/>
      <c r="H9" s="88"/>
      <c r="I9" s="89"/>
      <c r="J9" s="325"/>
    </row>
    <row r="10" spans="2:10">
      <c r="B10" s="5"/>
      <c r="C10" s="79" t="s">
        <v>2489</v>
      </c>
      <c r="D10" s="37"/>
      <c r="E10" s="31"/>
      <c r="F10" s="32"/>
      <c r="G10" s="79" t="s">
        <v>2490</v>
      </c>
      <c r="H10" s="90"/>
      <c r="I10" s="91"/>
      <c r="J10" s="325"/>
    </row>
    <row r="11" spans="2:10">
      <c r="B11" s="5"/>
      <c r="C11" s="80" t="s">
        <v>2491</v>
      </c>
      <c r="D11" s="71">
        <v>1158436</v>
      </c>
      <c r="E11" s="61">
        <v>1021529.33468523</v>
      </c>
      <c r="F11" s="27"/>
      <c r="G11" s="26" t="s">
        <v>2492</v>
      </c>
      <c r="H11" s="70">
        <v>1129074</v>
      </c>
      <c r="I11" s="68">
        <v>1042532.75495247</v>
      </c>
      <c r="J11" s="325"/>
    </row>
    <row r="12" spans="2:10">
      <c r="B12" s="5"/>
      <c r="C12" s="26" t="s">
        <v>2493</v>
      </c>
      <c r="D12" s="70">
        <v>1113680</v>
      </c>
      <c r="E12" s="68">
        <v>982813.27658326004</v>
      </c>
      <c r="F12" s="27"/>
      <c r="G12" s="26" t="s">
        <v>2494</v>
      </c>
      <c r="H12" s="70">
        <v>311016</v>
      </c>
      <c r="I12" s="68">
        <v>227534.79439731999</v>
      </c>
      <c r="J12" s="325"/>
    </row>
    <row r="13" spans="2:10" ht="15.75" customHeight="1" thickBot="1">
      <c r="B13" s="5"/>
      <c r="C13" s="26" t="s">
        <v>2495</v>
      </c>
      <c r="D13" s="70">
        <v>44377</v>
      </c>
      <c r="E13" s="68">
        <v>38482.69142422</v>
      </c>
      <c r="F13" s="27"/>
      <c r="G13" s="26" t="s">
        <v>2496</v>
      </c>
      <c r="H13" s="52">
        <v>1811940</v>
      </c>
      <c r="I13" s="51">
        <v>1696327.2160044301</v>
      </c>
      <c r="J13" s="325"/>
    </row>
    <row r="14" spans="2:10">
      <c r="B14" s="5"/>
      <c r="C14" s="26" t="s">
        <v>2497</v>
      </c>
      <c r="D14" s="70">
        <v>379</v>
      </c>
      <c r="E14" s="68">
        <v>233.36667775000001</v>
      </c>
      <c r="F14" s="27"/>
      <c r="G14" s="28" t="s">
        <v>2498</v>
      </c>
      <c r="H14" s="368">
        <v>3252030</v>
      </c>
      <c r="I14" s="61">
        <v>2966394.7653542198</v>
      </c>
      <c r="J14" s="325"/>
    </row>
    <row r="15" spans="2:10">
      <c r="B15" s="5"/>
      <c r="C15" s="80" t="s">
        <v>2465</v>
      </c>
      <c r="D15" s="71">
        <v>904276</v>
      </c>
      <c r="E15" s="61">
        <v>812181.85283613997</v>
      </c>
      <c r="F15" s="27"/>
      <c r="G15" s="26"/>
      <c r="H15" s="70"/>
      <c r="I15" s="68"/>
      <c r="J15" s="325"/>
    </row>
    <row r="16" spans="2:10">
      <c r="B16" s="5"/>
      <c r="C16" s="26" t="s">
        <v>2499</v>
      </c>
      <c r="D16" s="70">
        <v>874856</v>
      </c>
      <c r="E16" s="68">
        <v>787199.91677246999</v>
      </c>
      <c r="F16" s="27"/>
      <c r="G16" s="26"/>
      <c r="H16" s="70"/>
      <c r="I16" s="68"/>
      <c r="J16" s="325"/>
    </row>
    <row r="17" spans="2:10">
      <c r="B17" s="5"/>
      <c r="C17" s="81" t="s">
        <v>2500</v>
      </c>
      <c r="D17" s="70">
        <v>21010</v>
      </c>
      <c r="E17" s="68">
        <v>17993.417250250001</v>
      </c>
      <c r="F17" s="37"/>
      <c r="G17" s="27"/>
      <c r="H17" s="70"/>
      <c r="I17" s="68"/>
      <c r="J17" s="325"/>
    </row>
    <row r="18" spans="2:10" ht="24" customHeight="1">
      <c r="B18" s="5"/>
      <c r="C18" s="81" t="s">
        <v>2501</v>
      </c>
      <c r="D18" s="70">
        <v>14</v>
      </c>
      <c r="E18" s="68">
        <v>0</v>
      </c>
      <c r="F18" s="29"/>
      <c r="G18" s="82"/>
      <c r="H18" s="71"/>
      <c r="I18" s="61"/>
      <c r="J18" s="325"/>
    </row>
    <row r="19" spans="2:10" ht="24" customHeight="1">
      <c r="B19" s="5"/>
      <c r="C19" s="81" t="s">
        <v>2502</v>
      </c>
      <c r="D19" s="70">
        <v>8396</v>
      </c>
      <c r="E19" s="68">
        <v>6988.5188134199989</v>
      </c>
      <c r="F19" s="37"/>
      <c r="G19" s="26"/>
      <c r="H19" s="70"/>
      <c r="I19" s="68"/>
      <c r="J19" s="325"/>
    </row>
    <row r="20" spans="2:10">
      <c r="B20" s="5"/>
      <c r="C20" s="80" t="s">
        <v>2503</v>
      </c>
      <c r="D20" s="71">
        <v>156544</v>
      </c>
      <c r="E20" s="61">
        <v>144546.47534859</v>
      </c>
      <c r="F20" s="27"/>
      <c r="G20" s="26"/>
      <c r="H20" s="70"/>
      <c r="I20" s="68"/>
      <c r="J20" s="325"/>
    </row>
    <row r="21" spans="2:10">
      <c r="B21" s="5"/>
      <c r="C21" s="80" t="s">
        <v>2504</v>
      </c>
      <c r="D21" s="71">
        <v>75</v>
      </c>
      <c r="E21" s="61">
        <v>63.105833390000001</v>
      </c>
      <c r="F21" s="27"/>
      <c r="G21" s="26"/>
      <c r="H21" s="70"/>
      <c r="I21" s="68"/>
      <c r="J21" s="325"/>
    </row>
    <row r="22" spans="2:10">
      <c r="B22" s="5"/>
      <c r="C22" s="80" t="s">
        <v>2505</v>
      </c>
      <c r="D22" s="71">
        <v>2685</v>
      </c>
      <c r="E22" s="61">
        <v>1789.6051587899999</v>
      </c>
      <c r="F22" s="27"/>
      <c r="G22" s="26"/>
      <c r="H22" s="70"/>
      <c r="I22" s="68"/>
      <c r="J22" s="325"/>
    </row>
    <row r="23" spans="2:10">
      <c r="B23" s="5"/>
      <c r="C23" s="80" t="s">
        <v>2506</v>
      </c>
      <c r="D23" s="71">
        <v>68354</v>
      </c>
      <c r="E23" s="61">
        <v>59990.504981679987</v>
      </c>
      <c r="F23" s="27"/>
      <c r="G23" s="26"/>
      <c r="H23" s="70"/>
      <c r="I23" s="68"/>
      <c r="J23" s="325"/>
    </row>
    <row r="24" spans="2:10">
      <c r="B24" s="5"/>
      <c r="C24" s="80" t="s">
        <v>2507</v>
      </c>
      <c r="D24" s="71">
        <v>537481</v>
      </c>
      <c r="E24" s="61">
        <v>485603.46650451998</v>
      </c>
      <c r="F24" s="27"/>
      <c r="G24" s="26"/>
      <c r="H24" s="70"/>
      <c r="I24" s="68"/>
      <c r="J24" s="325"/>
    </row>
    <row r="25" spans="2:10" ht="15.75" customHeight="1" thickBot="1">
      <c r="B25" s="5"/>
      <c r="C25" s="80" t="s">
        <v>2508</v>
      </c>
      <c r="D25" s="54">
        <v>58100</v>
      </c>
      <c r="E25" s="53">
        <v>96183.799465070013</v>
      </c>
      <c r="F25" s="37"/>
      <c r="G25" s="23"/>
      <c r="H25" s="70"/>
      <c r="I25" s="68"/>
      <c r="J25" s="325"/>
    </row>
    <row r="26" spans="2:10">
      <c r="B26" s="5"/>
      <c r="C26" s="28" t="s">
        <v>2509</v>
      </c>
      <c r="D26" s="71">
        <v>2885951</v>
      </c>
      <c r="E26" s="61">
        <v>2621888.14481341</v>
      </c>
      <c r="F26" s="37"/>
      <c r="G26" s="26"/>
      <c r="H26" s="70"/>
      <c r="I26" s="68"/>
      <c r="J26" s="325"/>
    </row>
    <row r="27" spans="2:10">
      <c r="B27" s="5"/>
      <c r="C27" s="26"/>
      <c r="D27" s="71"/>
      <c r="E27" s="61"/>
      <c r="F27" s="37"/>
      <c r="G27" s="79" t="s">
        <v>2510</v>
      </c>
      <c r="H27" s="71"/>
      <c r="I27" s="68"/>
      <c r="J27" s="325"/>
    </row>
    <row r="28" spans="2:10">
      <c r="B28" s="5"/>
      <c r="C28" s="79" t="s">
        <v>2511</v>
      </c>
      <c r="D28" s="71"/>
      <c r="E28" s="61"/>
      <c r="F28" s="37"/>
      <c r="G28" s="26" t="s">
        <v>2414</v>
      </c>
      <c r="H28" s="70">
        <v>122165</v>
      </c>
      <c r="I28" s="68">
        <v>110926.45816727</v>
      </c>
      <c r="J28" s="326"/>
    </row>
    <row r="29" spans="2:10">
      <c r="B29" s="5"/>
      <c r="C29" s="80" t="s">
        <v>2512</v>
      </c>
      <c r="D29" s="71">
        <v>948064</v>
      </c>
      <c r="E29" s="61">
        <v>962031.85794058011</v>
      </c>
      <c r="F29" s="37"/>
      <c r="G29" s="26" t="s">
        <v>2513</v>
      </c>
      <c r="H29" s="70">
        <v>81751</v>
      </c>
      <c r="I29" s="68">
        <v>80363.481313420009</v>
      </c>
      <c r="J29" s="325"/>
    </row>
    <row r="30" spans="2:10" ht="15.75" customHeight="1" thickBot="1">
      <c r="B30" s="5"/>
      <c r="C30" s="26" t="s">
        <v>2514</v>
      </c>
      <c r="D30" s="70">
        <v>933272</v>
      </c>
      <c r="E30" s="68">
        <v>943434.95424540993</v>
      </c>
      <c r="F30" s="32"/>
      <c r="G30" s="26" t="s">
        <v>2515</v>
      </c>
      <c r="H30" s="52">
        <v>819004</v>
      </c>
      <c r="I30" s="51">
        <v>809205.38151257997</v>
      </c>
      <c r="J30" s="325"/>
    </row>
    <row r="31" spans="2:10">
      <c r="B31" s="5"/>
      <c r="C31" s="26" t="s">
        <v>2516</v>
      </c>
      <c r="D31" s="70">
        <v>14792</v>
      </c>
      <c r="E31" s="68">
        <v>18596.90369517</v>
      </c>
      <c r="F31" s="32"/>
      <c r="G31" s="28" t="s">
        <v>2517</v>
      </c>
      <c r="H31" s="71">
        <v>1022920</v>
      </c>
      <c r="I31" s="61">
        <v>1000495.32099327</v>
      </c>
      <c r="J31" s="325"/>
    </row>
    <row r="32" spans="2:10">
      <c r="B32" s="5"/>
      <c r="C32" s="80" t="s">
        <v>2518</v>
      </c>
      <c r="D32" s="71">
        <v>11836</v>
      </c>
      <c r="E32" s="61">
        <v>2711.55217004</v>
      </c>
      <c r="F32" s="32"/>
      <c r="G32" s="26"/>
      <c r="H32" s="70"/>
      <c r="I32" s="68"/>
      <c r="J32" s="325"/>
    </row>
    <row r="33" spans="2:12">
      <c r="B33" s="5"/>
      <c r="C33" s="80" t="s">
        <v>2519</v>
      </c>
      <c r="D33" s="71">
        <v>165578</v>
      </c>
      <c r="E33" s="61">
        <v>76080.838805259991</v>
      </c>
      <c r="F33" s="32"/>
      <c r="G33" s="26"/>
      <c r="H33" s="70"/>
      <c r="I33" s="68"/>
      <c r="J33" s="325"/>
    </row>
    <row r="34" spans="2:12">
      <c r="B34" s="5"/>
      <c r="C34" s="80" t="s">
        <v>2520</v>
      </c>
      <c r="D34" s="71">
        <v>16335</v>
      </c>
      <c r="E34" s="61">
        <v>11795.037143109999</v>
      </c>
      <c r="F34" s="32"/>
      <c r="G34" s="26"/>
      <c r="H34" s="70"/>
      <c r="I34" s="68"/>
      <c r="J34" s="325"/>
    </row>
    <row r="35" spans="2:12">
      <c r="B35" s="5"/>
      <c r="C35" s="80" t="s">
        <v>2521</v>
      </c>
      <c r="D35" s="71">
        <v>273582</v>
      </c>
      <c r="E35" s="61">
        <v>106248.99146253</v>
      </c>
      <c r="F35" s="32"/>
      <c r="G35" s="26"/>
      <c r="H35" s="70"/>
      <c r="I35" s="68"/>
      <c r="J35" s="325"/>
    </row>
    <row r="36" spans="2:12" ht="15.75" customHeight="1" thickBot="1">
      <c r="B36" s="5"/>
      <c r="C36" s="26" t="s">
        <v>2522</v>
      </c>
      <c r="D36" s="52">
        <v>184212</v>
      </c>
      <c r="E36" s="51">
        <v>19426.76921722</v>
      </c>
      <c r="F36" s="32"/>
      <c r="G36" s="26"/>
      <c r="H36" s="70"/>
      <c r="I36" s="68"/>
      <c r="J36" s="325"/>
    </row>
    <row r="37" spans="2:12">
      <c r="B37" s="5"/>
      <c r="C37" s="28" t="s">
        <v>2523</v>
      </c>
      <c r="D37" s="71">
        <v>1415395</v>
      </c>
      <c r="E37" s="61">
        <v>1158868.2775215199</v>
      </c>
      <c r="F37" s="32"/>
      <c r="G37" s="26"/>
      <c r="H37" s="70"/>
      <c r="I37" s="68"/>
      <c r="J37" s="325"/>
    </row>
    <row r="38" spans="2:12">
      <c r="B38" s="5"/>
      <c r="C38" s="30"/>
      <c r="D38" s="85"/>
      <c r="E38" s="86"/>
      <c r="F38" s="32"/>
      <c r="G38" s="26"/>
      <c r="H38" s="70"/>
      <c r="I38" s="68"/>
      <c r="J38" s="325"/>
    </row>
    <row r="39" spans="2:12">
      <c r="B39" s="5"/>
      <c r="C39" s="79" t="s">
        <v>2524</v>
      </c>
      <c r="D39" s="71">
        <v>157322</v>
      </c>
      <c r="E39" s="61">
        <v>144201.72662743999</v>
      </c>
      <c r="F39" s="32"/>
      <c r="G39" s="28"/>
      <c r="H39" s="70"/>
      <c r="I39" s="68"/>
      <c r="J39" s="325"/>
    </row>
    <row r="40" spans="2:12">
      <c r="B40" s="5"/>
      <c r="C40" s="79" t="s">
        <v>2525</v>
      </c>
      <c r="D40" s="71">
        <v>1776</v>
      </c>
      <c r="E40" s="61">
        <v>9309.7982275100003</v>
      </c>
      <c r="F40" s="30"/>
      <c r="G40" s="32"/>
      <c r="H40" s="70"/>
      <c r="I40" s="68"/>
      <c r="J40" s="325"/>
    </row>
    <row r="41" spans="2:12" ht="15.75" customHeight="1" thickBot="1">
      <c r="B41" s="5"/>
      <c r="C41" s="23"/>
      <c r="D41" s="54"/>
      <c r="E41" s="53"/>
      <c r="F41" s="37"/>
      <c r="G41" s="23"/>
      <c r="H41" s="54"/>
      <c r="I41" s="53"/>
      <c r="J41" s="325"/>
    </row>
    <row r="42" spans="2:12" ht="24" customHeight="1">
      <c r="B42" s="5"/>
      <c r="C42" s="110" t="s">
        <v>2526</v>
      </c>
      <c r="D42" s="368">
        <v>4460444</v>
      </c>
      <c r="E42" s="87">
        <v>3934267.947189881</v>
      </c>
      <c r="F42" s="37"/>
      <c r="G42" s="110" t="s">
        <v>2527</v>
      </c>
      <c r="H42" s="371">
        <v>4274950</v>
      </c>
      <c r="I42" s="87">
        <v>3966890.0863474901</v>
      </c>
      <c r="J42" s="325"/>
      <c r="L42" s="240"/>
    </row>
    <row r="43" spans="2:12">
      <c r="B43" s="5"/>
      <c r="C43" s="23" t="s">
        <v>2528</v>
      </c>
      <c r="D43" s="71"/>
      <c r="E43" s="61">
        <v>32622.139157609079</v>
      </c>
      <c r="F43" s="37"/>
      <c r="G43" s="23" t="s">
        <v>2529</v>
      </c>
      <c r="H43" s="71">
        <v>185494</v>
      </c>
      <c r="I43" s="61" t="s">
        <v>2530</v>
      </c>
      <c r="J43" s="325"/>
    </row>
    <row r="44" spans="2:12" ht="15.75" customHeight="1" thickBot="1">
      <c r="B44" s="6"/>
      <c r="C44" s="83"/>
      <c r="D44" s="83"/>
      <c r="E44" s="83"/>
      <c r="F44" s="83"/>
      <c r="G44" s="83"/>
      <c r="H44" s="83"/>
      <c r="I44" s="83"/>
      <c r="J44" s="3"/>
    </row>
    <row r="48" spans="2:12">
      <c r="G48" s="84"/>
    </row>
  </sheetData>
  <mergeCells count="2">
    <mergeCell ref="C3:I3"/>
    <mergeCell ref="C4:I4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showGridLines="0" zoomScaleNormal="100" workbookViewId="0">
      <selection activeCell="J31" activeCellId="2" sqref="D31 G31 J31"/>
    </sheetView>
  </sheetViews>
  <sheetFormatPr defaultColWidth="9.140625" defaultRowHeight="15"/>
  <cols>
    <col min="1" max="1" width="6.85546875" style="323" customWidth="1"/>
    <col min="2" max="2" width="5.28515625" style="323" customWidth="1"/>
    <col min="3" max="3" width="34.42578125" style="323" bestFit="1" customWidth="1"/>
    <col min="4" max="4" width="8.7109375" style="323" customWidth="1"/>
    <col min="5" max="5" width="7.85546875" style="323" bestFit="1" customWidth="1"/>
    <col min="6" max="6" width="9.140625" style="323"/>
    <col min="7" max="7" width="8.7109375" style="323" customWidth="1"/>
    <col min="8" max="8" width="6.5703125" style="323" bestFit="1" customWidth="1"/>
    <col min="9" max="9" width="9.140625" style="323"/>
    <col min="10" max="10" width="8.7109375" style="323" customWidth="1"/>
    <col min="11" max="11" width="6.5703125" style="323" bestFit="1" customWidth="1"/>
    <col min="12" max="12" width="9.140625" style="323"/>
    <col min="13" max="13" width="8.7109375" style="323" customWidth="1"/>
    <col min="14" max="14" width="7.85546875" style="323" bestFit="1" customWidth="1"/>
    <col min="15" max="15" width="5.28515625" style="323" customWidth="1"/>
    <col min="16" max="16384" width="9.140625" style="323"/>
  </cols>
  <sheetData>
    <row r="1" spans="2:15" ht="15.75" customHeight="1" thickBot="1"/>
    <row r="2" spans="2:15">
      <c r="B2" s="8"/>
      <c r="C2" s="1"/>
      <c r="D2" s="17"/>
      <c r="E2" s="1"/>
      <c r="F2" s="1"/>
      <c r="G2" s="17"/>
      <c r="H2" s="18"/>
      <c r="I2" s="1"/>
      <c r="J2" s="17"/>
      <c r="K2" s="17"/>
      <c r="L2" s="1"/>
      <c r="M2" s="17"/>
      <c r="N2" s="17"/>
      <c r="O2" s="2"/>
    </row>
    <row r="3" spans="2:15">
      <c r="B3" s="5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25"/>
    </row>
    <row r="4" spans="2:15">
      <c r="B4" s="5"/>
      <c r="C4" s="378" t="s">
        <v>2531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25"/>
    </row>
    <row r="5" spans="2:15">
      <c r="B5" s="5"/>
      <c r="C5" s="23"/>
      <c r="D5" s="378"/>
      <c r="E5" s="377"/>
      <c r="F5" s="324"/>
      <c r="G5" s="378"/>
      <c r="H5" s="377"/>
      <c r="I5" s="324"/>
      <c r="J5" s="378"/>
      <c r="K5" s="377"/>
      <c r="L5" s="324"/>
      <c r="M5" s="378" t="s">
        <v>2380</v>
      </c>
      <c r="N5" s="377"/>
      <c r="O5" s="325"/>
    </row>
    <row r="6" spans="2:15">
      <c r="B6" s="5"/>
      <c r="C6" s="23"/>
      <c r="D6" s="378"/>
      <c r="E6" s="377"/>
      <c r="F6" s="324"/>
      <c r="G6" s="378"/>
      <c r="H6" s="377"/>
      <c r="I6" s="324"/>
      <c r="J6" s="378"/>
      <c r="K6" s="377"/>
      <c r="L6" s="324"/>
      <c r="M6" s="378"/>
      <c r="N6" s="377"/>
      <c r="O6" s="325"/>
    </row>
    <row r="7" spans="2:15">
      <c r="B7" s="5"/>
      <c r="C7" s="23"/>
      <c r="D7" s="378" t="s">
        <v>2434</v>
      </c>
      <c r="E7" s="377"/>
      <c r="F7" s="324"/>
      <c r="G7" s="378" t="s">
        <v>2435</v>
      </c>
      <c r="H7" s="377"/>
      <c r="I7" s="324"/>
      <c r="J7" s="378" t="s">
        <v>2436</v>
      </c>
      <c r="K7" s="377"/>
      <c r="L7" s="324"/>
      <c r="M7" s="378" t="s">
        <v>2437</v>
      </c>
      <c r="N7" s="377"/>
      <c r="O7" s="325"/>
    </row>
    <row r="8" spans="2:15">
      <c r="B8" s="5"/>
      <c r="D8" s="324">
        <v>2018</v>
      </c>
      <c r="E8" s="25">
        <v>2017</v>
      </c>
      <c r="F8" s="324"/>
      <c r="G8" s="324">
        <v>2018</v>
      </c>
      <c r="H8" s="25">
        <v>2017</v>
      </c>
      <c r="I8" s="324"/>
      <c r="J8" s="324">
        <v>2018</v>
      </c>
      <c r="K8" s="25">
        <v>2017</v>
      </c>
      <c r="L8" s="324"/>
      <c r="M8" s="324">
        <v>2018</v>
      </c>
      <c r="N8" s="25">
        <v>2017</v>
      </c>
      <c r="O8" s="325"/>
    </row>
    <row r="9" spans="2:15">
      <c r="B9" s="5"/>
      <c r="C9" s="23" t="s">
        <v>2487</v>
      </c>
      <c r="D9" s="324"/>
      <c r="E9" s="25"/>
      <c r="F9" s="324"/>
      <c r="G9" s="324"/>
      <c r="H9" s="25"/>
      <c r="I9" s="324"/>
      <c r="J9" s="324"/>
      <c r="K9" s="25"/>
      <c r="L9" s="324"/>
      <c r="M9" s="324"/>
      <c r="N9" s="25"/>
      <c r="O9" s="325"/>
    </row>
    <row r="10" spans="2:15">
      <c r="B10" s="5"/>
      <c r="C10" s="30"/>
      <c r="D10" s="37"/>
      <c r="E10" s="25"/>
      <c r="F10" s="324"/>
      <c r="G10" s="37"/>
      <c r="H10" s="31"/>
      <c r="I10" s="324"/>
      <c r="J10" s="37"/>
      <c r="K10" s="31"/>
      <c r="L10" s="324"/>
      <c r="M10" s="37"/>
      <c r="N10" s="31"/>
      <c r="O10" s="325"/>
    </row>
    <row r="11" spans="2:15">
      <c r="B11" s="5"/>
      <c r="C11" s="79" t="s">
        <v>2489</v>
      </c>
      <c r="D11" s="37"/>
      <c r="E11" s="25"/>
      <c r="F11" s="324"/>
      <c r="G11" s="37"/>
      <c r="H11" s="31"/>
      <c r="I11" s="324"/>
      <c r="J11" s="37"/>
      <c r="K11" s="31"/>
      <c r="L11" s="324"/>
      <c r="M11" s="37"/>
      <c r="N11" s="31"/>
      <c r="O11" s="325"/>
    </row>
    <row r="12" spans="2:15">
      <c r="B12" s="5"/>
      <c r="C12" s="80" t="s">
        <v>2491</v>
      </c>
      <c r="D12" s="95">
        <v>507174</v>
      </c>
      <c r="E12" s="104">
        <v>464500.17354523012</v>
      </c>
      <c r="F12" s="105"/>
      <c r="G12" s="95">
        <v>505170</v>
      </c>
      <c r="H12" s="104">
        <v>437211.33441795001</v>
      </c>
      <c r="I12" s="105"/>
      <c r="J12" s="95">
        <v>146092</v>
      </c>
      <c r="K12" s="104">
        <v>119817.82672205</v>
      </c>
      <c r="L12" s="105"/>
      <c r="M12" s="95">
        <v>1158436</v>
      </c>
      <c r="N12" s="106">
        <v>1021529.33468523</v>
      </c>
      <c r="O12" s="325"/>
    </row>
    <row r="13" spans="2:15">
      <c r="B13" s="5"/>
      <c r="C13" s="26" t="s">
        <v>2493</v>
      </c>
      <c r="D13" s="96">
        <v>497565</v>
      </c>
      <c r="E13" s="107">
        <v>456392.29781582003</v>
      </c>
      <c r="F13" s="96"/>
      <c r="G13" s="96">
        <v>481010</v>
      </c>
      <c r="H13" s="107">
        <v>415110.38269732002</v>
      </c>
      <c r="I13" s="96"/>
      <c r="J13" s="96">
        <v>135105</v>
      </c>
      <c r="K13" s="107">
        <v>111310.59607011999</v>
      </c>
      <c r="L13" s="96"/>
      <c r="M13" s="96">
        <v>1113680</v>
      </c>
      <c r="N13" s="108">
        <v>982813.27658326004</v>
      </c>
      <c r="O13" s="19"/>
    </row>
    <row r="14" spans="2:15">
      <c r="B14" s="5"/>
      <c r="C14" s="26" t="s">
        <v>2495</v>
      </c>
      <c r="D14" s="96">
        <v>9609</v>
      </c>
      <c r="E14" s="107">
        <v>8107.8757294099996</v>
      </c>
      <c r="F14" s="96"/>
      <c r="G14" s="96">
        <v>24160</v>
      </c>
      <c r="H14" s="107">
        <v>22100.951546939999</v>
      </c>
      <c r="I14" s="96"/>
      <c r="J14" s="96">
        <v>10608</v>
      </c>
      <c r="K14" s="107">
        <v>8273.8641478699992</v>
      </c>
      <c r="L14" s="96"/>
      <c r="M14" s="96">
        <v>44377</v>
      </c>
      <c r="N14" s="108">
        <v>38482.69142422</v>
      </c>
      <c r="O14" s="20"/>
    </row>
    <row r="15" spans="2:15">
      <c r="B15" s="5"/>
      <c r="C15" s="26" t="s">
        <v>2497</v>
      </c>
      <c r="D15" s="96">
        <v>0</v>
      </c>
      <c r="E15" s="107">
        <v>0</v>
      </c>
      <c r="F15" s="96"/>
      <c r="G15" s="96">
        <v>0</v>
      </c>
      <c r="H15" s="107">
        <v>1.7369E-4</v>
      </c>
      <c r="I15" s="96"/>
      <c r="J15" s="96">
        <v>379</v>
      </c>
      <c r="K15" s="107">
        <v>233.36650406000001</v>
      </c>
      <c r="L15" s="96"/>
      <c r="M15" s="96">
        <v>379</v>
      </c>
      <c r="N15" s="108">
        <v>233.36667775000001</v>
      </c>
      <c r="O15" s="20"/>
    </row>
    <row r="16" spans="2:15">
      <c r="B16" s="5"/>
      <c r="C16" s="80" t="s">
        <v>2532</v>
      </c>
      <c r="D16" s="95">
        <v>844484</v>
      </c>
      <c r="E16" s="104">
        <v>760719.49971638003</v>
      </c>
      <c r="F16" s="96"/>
      <c r="G16" s="95">
        <v>37936</v>
      </c>
      <c r="H16" s="104">
        <v>31862.024915220001</v>
      </c>
      <c r="I16" s="96"/>
      <c r="J16" s="95">
        <v>21856</v>
      </c>
      <c r="K16" s="104">
        <v>19600.328204540001</v>
      </c>
      <c r="L16" s="96"/>
      <c r="M16" s="95">
        <v>904276</v>
      </c>
      <c r="N16" s="106">
        <v>812181.85283613997</v>
      </c>
      <c r="O16" s="20"/>
    </row>
    <row r="17" spans="2:16">
      <c r="B17" s="5"/>
      <c r="C17" s="26" t="s">
        <v>2499</v>
      </c>
      <c r="D17" s="96">
        <v>826772</v>
      </c>
      <c r="E17" s="107">
        <v>744848.16713099997</v>
      </c>
      <c r="F17" s="96"/>
      <c r="G17" s="96">
        <v>34825</v>
      </c>
      <c r="H17" s="107">
        <v>30104.757985609998</v>
      </c>
      <c r="I17" s="96"/>
      <c r="J17" s="96">
        <v>13259</v>
      </c>
      <c r="K17" s="107">
        <v>12246.99165586</v>
      </c>
      <c r="L17" s="96"/>
      <c r="M17" s="96">
        <v>874856</v>
      </c>
      <c r="N17" s="108">
        <v>787199.91677246999</v>
      </c>
      <c r="O17" s="20"/>
    </row>
    <row r="18" spans="2:16" ht="24" customHeight="1">
      <c r="B18" s="5"/>
      <c r="C18" s="81" t="s">
        <v>2533</v>
      </c>
      <c r="D18" s="96">
        <v>17712</v>
      </c>
      <c r="E18" s="107">
        <v>15871.33258538</v>
      </c>
      <c r="F18" s="96"/>
      <c r="G18" s="96">
        <v>3111</v>
      </c>
      <c r="H18" s="107">
        <v>1757.26692961</v>
      </c>
      <c r="I18" s="96"/>
      <c r="J18" s="96">
        <v>187</v>
      </c>
      <c r="K18" s="107">
        <v>364.81773526000001</v>
      </c>
      <c r="L18" s="96"/>
      <c r="M18" s="96">
        <v>21010</v>
      </c>
      <c r="N18" s="108">
        <v>17993.417250250001</v>
      </c>
      <c r="O18" s="20"/>
    </row>
    <row r="19" spans="2:16" ht="24" customHeight="1">
      <c r="B19" s="5"/>
      <c r="C19" s="81" t="s">
        <v>2501</v>
      </c>
      <c r="D19" s="96">
        <v>0</v>
      </c>
      <c r="E19" s="107">
        <v>0</v>
      </c>
      <c r="F19" s="96"/>
      <c r="G19" s="96">
        <v>0</v>
      </c>
      <c r="H19" s="107"/>
      <c r="I19" s="96"/>
      <c r="J19" s="96">
        <v>14</v>
      </c>
      <c r="K19" s="107"/>
      <c r="L19" s="96"/>
      <c r="M19" s="96">
        <v>14</v>
      </c>
      <c r="N19" s="108">
        <v>0</v>
      </c>
      <c r="O19" s="20"/>
    </row>
    <row r="20" spans="2:16" ht="24" customHeight="1">
      <c r="B20" s="5"/>
      <c r="C20" s="81" t="s">
        <v>2502</v>
      </c>
      <c r="D20" s="96">
        <v>0</v>
      </c>
      <c r="E20" s="107"/>
      <c r="F20" s="105"/>
      <c r="G20" s="96">
        <v>0</v>
      </c>
      <c r="H20" s="107">
        <v>0</v>
      </c>
      <c r="I20" s="105"/>
      <c r="J20" s="96">
        <v>8396</v>
      </c>
      <c r="K20" s="107">
        <v>6988.5188134199989</v>
      </c>
      <c r="L20" s="105"/>
      <c r="M20" s="96">
        <v>8396</v>
      </c>
      <c r="N20" s="108">
        <v>6988.5188134199989</v>
      </c>
      <c r="O20" s="20"/>
    </row>
    <row r="21" spans="2:16">
      <c r="B21" s="5"/>
      <c r="C21" s="80" t="s">
        <v>2503</v>
      </c>
      <c r="D21" s="95">
        <v>111846</v>
      </c>
      <c r="E21" s="104">
        <v>99907.572611100011</v>
      </c>
      <c r="F21" s="105"/>
      <c r="G21" s="95">
        <v>30289</v>
      </c>
      <c r="H21" s="104">
        <v>28152.08355833</v>
      </c>
      <c r="I21" s="105"/>
      <c r="J21" s="95">
        <v>14409</v>
      </c>
      <c r="K21" s="104">
        <v>16486.81917916</v>
      </c>
      <c r="L21" s="105"/>
      <c r="M21" s="95">
        <v>156544</v>
      </c>
      <c r="N21" s="106">
        <v>144546.47534859</v>
      </c>
      <c r="O21" s="20"/>
    </row>
    <row r="22" spans="2:16">
      <c r="B22" s="5"/>
      <c r="C22" s="80" t="s">
        <v>2504</v>
      </c>
      <c r="D22" s="95">
        <v>21</v>
      </c>
      <c r="E22" s="104">
        <v>18.95715671</v>
      </c>
      <c r="F22" s="105"/>
      <c r="G22" s="95">
        <v>45</v>
      </c>
      <c r="H22" s="104">
        <v>39.281494719999998</v>
      </c>
      <c r="I22" s="105"/>
      <c r="J22" s="95">
        <v>9</v>
      </c>
      <c r="K22" s="104">
        <v>4.8671819599999999</v>
      </c>
      <c r="L22" s="105"/>
      <c r="M22" s="95">
        <v>75</v>
      </c>
      <c r="N22" s="106">
        <v>63.105833390000001</v>
      </c>
      <c r="O22" s="20"/>
    </row>
    <row r="23" spans="2:16">
      <c r="B23" s="5"/>
      <c r="C23" s="80" t="s">
        <v>2505</v>
      </c>
      <c r="D23" s="95">
        <v>2056</v>
      </c>
      <c r="E23" s="104">
        <v>880.98566240000002</v>
      </c>
      <c r="F23" s="105"/>
      <c r="G23" s="95">
        <v>570</v>
      </c>
      <c r="H23" s="104">
        <v>859.04207698000005</v>
      </c>
      <c r="I23" s="105"/>
      <c r="J23" s="95">
        <v>59</v>
      </c>
      <c r="K23" s="104">
        <v>49.577419409999997</v>
      </c>
      <c r="L23" s="105"/>
      <c r="M23" s="95">
        <v>2685</v>
      </c>
      <c r="N23" s="106">
        <v>1789.6051587899999</v>
      </c>
      <c r="O23" s="20"/>
    </row>
    <row r="24" spans="2:16">
      <c r="B24" s="5"/>
      <c r="C24" s="80" t="s">
        <v>2506</v>
      </c>
      <c r="D24" s="95">
        <v>42482</v>
      </c>
      <c r="E24" s="104">
        <v>38325.131614759986</v>
      </c>
      <c r="F24" s="96"/>
      <c r="G24" s="367">
        <v>14030</v>
      </c>
      <c r="H24" s="104">
        <v>11009.23849507</v>
      </c>
      <c r="I24" s="96"/>
      <c r="J24" s="95">
        <v>11842</v>
      </c>
      <c r="K24" s="104">
        <v>10656.134871849999</v>
      </c>
      <c r="L24" s="96"/>
      <c r="M24" s="95">
        <v>68354</v>
      </c>
      <c r="N24" s="106">
        <v>59990.504981679987</v>
      </c>
      <c r="O24" s="20"/>
    </row>
    <row r="25" spans="2:16">
      <c r="B25" s="5"/>
      <c r="C25" s="80" t="s">
        <v>2507</v>
      </c>
      <c r="D25" s="95">
        <v>1235</v>
      </c>
      <c r="E25" s="104">
        <v>1387.4679644400001</v>
      </c>
      <c r="F25" s="96"/>
      <c r="G25" s="367">
        <v>162965</v>
      </c>
      <c r="H25" s="104">
        <v>152519.91975889</v>
      </c>
      <c r="I25" s="96"/>
      <c r="J25" s="95">
        <v>373281</v>
      </c>
      <c r="K25" s="104">
        <v>331696.07878118998</v>
      </c>
      <c r="L25" s="96"/>
      <c r="M25" s="95">
        <v>537481</v>
      </c>
      <c r="N25" s="106">
        <v>485603.46650451998</v>
      </c>
      <c r="O25" s="20"/>
    </row>
    <row r="26" spans="2:16" ht="15.75" customHeight="1" thickBot="1">
      <c r="B26" s="5"/>
      <c r="C26" s="80" t="s">
        <v>2508</v>
      </c>
      <c r="D26" s="93">
        <v>26365</v>
      </c>
      <c r="E26" s="92">
        <v>42160.259062539997</v>
      </c>
      <c r="F26" s="96"/>
      <c r="G26" s="373">
        <v>17604</v>
      </c>
      <c r="H26" s="92">
        <v>29548.381395969998</v>
      </c>
      <c r="I26" s="96"/>
      <c r="J26" s="93">
        <v>14131</v>
      </c>
      <c r="K26" s="92">
        <v>24475.159006559999</v>
      </c>
      <c r="L26" s="96"/>
      <c r="M26" s="93">
        <v>58100</v>
      </c>
      <c r="N26" s="94">
        <v>96183.799465070013</v>
      </c>
      <c r="O26" s="20"/>
    </row>
    <row r="27" spans="2:16">
      <c r="B27" s="5"/>
      <c r="C27" s="28" t="s">
        <v>2509</v>
      </c>
      <c r="D27" s="95">
        <v>1535663</v>
      </c>
      <c r="E27" s="104">
        <v>1407900.04733356</v>
      </c>
      <c r="F27" s="96"/>
      <c r="G27" s="368">
        <v>768609</v>
      </c>
      <c r="H27" s="104">
        <v>691201.30611313006</v>
      </c>
      <c r="I27" s="96"/>
      <c r="J27" s="95">
        <v>581679</v>
      </c>
      <c r="K27" s="104">
        <v>522786.79136671987</v>
      </c>
      <c r="L27" s="96"/>
      <c r="M27" s="95">
        <v>2885951</v>
      </c>
      <c r="N27" s="106">
        <v>2621888.14481341</v>
      </c>
      <c r="O27" s="20"/>
    </row>
    <row r="28" spans="2:16">
      <c r="B28" s="5"/>
      <c r="C28" s="26"/>
      <c r="D28" s="96"/>
      <c r="E28" s="107"/>
      <c r="F28" s="96"/>
      <c r="G28" s="365"/>
      <c r="H28" s="107"/>
      <c r="I28" s="96"/>
      <c r="J28" s="96"/>
      <c r="K28" s="107"/>
      <c r="L28" s="96"/>
      <c r="M28" s="96"/>
      <c r="N28" s="107"/>
      <c r="O28" s="20"/>
      <c r="P28" s="84"/>
    </row>
    <row r="29" spans="2:16">
      <c r="B29" s="5"/>
      <c r="C29" s="79" t="s">
        <v>2511</v>
      </c>
      <c r="D29" s="96"/>
      <c r="E29" s="107"/>
      <c r="F29" s="96"/>
      <c r="G29" s="365"/>
      <c r="H29" s="107"/>
      <c r="I29" s="96"/>
      <c r="J29" s="96"/>
      <c r="K29" s="107"/>
      <c r="L29" s="96"/>
      <c r="M29" s="96"/>
      <c r="N29" s="107"/>
      <c r="O29" s="20"/>
    </row>
    <row r="30" spans="2:16">
      <c r="B30" s="5"/>
      <c r="C30" s="80" t="s">
        <v>2512</v>
      </c>
      <c r="D30" s="367">
        <v>930676</v>
      </c>
      <c r="E30" s="104">
        <v>941942.5123782201</v>
      </c>
      <c r="F30" s="96"/>
      <c r="G30" s="367">
        <v>11946</v>
      </c>
      <c r="H30" s="104">
        <v>16157.208996519999</v>
      </c>
      <c r="I30" s="96"/>
      <c r="J30" s="95">
        <v>5442</v>
      </c>
      <c r="K30" s="104">
        <v>3932.13656584</v>
      </c>
      <c r="L30" s="96"/>
      <c r="M30" s="95">
        <v>948064</v>
      </c>
      <c r="N30" s="106">
        <v>962031.85794058011</v>
      </c>
      <c r="O30" s="20"/>
    </row>
    <row r="31" spans="2:16">
      <c r="B31" s="5"/>
      <c r="C31" s="26" t="s">
        <v>2534</v>
      </c>
      <c r="D31" s="365">
        <v>923156</v>
      </c>
      <c r="E31" s="107">
        <v>930654.39041850995</v>
      </c>
      <c r="F31" s="105"/>
      <c r="G31" s="365">
        <v>5864</v>
      </c>
      <c r="H31" s="107">
        <v>9734.0843115099997</v>
      </c>
      <c r="I31" s="105"/>
      <c r="J31" s="96">
        <v>4251</v>
      </c>
      <c r="K31" s="107">
        <v>3046.47951539</v>
      </c>
      <c r="L31" s="105"/>
      <c r="M31" s="365">
        <v>933271</v>
      </c>
      <c r="N31" s="108">
        <v>943434.95424540993</v>
      </c>
      <c r="O31" s="20"/>
      <c r="P31" s="364"/>
    </row>
    <row r="32" spans="2:16">
      <c r="B32" s="5"/>
      <c r="C32" s="26" t="s">
        <v>2535</v>
      </c>
      <c r="D32" s="365">
        <v>7520</v>
      </c>
      <c r="E32" s="107">
        <v>11288.121959710001</v>
      </c>
      <c r="F32" s="105"/>
      <c r="G32" s="365">
        <v>6082</v>
      </c>
      <c r="H32" s="107">
        <v>6423.1246850099997</v>
      </c>
      <c r="I32" s="105"/>
      <c r="J32" s="365">
        <v>1191</v>
      </c>
      <c r="K32" s="107">
        <v>885.65705045000004</v>
      </c>
      <c r="L32" s="105"/>
      <c r="M32" s="365">
        <v>14793</v>
      </c>
      <c r="N32" s="108">
        <v>18596.90369517</v>
      </c>
      <c r="O32" s="20"/>
      <c r="P32" s="364"/>
    </row>
    <row r="33" spans="2:16">
      <c r="B33" s="5"/>
      <c r="C33" s="80" t="s">
        <v>2518</v>
      </c>
      <c r="D33" s="367">
        <v>5704</v>
      </c>
      <c r="E33" s="104">
        <v>739.15714070000001</v>
      </c>
      <c r="F33" s="105"/>
      <c r="G33" s="367">
        <v>5339</v>
      </c>
      <c r="H33" s="104">
        <v>1487.95064955</v>
      </c>
      <c r="I33" s="105"/>
      <c r="J33" s="95">
        <v>793</v>
      </c>
      <c r="K33" s="104">
        <v>484.44437979000003</v>
      </c>
      <c r="L33" s="105"/>
      <c r="M33" s="96">
        <v>11836</v>
      </c>
      <c r="N33" s="106">
        <v>2711.55217004</v>
      </c>
      <c r="O33" s="325"/>
    </row>
    <row r="34" spans="2:16">
      <c r="B34" s="5"/>
      <c r="C34" s="80" t="s">
        <v>2519</v>
      </c>
      <c r="D34" s="367">
        <v>164897</v>
      </c>
      <c r="E34" s="104">
        <v>75258.578957279999</v>
      </c>
      <c r="F34" s="95"/>
      <c r="G34" s="367">
        <v>593</v>
      </c>
      <c r="H34" s="104">
        <v>678.99391435000007</v>
      </c>
      <c r="I34" s="95"/>
      <c r="J34" s="95">
        <v>88</v>
      </c>
      <c r="K34" s="104">
        <v>143.26593363000001</v>
      </c>
      <c r="L34" s="96"/>
      <c r="M34" s="95">
        <v>165578</v>
      </c>
      <c r="N34" s="106">
        <v>76080.838805259991</v>
      </c>
      <c r="O34" s="325"/>
    </row>
    <row r="35" spans="2:16">
      <c r="B35" s="5"/>
      <c r="C35" s="80" t="s">
        <v>2520</v>
      </c>
      <c r="D35" s="367">
        <v>26</v>
      </c>
      <c r="E35" s="104">
        <v>127.48691818</v>
      </c>
      <c r="F35" s="95"/>
      <c r="G35" s="367">
        <v>4227</v>
      </c>
      <c r="H35" s="104">
        <v>4036.0200585299999</v>
      </c>
      <c r="I35" s="95"/>
      <c r="J35" s="367">
        <v>12082</v>
      </c>
      <c r="K35" s="104">
        <v>7631.530166399999</v>
      </c>
      <c r="L35" s="96"/>
      <c r="M35" s="95">
        <v>16335</v>
      </c>
      <c r="N35" s="106">
        <v>11795.037143109999</v>
      </c>
      <c r="O35" s="325"/>
      <c r="P35" s="84"/>
    </row>
    <row r="36" spans="2:16">
      <c r="B36" s="5"/>
      <c r="C36" s="80" t="s">
        <v>2521</v>
      </c>
      <c r="D36" s="367">
        <v>269490</v>
      </c>
      <c r="E36" s="104">
        <v>101236.30283158</v>
      </c>
      <c r="F36" s="95"/>
      <c r="G36" s="95">
        <v>1821</v>
      </c>
      <c r="H36" s="104">
        <v>4235.4646883699997</v>
      </c>
      <c r="I36" s="95"/>
      <c r="J36" s="95">
        <v>2271</v>
      </c>
      <c r="K36" s="104">
        <v>777.2239425800002</v>
      </c>
      <c r="L36" s="96"/>
      <c r="M36" s="95">
        <v>273582</v>
      </c>
      <c r="N36" s="106">
        <v>106248.99146253</v>
      </c>
      <c r="O36" s="325"/>
      <c r="P36" s="364"/>
    </row>
    <row r="37" spans="2:16" ht="15.75" customHeight="1" thickBot="1">
      <c r="B37" s="21"/>
      <c r="C37" s="26" t="s">
        <v>2536</v>
      </c>
      <c r="D37" s="98">
        <v>184212</v>
      </c>
      <c r="E37" s="97">
        <v>19426.76921722</v>
      </c>
      <c r="F37" s="95"/>
      <c r="G37" s="98">
        <v>0</v>
      </c>
      <c r="H37" s="97">
        <v>0</v>
      </c>
      <c r="I37" s="95"/>
      <c r="J37" s="98">
        <v>0</v>
      </c>
      <c r="K37" s="97">
        <v>0</v>
      </c>
      <c r="L37" s="96"/>
      <c r="M37" s="98">
        <v>184212</v>
      </c>
      <c r="N37" s="99">
        <v>19426.76921722</v>
      </c>
      <c r="O37" s="325"/>
    </row>
    <row r="38" spans="2:16">
      <c r="B38" s="5"/>
      <c r="C38" s="28" t="s">
        <v>2523</v>
      </c>
      <c r="D38" s="367">
        <v>1370793</v>
      </c>
      <c r="E38" s="104">
        <v>1119304.03822596</v>
      </c>
      <c r="F38" s="96"/>
      <c r="G38" s="368">
        <v>23926</v>
      </c>
      <c r="H38" s="104">
        <v>26595.638307320001</v>
      </c>
      <c r="I38" s="96"/>
      <c r="J38" s="367">
        <v>20676</v>
      </c>
      <c r="K38" s="104">
        <v>12968.600988239999</v>
      </c>
      <c r="L38" s="96"/>
      <c r="M38" s="95">
        <v>1415395</v>
      </c>
      <c r="N38" s="106">
        <v>1158868.2775215199</v>
      </c>
      <c r="O38" s="325"/>
    </row>
    <row r="39" spans="2:16">
      <c r="B39" s="5"/>
      <c r="C39" s="26"/>
      <c r="D39" s="96"/>
      <c r="E39" s="107"/>
      <c r="F39" s="96"/>
      <c r="G39" s="96"/>
      <c r="H39" s="107"/>
      <c r="I39" s="96"/>
      <c r="J39" s="109"/>
      <c r="K39" s="107"/>
      <c r="L39" s="96"/>
      <c r="M39" s="96"/>
      <c r="N39" s="107"/>
      <c r="O39" s="325"/>
      <c r="P39" s="84"/>
    </row>
    <row r="40" spans="2:16">
      <c r="B40" s="5"/>
      <c r="C40" s="79" t="s">
        <v>2524</v>
      </c>
      <c r="D40" s="96">
        <v>33659</v>
      </c>
      <c r="E40" s="104">
        <v>34084.628347470003</v>
      </c>
      <c r="F40" s="96"/>
      <c r="G40" s="96">
        <v>98001</v>
      </c>
      <c r="H40" s="104">
        <v>87411.791975119995</v>
      </c>
      <c r="I40" s="96"/>
      <c r="J40" s="96">
        <v>25662</v>
      </c>
      <c r="K40" s="104">
        <v>22705.306304850001</v>
      </c>
      <c r="L40" s="96"/>
      <c r="M40" s="365">
        <v>157322</v>
      </c>
      <c r="N40" s="106">
        <v>144201.72662743999</v>
      </c>
      <c r="O40" s="325"/>
    </row>
    <row r="41" spans="2:16">
      <c r="B41" s="5"/>
      <c r="C41" s="79" t="s">
        <v>2525</v>
      </c>
      <c r="D41" s="365">
        <v>567</v>
      </c>
      <c r="E41" s="104">
        <v>7320.1649458899992</v>
      </c>
      <c r="F41" s="109"/>
      <c r="G41" s="96">
        <v>927</v>
      </c>
      <c r="H41" s="104">
        <v>1287.9955150000001</v>
      </c>
      <c r="I41" s="109"/>
      <c r="J41" s="96">
        <v>281</v>
      </c>
      <c r="K41" s="104">
        <v>701.63776661999998</v>
      </c>
      <c r="L41" s="109"/>
      <c r="M41" s="365">
        <v>1776</v>
      </c>
      <c r="N41" s="106">
        <v>9309.7982275100003</v>
      </c>
      <c r="O41" s="325"/>
    </row>
    <row r="42" spans="2:16">
      <c r="B42" s="5"/>
      <c r="C42" s="23"/>
      <c r="D42" s="109"/>
      <c r="E42" s="104"/>
      <c r="F42" s="109"/>
      <c r="G42" s="96"/>
      <c r="H42" s="104"/>
      <c r="I42" s="109"/>
      <c r="J42" s="109"/>
      <c r="K42" s="104"/>
      <c r="L42" s="109"/>
      <c r="M42" s="109"/>
      <c r="N42" s="106"/>
      <c r="O42" s="325"/>
    </row>
    <row r="43" spans="2:16" ht="15.75" customHeight="1" thickBot="1">
      <c r="B43" s="5"/>
      <c r="C43" s="30"/>
      <c r="D43" s="100"/>
      <c r="E43" s="92"/>
      <c r="F43" s="95"/>
      <c r="G43" s="100"/>
      <c r="H43" s="92"/>
      <c r="I43" s="95"/>
      <c r="J43" s="93"/>
      <c r="K43" s="92"/>
      <c r="L43" s="95"/>
      <c r="M43" s="100"/>
      <c r="N43" s="97"/>
      <c r="O43" s="383"/>
    </row>
    <row r="44" spans="2:16" ht="24" customHeight="1">
      <c r="B44" s="5"/>
      <c r="C44" s="110" t="s">
        <v>2526</v>
      </c>
      <c r="D44" s="102">
        <v>2940682</v>
      </c>
      <c r="E44" s="101">
        <v>2568608.878852881</v>
      </c>
      <c r="F44" s="95"/>
      <c r="G44" s="102">
        <v>891463</v>
      </c>
      <c r="H44" s="101">
        <v>806496.73191057006</v>
      </c>
      <c r="I44" s="95"/>
      <c r="J44" s="372">
        <v>628299</v>
      </c>
      <c r="K44" s="101">
        <v>559162.33642642992</v>
      </c>
      <c r="L44" s="95"/>
      <c r="M44" s="372">
        <v>4460444</v>
      </c>
      <c r="N44" s="103">
        <v>3934267.947189881</v>
      </c>
      <c r="O44" s="384"/>
    </row>
    <row r="45" spans="2:16">
      <c r="B45" s="5"/>
      <c r="C45" s="23" t="s">
        <v>2528</v>
      </c>
      <c r="D45" s="95"/>
      <c r="E45" s="61">
        <v>15118.2803321993</v>
      </c>
      <c r="F45" s="96"/>
      <c r="G45" s="95">
        <v>20314</v>
      </c>
      <c r="H45" s="61">
        <v>34921.751250909991</v>
      </c>
      <c r="I45" s="96"/>
      <c r="J45" s="95"/>
      <c r="K45" s="107" t="s">
        <v>2530</v>
      </c>
      <c r="L45" s="96"/>
      <c r="M45" s="95"/>
      <c r="N45" s="104">
        <v>32622.139157609079</v>
      </c>
      <c r="O45" s="325"/>
    </row>
    <row r="46" spans="2:16" ht="15.75" customHeight="1" thickBot="1">
      <c r="B46" s="6"/>
      <c r="C46" s="83"/>
      <c r="D46" s="16"/>
      <c r="E46" s="83"/>
      <c r="F46" s="83"/>
      <c r="G46" s="16"/>
      <c r="H46" s="16"/>
      <c r="I46" s="83"/>
      <c r="J46" s="16"/>
      <c r="K46" s="16"/>
      <c r="L46" s="83"/>
      <c r="M46" s="16"/>
      <c r="N46" s="16"/>
      <c r="O46" s="3"/>
    </row>
  </sheetData>
  <mergeCells count="15">
    <mergeCell ref="C3:N3"/>
    <mergeCell ref="C4:N4"/>
    <mergeCell ref="D5:E5"/>
    <mergeCell ref="G5:H5"/>
    <mergeCell ref="J5:K5"/>
    <mergeCell ref="M5:N5"/>
    <mergeCell ref="O43:O44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showGridLines="0" workbookViewId="0"/>
  </sheetViews>
  <sheetFormatPr defaultColWidth="9.140625" defaultRowHeight="15"/>
  <cols>
    <col min="1" max="1" width="6.85546875" style="323" customWidth="1"/>
    <col min="2" max="2" width="5.28515625" style="323" customWidth="1"/>
    <col min="3" max="3" width="34.140625" style="323" bestFit="1" customWidth="1"/>
    <col min="4" max="4" width="15.28515625" style="323" bestFit="1" customWidth="1"/>
    <col min="5" max="5" width="7.85546875" style="323" bestFit="1" customWidth="1"/>
    <col min="6" max="6" width="9.140625" style="323"/>
    <col min="7" max="7" width="8.7109375" style="323" customWidth="1"/>
    <col min="8" max="8" width="6.5703125" style="323" bestFit="1" customWidth="1"/>
    <col min="9" max="9" width="9.140625" style="323"/>
    <col min="10" max="10" width="8.7109375" style="323" customWidth="1"/>
    <col min="11" max="11" width="6.5703125" style="323" bestFit="1" customWidth="1"/>
    <col min="12" max="12" width="9.140625" style="323"/>
    <col min="13" max="13" width="8.7109375" style="323" customWidth="1"/>
    <col min="14" max="14" width="7.85546875" style="323" bestFit="1" customWidth="1"/>
    <col min="15" max="15" width="5.28515625" style="323" customWidth="1"/>
    <col min="16" max="17" width="9.5703125" style="323" bestFit="1" customWidth="1"/>
    <col min="18" max="16384" width="9.140625" style="323"/>
  </cols>
  <sheetData>
    <row r="1" spans="2:17" ht="15.75" customHeight="1" thickBot="1"/>
    <row r="2" spans="2:17">
      <c r="B2" s="8"/>
      <c r="C2" s="1"/>
      <c r="D2" s="17"/>
      <c r="E2" s="1"/>
      <c r="F2" s="1"/>
      <c r="G2" s="17"/>
      <c r="H2" s="18"/>
      <c r="I2" s="1"/>
      <c r="J2" s="17"/>
      <c r="K2" s="17"/>
      <c r="L2" s="1"/>
      <c r="M2" s="17"/>
      <c r="N2" s="17"/>
      <c r="O2" s="2"/>
    </row>
    <row r="3" spans="2:17">
      <c r="B3" s="5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25"/>
    </row>
    <row r="4" spans="2:17">
      <c r="B4" s="5"/>
      <c r="C4" s="378" t="s">
        <v>2531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25"/>
    </row>
    <row r="5" spans="2:17">
      <c r="B5" s="5"/>
      <c r="C5" s="23"/>
      <c r="D5" s="378"/>
      <c r="E5" s="377"/>
      <c r="F5" s="324"/>
      <c r="G5" s="378"/>
      <c r="H5" s="377"/>
      <c r="I5" s="324"/>
      <c r="J5" s="378"/>
      <c r="K5" s="377"/>
      <c r="L5" s="324"/>
      <c r="M5" s="378" t="s">
        <v>2380</v>
      </c>
      <c r="N5" s="377"/>
      <c r="O5" s="325"/>
    </row>
    <row r="6" spans="2:17">
      <c r="B6" s="5"/>
      <c r="C6" s="23"/>
      <c r="D6" s="378"/>
      <c r="E6" s="377"/>
      <c r="F6" s="324"/>
      <c r="G6" s="378"/>
      <c r="H6" s="377"/>
      <c r="I6" s="324"/>
      <c r="J6" s="378"/>
      <c r="K6" s="377"/>
      <c r="L6" s="324"/>
      <c r="M6" s="378"/>
      <c r="N6" s="377"/>
      <c r="O6" s="325"/>
    </row>
    <row r="7" spans="2:17">
      <c r="B7" s="5"/>
      <c r="C7" s="23"/>
      <c r="D7" s="378" t="s">
        <v>2434</v>
      </c>
      <c r="E7" s="377"/>
      <c r="F7" s="324"/>
      <c r="G7" s="378" t="s">
        <v>2435</v>
      </c>
      <c r="H7" s="377"/>
      <c r="I7" s="324"/>
      <c r="J7" s="378" t="s">
        <v>2436</v>
      </c>
      <c r="K7" s="377"/>
      <c r="L7" s="324"/>
      <c r="M7" s="378" t="s">
        <v>2437</v>
      </c>
      <c r="N7" s="377"/>
      <c r="O7" s="325"/>
    </row>
    <row r="8" spans="2:17">
      <c r="B8" s="5"/>
      <c r="D8" s="324">
        <v>2018</v>
      </c>
      <c r="E8" s="25">
        <v>2017</v>
      </c>
      <c r="F8" s="324"/>
      <c r="G8" s="324">
        <v>2018</v>
      </c>
      <c r="H8" s="25">
        <v>2017</v>
      </c>
      <c r="I8" s="324"/>
      <c r="J8" s="324">
        <v>2018</v>
      </c>
      <c r="K8" s="25">
        <v>2017</v>
      </c>
      <c r="L8" s="324"/>
      <c r="M8" s="324">
        <v>2018</v>
      </c>
      <c r="N8" s="25">
        <v>2017</v>
      </c>
      <c r="O8" s="325"/>
    </row>
    <row r="9" spans="2:17">
      <c r="B9" s="5"/>
      <c r="C9" s="23" t="s">
        <v>2488</v>
      </c>
      <c r="D9" s="37"/>
      <c r="E9" s="31"/>
      <c r="F9" s="37"/>
      <c r="G9" s="37"/>
      <c r="H9" s="31"/>
      <c r="I9" s="37"/>
      <c r="J9" s="37"/>
      <c r="K9" s="31"/>
      <c r="L9" s="37"/>
      <c r="M9" s="37"/>
      <c r="N9" s="31"/>
      <c r="O9" s="325"/>
    </row>
    <row r="10" spans="2:17">
      <c r="B10" s="5"/>
      <c r="C10" s="30"/>
      <c r="D10" s="37"/>
      <c r="E10" s="31"/>
      <c r="F10" s="37"/>
      <c r="G10" s="37"/>
      <c r="H10" s="31"/>
      <c r="I10" s="37"/>
      <c r="J10" s="37"/>
      <c r="K10" s="31"/>
      <c r="L10" s="37"/>
      <c r="M10" s="37"/>
      <c r="N10" s="31"/>
      <c r="O10" s="325"/>
    </row>
    <row r="11" spans="2:17">
      <c r="B11" s="5"/>
      <c r="C11" s="79" t="s">
        <v>2490</v>
      </c>
      <c r="D11" s="37"/>
      <c r="E11" s="31"/>
      <c r="F11" s="37"/>
      <c r="G11" s="37"/>
      <c r="H11" s="31"/>
      <c r="I11" s="37"/>
      <c r="J11" s="37"/>
      <c r="K11" s="31"/>
      <c r="L11" s="37"/>
      <c r="M11" s="37"/>
      <c r="N11" s="31"/>
      <c r="O11" s="325"/>
    </row>
    <row r="12" spans="2:17">
      <c r="B12" s="5"/>
      <c r="C12" s="26" t="s">
        <v>2492</v>
      </c>
      <c r="D12" s="96">
        <v>317779</v>
      </c>
      <c r="E12" s="107">
        <v>304824.64532270998</v>
      </c>
      <c r="F12" s="105"/>
      <c r="G12" s="96">
        <v>497838</v>
      </c>
      <c r="H12" s="107">
        <v>448620.77835798002</v>
      </c>
      <c r="I12" s="105"/>
      <c r="J12" s="96">
        <v>313457</v>
      </c>
      <c r="K12" s="107">
        <v>289087.33127178001</v>
      </c>
      <c r="L12" s="105"/>
      <c r="M12" s="96">
        <v>1129074</v>
      </c>
      <c r="N12" s="108">
        <v>1042532.75495247</v>
      </c>
      <c r="O12" s="325"/>
    </row>
    <row r="13" spans="2:17">
      <c r="B13" s="5"/>
      <c r="C13" s="26" t="s">
        <v>2494</v>
      </c>
      <c r="D13" s="96">
        <v>279594</v>
      </c>
      <c r="E13" s="107">
        <v>203158.87083915999</v>
      </c>
      <c r="F13" s="96"/>
      <c r="G13" s="96">
        <v>27179</v>
      </c>
      <c r="H13" s="107">
        <v>20263.731449890001</v>
      </c>
      <c r="I13" s="96"/>
      <c r="J13" s="96">
        <v>4243</v>
      </c>
      <c r="K13" s="107">
        <v>4112.1921082700001</v>
      </c>
      <c r="L13" s="96"/>
      <c r="M13" s="96">
        <v>311016</v>
      </c>
      <c r="N13" s="108">
        <v>227534.79439731999</v>
      </c>
      <c r="O13" s="19"/>
    </row>
    <row r="14" spans="2:17" ht="15.75" customHeight="1" thickBot="1">
      <c r="B14" s="5"/>
      <c r="C14" s="26" t="s">
        <v>2496</v>
      </c>
      <c r="D14" s="98">
        <v>1255846</v>
      </c>
      <c r="E14" s="97">
        <v>1176763.96271529</v>
      </c>
      <c r="F14" s="96"/>
      <c r="G14" s="98">
        <v>316794</v>
      </c>
      <c r="H14" s="97">
        <v>308199.35824917001</v>
      </c>
      <c r="I14" s="96"/>
      <c r="J14" s="98">
        <v>239301</v>
      </c>
      <c r="K14" s="97">
        <v>211363.89503997</v>
      </c>
      <c r="L14" s="96"/>
      <c r="M14" s="98">
        <v>1811940</v>
      </c>
      <c r="N14" s="99">
        <v>1696327.2160044301</v>
      </c>
      <c r="O14" s="20"/>
    </row>
    <row r="15" spans="2:17">
      <c r="B15" s="5"/>
      <c r="C15" s="28" t="s">
        <v>2498</v>
      </c>
      <c r="D15" s="95">
        <v>1853219</v>
      </c>
      <c r="E15" s="104">
        <v>1684747.47887716</v>
      </c>
      <c r="F15" s="96"/>
      <c r="G15" s="95">
        <v>841810</v>
      </c>
      <c r="H15" s="104">
        <v>777083.86805704003</v>
      </c>
      <c r="I15" s="96"/>
      <c r="J15" s="95">
        <v>557001</v>
      </c>
      <c r="K15" s="104">
        <v>504563.41842002003</v>
      </c>
      <c r="L15" s="96"/>
      <c r="M15" s="367">
        <v>3252030</v>
      </c>
      <c r="N15" s="106">
        <v>2966394.7653542198</v>
      </c>
      <c r="O15" s="20"/>
      <c r="P15" s="227"/>
      <c r="Q15" s="227"/>
    </row>
    <row r="16" spans="2:17">
      <c r="B16" s="5"/>
      <c r="C16" s="30"/>
      <c r="D16" s="96"/>
      <c r="E16" s="107"/>
      <c r="F16" s="96"/>
      <c r="G16" s="96"/>
      <c r="H16" s="107"/>
      <c r="I16" s="96"/>
      <c r="J16" s="96"/>
      <c r="K16" s="107"/>
      <c r="L16" s="96"/>
      <c r="M16" s="96"/>
      <c r="N16" s="107"/>
      <c r="O16" s="20"/>
    </row>
    <row r="17" spans="2:16">
      <c r="B17" s="5"/>
      <c r="C17" s="79" t="s">
        <v>2510</v>
      </c>
      <c r="D17" s="96"/>
      <c r="E17" s="107"/>
      <c r="F17" s="96"/>
      <c r="G17" s="96"/>
      <c r="H17" s="107"/>
      <c r="I17" s="96"/>
      <c r="J17" s="96"/>
      <c r="K17" s="107"/>
      <c r="L17" s="96"/>
      <c r="M17" s="96"/>
      <c r="N17" s="107"/>
      <c r="O17" s="20"/>
    </row>
    <row r="18" spans="2:16">
      <c r="B18" s="5"/>
      <c r="C18" s="26" t="s">
        <v>2414</v>
      </c>
      <c r="D18" s="96">
        <v>44104</v>
      </c>
      <c r="E18" s="107">
        <v>45103.217994649996</v>
      </c>
      <c r="F18" s="96"/>
      <c r="G18" s="96">
        <v>41671</v>
      </c>
      <c r="H18" s="107">
        <v>40517.842305129998</v>
      </c>
      <c r="I18" s="96"/>
      <c r="J18" s="96">
        <v>36390</v>
      </c>
      <c r="K18" s="107">
        <v>25305.397867489999</v>
      </c>
      <c r="L18" s="96"/>
      <c r="M18" s="96">
        <v>122165</v>
      </c>
      <c r="N18" s="108">
        <v>110926.45816727</v>
      </c>
      <c r="O18" s="20"/>
    </row>
    <row r="19" spans="2:16">
      <c r="B19" s="5"/>
      <c r="C19" s="26" t="s">
        <v>2513</v>
      </c>
      <c r="D19" s="96">
        <v>73641</v>
      </c>
      <c r="E19" s="107">
        <v>70857.182818159999</v>
      </c>
      <c r="F19" s="105"/>
      <c r="G19" s="96">
        <v>7411</v>
      </c>
      <c r="H19" s="107">
        <v>8408.6224913500009</v>
      </c>
      <c r="I19" s="105"/>
      <c r="J19" s="96">
        <v>699</v>
      </c>
      <c r="K19" s="107">
        <v>1097.67600391</v>
      </c>
      <c r="L19" s="105"/>
      <c r="M19" s="96">
        <v>81751</v>
      </c>
      <c r="N19" s="108">
        <v>80363.481313420009</v>
      </c>
      <c r="O19" s="20"/>
    </row>
    <row r="20" spans="2:16" ht="15.75" customHeight="1" thickBot="1">
      <c r="B20" s="5"/>
      <c r="C20" s="26" t="s">
        <v>2515</v>
      </c>
      <c r="D20" s="98">
        <v>786402</v>
      </c>
      <c r="E20" s="97">
        <v>783019.27949511004</v>
      </c>
      <c r="F20" s="105"/>
      <c r="G20" s="98">
        <v>20885</v>
      </c>
      <c r="H20" s="97">
        <v>15408.150307960001</v>
      </c>
      <c r="I20" s="105"/>
      <c r="J20" s="98">
        <v>11717</v>
      </c>
      <c r="K20" s="97">
        <v>10777.95170951</v>
      </c>
      <c r="L20" s="105"/>
      <c r="M20" s="98">
        <v>819004</v>
      </c>
      <c r="N20" s="99">
        <v>809205.38151257997</v>
      </c>
      <c r="O20" s="20"/>
    </row>
    <row r="21" spans="2:16">
      <c r="B21" s="5"/>
      <c r="C21" s="28" t="s">
        <v>2517</v>
      </c>
      <c r="D21" s="95">
        <v>904147</v>
      </c>
      <c r="E21" s="104">
        <v>898979.68030792009</v>
      </c>
      <c r="F21" s="105"/>
      <c r="G21" s="95">
        <v>69967</v>
      </c>
      <c r="H21" s="104">
        <v>64334.615104440003</v>
      </c>
      <c r="I21" s="105"/>
      <c r="J21" s="95">
        <v>48806</v>
      </c>
      <c r="K21" s="104">
        <v>37181.025580910013</v>
      </c>
      <c r="L21" s="105"/>
      <c r="M21" s="95">
        <v>1022920</v>
      </c>
      <c r="N21" s="106">
        <v>1000495.32099327</v>
      </c>
      <c r="O21" s="20"/>
      <c r="P21" s="227"/>
    </row>
    <row r="22" spans="2:16" ht="15.75" customHeight="1" thickBot="1">
      <c r="B22" s="5"/>
      <c r="C22" s="30"/>
      <c r="D22" s="98"/>
      <c r="E22" s="97"/>
      <c r="F22" s="105"/>
      <c r="G22" s="114"/>
      <c r="H22" s="113"/>
      <c r="I22" s="105"/>
      <c r="J22" s="114"/>
      <c r="K22" s="113"/>
      <c r="L22" s="105"/>
      <c r="M22" s="114"/>
      <c r="N22" s="113"/>
      <c r="O22" s="20"/>
    </row>
    <row r="23" spans="2:16" ht="24" customHeight="1">
      <c r="B23" s="5"/>
      <c r="C23" s="110" t="s">
        <v>2527</v>
      </c>
      <c r="D23" s="102">
        <v>2757366</v>
      </c>
      <c r="E23" s="101">
        <v>2583727.1591850799</v>
      </c>
      <c r="F23" s="96"/>
      <c r="G23" s="102">
        <v>911777</v>
      </c>
      <c r="H23" s="101">
        <v>841418.48316148005</v>
      </c>
      <c r="I23" s="96"/>
      <c r="J23" s="372">
        <v>605807</v>
      </c>
      <c r="K23" s="101">
        <v>541744.44400093006</v>
      </c>
      <c r="L23" s="96"/>
      <c r="M23" s="372">
        <v>4274950</v>
      </c>
      <c r="N23" s="103">
        <v>3966890.0863474901</v>
      </c>
      <c r="O23" s="325"/>
    </row>
    <row r="24" spans="2:16">
      <c r="B24" s="5"/>
      <c r="C24" s="23" t="s">
        <v>2529</v>
      </c>
      <c r="D24" s="95">
        <v>183316</v>
      </c>
      <c r="E24" s="104" t="s">
        <v>2530</v>
      </c>
      <c r="F24" s="96"/>
      <c r="G24" s="95"/>
      <c r="H24" s="104" t="s">
        <v>2530</v>
      </c>
      <c r="I24" s="96"/>
      <c r="J24" s="95">
        <v>22492</v>
      </c>
      <c r="K24" s="104">
        <v>17417.89242549986</v>
      </c>
      <c r="L24" s="96"/>
      <c r="M24" s="95">
        <v>185494</v>
      </c>
      <c r="N24" s="106" t="s">
        <v>2530</v>
      </c>
      <c r="O24" s="325"/>
    </row>
    <row r="25" spans="2:16" ht="15.75" customHeight="1" thickBot="1">
      <c r="B25" s="6"/>
      <c r="C25" s="83"/>
      <c r="D25" s="16"/>
      <c r="E25" s="83"/>
      <c r="F25" s="83"/>
      <c r="G25" s="16"/>
      <c r="H25" s="16"/>
      <c r="I25" s="83"/>
      <c r="J25" s="16"/>
      <c r="K25" s="16"/>
      <c r="L25" s="83"/>
      <c r="M25" s="16"/>
      <c r="N25" s="16"/>
      <c r="O25" s="3"/>
    </row>
  </sheetData>
  <mergeCells count="14">
    <mergeCell ref="C3:N3"/>
    <mergeCell ref="C4:N4"/>
    <mergeCell ref="D5:E5"/>
    <mergeCell ref="G5:H5"/>
    <mergeCell ref="J5:K5"/>
    <mergeCell ref="M5:N5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showGridLines="0" workbookViewId="0"/>
  </sheetViews>
  <sheetFormatPr defaultColWidth="9.140625" defaultRowHeight="15"/>
  <cols>
    <col min="1" max="1" width="6.85546875" style="323" customWidth="1"/>
    <col min="2" max="2" width="5.28515625" style="323" customWidth="1"/>
    <col min="3" max="3" width="40.28515625" style="323" bestFit="1" customWidth="1"/>
    <col min="4" max="4" width="8.7109375" style="323" customWidth="1"/>
    <col min="5" max="5" width="7.85546875" style="323" bestFit="1" customWidth="1"/>
    <col min="6" max="6" width="9.140625" style="323"/>
    <col min="7" max="7" width="8.7109375" style="323" customWidth="1"/>
    <col min="8" max="8" width="6.5703125" style="323" bestFit="1" customWidth="1"/>
    <col min="9" max="9" width="9.140625" style="323"/>
    <col min="10" max="10" width="8.7109375" style="323" customWidth="1"/>
    <col min="11" max="11" width="6.5703125" style="323" bestFit="1" customWidth="1"/>
    <col min="12" max="12" width="9.140625" style="323"/>
    <col min="13" max="13" width="8.7109375" style="323" customWidth="1"/>
    <col min="14" max="14" width="7.85546875" style="323" bestFit="1" customWidth="1"/>
    <col min="15" max="15" width="5.28515625" style="323" customWidth="1"/>
    <col min="16" max="16384" width="9.140625" style="323"/>
  </cols>
  <sheetData>
    <row r="1" spans="2:16" ht="15.75" customHeight="1" thickBot="1"/>
    <row r="2" spans="2:16">
      <c r="B2" s="8"/>
      <c r="C2" s="1"/>
      <c r="D2" s="17"/>
      <c r="E2" s="1"/>
      <c r="F2" s="1"/>
      <c r="G2" s="17"/>
      <c r="H2" s="18"/>
      <c r="I2" s="1"/>
      <c r="J2" s="17"/>
      <c r="K2" s="17"/>
      <c r="L2" s="1"/>
      <c r="M2" s="17"/>
      <c r="N2" s="17"/>
      <c r="O2" s="2"/>
    </row>
    <row r="3" spans="2:16">
      <c r="B3" s="5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25"/>
    </row>
    <row r="4" spans="2:16">
      <c r="B4" s="5"/>
      <c r="C4" s="378" t="s">
        <v>2537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25"/>
    </row>
    <row r="5" spans="2:16">
      <c r="B5" s="5"/>
      <c r="C5" s="23"/>
      <c r="D5" s="378"/>
      <c r="E5" s="377"/>
      <c r="F5" s="324"/>
      <c r="G5" s="378"/>
      <c r="H5" s="377"/>
      <c r="I5" s="324"/>
      <c r="J5" s="378"/>
      <c r="K5" s="377"/>
      <c r="L5" s="324"/>
      <c r="M5" s="378" t="s">
        <v>2380</v>
      </c>
      <c r="N5" s="377"/>
      <c r="O5" s="325"/>
    </row>
    <row r="6" spans="2:16">
      <c r="B6" s="5"/>
      <c r="C6" s="23"/>
      <c r="D6" s="378"/>
      <c r="E6" s="377"/>
      <c r="F6" s="324"/>
      <c r="G6" s="378"/>
      <c r="H6" s="377"/>
      <c r="I6" s="324"/>
      <c r="J6" s="378"/>
      <c r="K6" s="377"/>
      <c r="L6" s="324"/>
      <c r="M6" s="378"/>
      <c r="N6" s="377"/>
      <c r="O6" s="325"/>
    </row>
    <row r="7" spans="2:16">
      <c r="B7" s="5"/>
      <c r="C7" s="23"/>
      <c r="D7" s="378" t="s">
        <v>2434</v>
      </c>
      <c r="E7" s="377"/>
      <c r="F7" s="324"/>
      <c r="G7" s="378" t="s">
        <v>2435</v>
      </c>
      <c r="H7" s="377"/>
      <c r="I7" s="324"/>
      <c r="J7" s="378" t="s">
        <v>2436</v>
      </c>
      <c r="K7" s="377"/>
      <c r="L7" s="324"/>
      <c r="M7" s="378" t="s">
        <v>2437</v>
      </c>
      <c r="N7" s="377"/>
      <c r="O7" s="325"/>
    </row>
    <row r="8" spans="2:16">
      <c r="B8" s="5"/>
      <c r="D8" s="324">
        <v>2018</v>
      </c>
      <c r="E8" s="25">
        <v>2017</v>
      </c>
      <c r="F8" s="324"/>
      <c r="G8" s="324">
        <v>2018</v>
      </c>
      <c r="H8" s="25">
        <v>2017</v>
      </c>
      <c r="I8" s="324"/>
      <c r="J8" s="324">
        <v>2018</v>
      </c>
      <c r="K8" s="25">
        <v>2017</v>
      </c>
      <c r="L8" s="324"/>
      <c r="M8" s="324">
        <v>2018</v>
      </c>
      <c r="N8" s="25">
        <v>2017</v>
      </c>
      <c r="O8" s="325"/>
    </row>
    <row r="9" spans="2:16">
      <c r="B9" s="5"/>
      <c r="C9" s="23" t="s">
        <v>2538</v>
      </c>
      <c r="D9" s="37"/>
      <c r="E9" s="31"/>
      <c r="F9" s="37"/>
      <c r="G9" s="37"/>
      <c r="H9" s="31"/>
      <c r="I9" s="37"/>
      <c r="J9" s="37"/>
      <c r="K9" s="31"/>
      <c r="L9" s="37"/>
      <c r="M9" s="37"/>
      <c r="N9" s="31"/>
      <c r="O9" s="325"/>
    </row>
    <row r="10" spans="2:16">
      <c r="B10" s="5"/>
      <c r="C10" s="26" t="s">
        <v>2539</v>
      </c>
      <c r="D10" s="365">
        <v>6521</v>
      </c>
      <c r="E10" s="107">
        <v>6367.6634810300002</v>
      </c>
      <c r="F10" s="95"/>
      <c r="G10" s="96">
        <v>16271</v>
      </c>
      <c r="H10" s="107">
        <v>14713.569698089999</v>
      </c>
      <c r="I10" s="95"/>
      <c r="J10" s="96">
        <v>14579</v>
      </c>
      <c r="K10" s="107">
        <v>13930.148654430001</v>
      </c>
      <c r="L10" s="95"/>
      <c r="M10" s="96">
        <v>37371</v>
      </c>
      <c r="N10" s="107">
        <v>35011.381833549996</v>
      </c>
      <c r="O10" s="325"/>
      <c r="P10" s="364"/>
    </row>
    <row r="11" spans="2:16">
      <c r="B11" s="5"/>
      <c r="C11" s="26" t="s">
        <v>2540</v>
      </c>
      <c r="D11" s="96">
        <v>31854</v>
      </c>
      <c r="E11" s="107">
        <v>30548.67041422</v>
      </c>
      <c r="F11" s="105"/>
      <c r="G11" s="96">
        <v>41939</v>
      </c>
      <c r="H11" s="107">
        <v>39309.210776980013</v>
      </c>
      <c r="I11" s="105"/>
      <c r="J11" s="96">
        <v>1653</v>
      </c>
      <c r="K11" s="107">
        <v>1535.91050015</v>
      </c>
      <c r="L11" s="105"/>
      <c r="M11" s="96">
        <v>75446</v>
      </c>
      <c r="N11" s="107">
        <v>71393.791691350008</v>
      </c>
      <c r="O11" s="325"/>
    </row>
    <row r="12" spans="2:16">
      <c r="B12" s="5"/>
      <c r="C12" s="26" t="s">
        <v>2541</v>
      </c>
      <c r="D12" s="96">
        <v>6270</v>
      </c>
      <c r="E12" s="107">
        <v>6205.9091867200004</v>
      </c>
      <c r="F12" s="96"/>
      <c r="G12" s="96">
        <v>20154</v>
      </c>
      <c r="H12" s="107">
        <v>18284.525207679999</v>
      </c>
      <c r="I12" s="96"/>
      <c r="J12" s="96">
        <v>701</v>
      </c>
      <c r="K12" s="107">
        <v>676.76535946000001</v>
      </c>
      <c r="L12" s="96"/>
      <c r="M12" s="96">
        <v>27125</v>
      </c>
      <c r="N12" s="107">
        <v>25167.199753860001</v>
      </c>
      <c r="O12" s="19"/>
    </row>
    <row r="13" spans="2:16">
      <c r="B13" s="5"/>
      <c r="C13" s="26" t="s">
        <v>2542</v>
      </c>
      <c r="D13" s="96">
        <v>28433</v>
      </c>
      <c r="E13" s="107">
        <v>24617.55325709</v>
      </c>
      <c r="F13" s="96"/>
      <c r="G13" s="96">
        <v>33769</v>
      </c>
      <c r="H13" s="107">
        <v>29989.06871933</v>
      </c>
      <c r="I13" s="96"/>
      <c r="J13" s="96">
        <v>63651</v>
      </c>
      <c r="K13" s="107">
        <v>56891.184515389999</v>
      </c>
      <c r="L13" s="96"/>
      <c r="M13" s="96">
        <v>125853</v>
      </c>
      <c r="N13" s="107">
        <v>111497.80649181</v>
      </c>
      <c r="O13" s="20"/>
    </row>
    <row r="14" spans="2:16">
      <c r="B14" s="5"/>
      <c r="C14" s="26" t="s">
        <v>2543</v>
      </c>
      <c r="D14" s="96">
        <v>76353</v>
      </c>
      <c r="E14" s="107">
        <v>68151.145514980002</v>
      </c>
      <c r="F14" s="96"/>
      <c r="G14" s="96">
        <v>0</v>
      </c>
      <c r="H14" s="107">
        <v>0</v>
      </c>
      <c r="I14" s="96"/>
      <c r="J14" s="365">
        <v>19</v>
      </c>
      <c r="K14" s="107">
        <v>20.978835870000001</v>
      </c>
      <c r="L14" s="96"/>
      <c r="M14" s="96">
        <v>76372</v>
      </c>
      <c r="N14" s="107">
        <v>68172.124350850005</v>
      </c>
      <c r="O14" s="20"/>
      <c r="P14" s="364"/>
    </row>
    <row r="15" spans="2:16">
      <c r="B15" s="5"/>
      <c r="C15" s="26" t="s">
        <v>2544</v>
      </c>
      <c r="D15" s="96">
        <v>11362</v>
      </c>
      <c r="E15" s="107">
        <v>9751.6476026500004</v>
      </c>
      <c r="F15" s="96"/>
      <c r="G15" s="96">
        <v>79437</v>
      </c>
      <c r="H15" s="107">
        <v>73504.046744520005</v>
      </c>
      <c r="I15" s="96"/>
      <c r="J15" s="96">
        <v>5796</v>
      </c>
      <c r="K15" s="107">
        <v>5129.3982272699996</v>
      </c>
      <c r="L15" s="96"/>
      <c r="M15" s="96">
        <v>96595</v>
      </c>
      <c r="N15" s="107">
        <v>88385.092574440001</v>
      </c>
      <c r="O15" s="20"/>
    </row>
    <row r="16" spans="2:16">
      <c r="B16" s="5"/>
      <c r="C16" s="26" t="s">
        <v>2545</v>
      </c>
      <c r="D16" s="96">
        <v>3106</v>
      </c>
      <c r="E16" s="107">
        <v>2847.8736978699999</v>
      </c>
      <c r="F16" s="96"/>
      <c r="G16" s="96">
        <v>0</v>
      </c>
      <c r="H16" s="107">
        <v>2.8547292099999999</v>
      </c>
      <c r="I16" s="96"/>
      <c r="J16" s="96">
        <v>2</v>
      </c>
      <c r="K16" s="107">
        <v>4.8703398</v>
      </c>
      <c r="L16" s="96"/>
      <c r="M16" s="96">
        <v>3108</v>
      </c>
      <c r="N16" s="107">
        <v>2855.5987668799999</v>
      </c>
      <c r="O16" s="20"/>
    </row>
    <row r="17" spans="2:16">
      <c r="B17" s="5"/>
      <c r="C17" s="26" t="s">
        <v>2546</v>
      </c>
      <c r="D17" s="96">
        <v>88660</v>
      </c>
      <c r="E17" s="107">
        <v>84700.457239149997</v>
      </c>
      <c r="F17" s="96"/>
      <c r="G17" s="96">
        <v>5559</v>
      </c>
      <c r="H17" s="107">
        <v>5556.5958842700002</v>
      </c>
      <c r="I17" s="96"/>
      <c r="J17" s="96">
        <v>17159</v>
      </c>
      <c r="K17" s="107">
        <v>15248.658275</v>
      </c>
      <c r="L17" s="96"/>
      <c r="M17" s="96">
        <v>111378</v>
      </c>
      <c r="N17" s="107">
        <v>105505.71139842</v>
      </c>
      <c r="O17" s="20"/>
    </row>
    <row r="18" spans="2:16">
      <c r="B18" s="5"/>
      <c r="C18" s="26" t="s">
        <v>2547</v>
      </c>
      <c r="D18" s="96">
        <v>683313</v>
      </c>
      <c r="E18" s="107">
        <v>654798.65977999999</v>
      </c>
      <c r="F18" s="105"/>
      <c r="G18" s="96">
        <v>159927</v>
      </c>
      <c r="H18" s="107">
        <v>142671.55491025001</v>
      </c>
      <c r="I18" s="105"/>
      <c r="J18" s="365">
        <v>47447</v>
      </c>
      <c r="K18" s="107">
        <v>40869.3325559</v>
      </c>
      <c r="L18" s="105"/>
      <c r="M18" s="96">
        <v>890687</v>
      </c>
      <c r="N18" s="107">
        <v>838339.54724614997</v>
      </c>
      <c r="O18" s="20"/>
      <c r="P18" s="364"/>
    </row>
    <row r="19" spans="2:16">
      <c r="B19" s="5"/>
      <c r="C19" s="26" t="s">
        <v>2548</v>
      </c>
      <c r="D19" s="96">
        <v>119050</v>
      </c>
      <c r="E19" s="107">
        <v>115758.08849146</v>
      </c>
      <c r="F19" s="105"/>
      <c r="G19" s="96">
        <v>101100</v>
      </c>
      <c r="H19" s="107">
        <v>93285.780964679987</v>
      </c>
      <c r="I19" s="105"/>
      <c r="J19" s="365">
        <v>145479</v>
      </c>
      <c r="K19" s="107">
        <v>131794.17189952001</v>
      </c>
      <c r="L19" s="105"/>
      <c r="M19" s="96">
        <v>365629</v>
      </c>
      <c r="N19" s="107">
        <v>340838.04135566001</v>
      </c>
      <c r="O19" s="20"/>
      <c r="P19" s="366"/>
    </row>
    <row r="20" spans="2:16">
      <c r="B20" s="5"/>
      <c r="C20" s="26" t="s">
        <v>2549</v>
      </c>
      <c r="D20" s="96">
        <v>72378</v>
      </c>
      <c r="E20" s="107">
        <v>71481.11236092</v>
      </c>
      <c r="F20" s="105"/>
      <c r="G20" s="96">
        <v>1181</v>
      </c>
      <c r="H20" s="107">
        <v>866.90601595999999</v>
      </c>
      <c r="I20" s="105"/>
      <c r="J20" s="365">
        <v>1033</v>
      </c>
      <c r="K20" s="107">
        <v>906.75781799000004</v>
      </c>
      <c r="L20" s="105"/>
      <c r="M20" s="96">
        <v>74592</v>
      </c>
      <c r="N20" s="107">
        <v>73254.776194870006</v>
      </c>
      <c r="O20" s="20"/>
      <c r="P20" s="366"/>
    </row>
    <row r="21" spans="2:16">
      <c r="B21" s="5"/>
      <c r="C21" s="26" t="s">
        <v>2550</v>
      </c>
      <c r="D21" s="96">
        <v>98041</v>
      </c>
      <c r="E21" s="107">
        <v>97763.017230609999</v>
      </c>
      <c r="F21" s="105"/>
      <c r="G21" s="96">
        <v>115252</v>
      </c>
      <c r="H21" s="107">
        <v>109653.26820974999</v>
      </c>
      <c r="I21" s="105"/>
      <c r="J21" s="365">
        <v>155655</v>
      </c>
      <c r="K21" s="107">
        <v>142755.50520260999</v>
      </c>
      <c r="L21" s="105"/>
      <c r="M21" s="96">
        <v>368948</v>
      </c>
      <c r="N21" s="107">
        <v>350171.79064297001</v>
      </c>
      <c r="O21" s="20"/>
      <c r="P21" s="366"/>
    </row>
    <row r="22" spans="2:16">
      <c r="B22" s="5"/>
      <c r="C22" s="26" t="s">
        <v>2551</v>
      </c>
      <c r="D22" s="96">
        <v>1925</v>
      </c>
      <c r="E22" s="107">
        <v>1828.64232027</v>
      </c>
      <c r="F22" s="96"/>
      <c r="G22" s="96">
        <v>2505</v>
      </c>
      <c r="H22" s="107">
        <v>2338.8189017099999</v>
      </c>
      <c r="I22" s="96"/>
      <c r="J22" s="365">
        <v>4759</v>
      </c>
      <c r="K22" s="107">
        <v>4238.2554598799998</v>
      </c>
      <c r="L22" s="96"/>
      <c r="M22" s="96">
        <v>9189</v>
      </c>
      <c r="N22" s="107">
        <v>8405.7166818599999</v>
      </c>
      <c r="O22" s="20"/>
      <c r="P22" s="366"/>
    </row>
    <row r="23" spans="2:16">
      <c r="B23" s="5"/>
      <c r="C23" s="26" t="s">
        <v>2552</v>
      </c>
      <c r="D23" s="96">
        <v>1523</v>
      </c>
      <c r="E23" s="107">
        <v>1685.44006328</v>
      </c>
      <c r="F23" s="96"/>
      <c r="G23" s="96">
        <v>13214</v>
      </c>
      <c r="H23" s="107">
        <v>11667.37639601</v>
      </c>
      <c r="I23" s="96"/>
      <c r="J23" s="365">
        <v>642</v>
      </c>
      <c r="K23" s="107">
        <v>561.71804616999998</v>
      </c>
      <c r="L23" s="96"/>
      <c r="M23" s="96">
        <v>15379</v>
      </c>
      <c r="N23" s="107">
        <v>13914.53450546</v>
      </c>
      <c r="O23" s="20"/>
      <c r="P23" s="364"/>
    </row>
    <row r="24" spans="2:16">
      <c r="B24" s="5"/>
      <c r="C24" s="26" t="s">
        <v>2553</v>
      </c>
      <c r="D24" s="96">
        <v>5327</v>
      </c>
      <c r="E24" s="107">
        <v>6301.9245219300001</v>
      </c>
      <c r="F24" s="96"/>
      <c r="G24" s="96">
        <v>6945</v>
      </c>
      <c r="H24" s="107">
        <v>5570.2527450500002</v>
      </c>
      <c r="I24" s="96"/>
      <c r="J24" s="365">
        <v>52112</v>
      </c>
      <c r="K24" s="107">
        <v>44888.069011150001</v>
      </c>
      <c r="L24" s="96"/>
      <c r="M24" s="96">
        <v>64384</v>
      </c>
      <c r="N24" s="107">
        <v>56760.246278129998</v>
      </c>
      <c r="O24" s="20"/>
      <c r="P24" s="366"/>
    </row>
    <row r="25" spans="2:16">
      <c r="B25" s="5"/>
      <c r="C25" s="26" t="s">
        <v>2554</v>
      </c>
      <c r="D25" s="96">
        <v>19</v>
      </c>
      <c r="E25" s="107">
        <v>51.351554200000002</v>
      </c>
      <c r="F25" s="96"/>
      <c r="G25" s="96">
        <v>1520</v>
      </c>
      <c r="H25" s="107">
        <v>2414.1100173499999</v>
      </c>
      <c r="I25" s="96"/>
      <c r="J25" s="365">
        <v>2345</v>
      </c>
      <c r="K25" s="107">
        <v>2207.19633423</v>
      </c>
      <c r="L25" s="96"/>
      <c r="M25" s="96">
        <v>3884</v>
      </c>
      <c r="N25" s="107">
        <v>4672.65790578</v>
      </c>
      <c r="O25" s="20"/>
      <c r="P25" s="366"/>
    </row>
    <row r="26" spans="2:16">
      <c r="B26" s="5"/>
      <c r="C26" s="26" t="s">
        <v>2555</v>
      </c>
      <c r="D26" s="96">
        <v>921</v>
      </c>
      <c r="E26" s="107">
        <v>858.70055078999997</v>
      </c>
      <c r="F26" s="96"/>
      <c r="G26" s="96">
        <v>3326</v>
      </c>
      <c r="H26" s="107">
        <v>3313.2994916399998</v>
      </c>
      <c r="I26" s="96"/>
      <c r="J26" s="365">
        <v>14244</v>
      </c>
      <c r="K26" s="107">
        <v>12288.119142220001</v>
      </c>
      <c r="L26" s="96"/>
      <c r="M26" s="96">
        <v>18491</v>
      </c>
      <c r="N26" s="107">
        <v>16460.119184650001</v>
      </c>
      <c r="O26" s="20"/>
      <c r="P26" s="364"/>
    </row>
    <row r="27" spans="2:16">
      <c r="B27" s="5"/>
      <c r="C27" s="26" t="s">
        <v>2556</v>
      </c>
      <c r="D27" s="96">
        <v>4427</v>
      </c>
      <c r="E27" s="107">
        <v>3983.5809739900001</v>
      </c>
      <c r="F27" s="96"/>
      <c r="G27" s="96">
        <v>5109</v>
      </c>
      <c r="H27" s="107">
        <v>4635.3326992599996</v>
      </c>
      <c r="I27" s="96"/>
      <c r="J27" s="365">
        <v>5406</v>
      </c>
      <c r="K27" s="107">
        <v>4487.0765050200007</v>
      </c>
      <c r="L27" s="96"/>
      <c r="M27" s="96">
        <v>14942</v>
      </c>
      <c r="N27" s="107">
        <v>13105.99017827</v>
      </c>
      <c r="O27" s="20"/>
      <c r="P27" s="366"/>
    </row>
    <row r="28" spans="2:16">
      <c r="B28" s="5"/>
      <c r="C28" s="26" t="s">
        <v>2557</v>
      </c>
      <c r="D28" s="96">
        <v>7124</v>
      </c>
      <c r="E28" s="107">
        <v>6999.0412348399996</v>
      </c>
      <c r="F28" s="96"/>
      <c r="G28" s="365">
        <v>4029</v>
      </c>
      <c r="H28" s="107">
        <v>3991.1551019799999</v>
      </c>
      <c r="I28" s="96"/>
      <c r="J28" s="365">
        <v>258</v>
      </c>
      <c r="K28" s="107">
        <v>250.03222022</v>
      </c>
      <c r="L28" s="96"/>
      <c r="M28" s="96">
        <v>11411</v>
      </c>
      <c r="N28" s="107">
        <v>11240.22855704</v>
      </c>
      <c r="O28" s="20"/>
      <c r="P28" s="364"/>
    </row>
    <row r="29" spans="2:16">
      <c r="B29" s="5"/>
      <c r="C29" s="26" t="s">
        <v>2558</v>
      </c>
      <c r="D29" s="96">
        <v>21724</v>
      </c>
      <c r="E29" s="107">
        <v>22224.944957660002</v>
      </c>
      <c r="F29" s="105"/>
      <c r="G29" s="365">
        <v>7949</v>
      </c>
      <c r="H29" s="107">
        <v>6930.2449762299993</v>
      </c>
      <c r="I29" s="105"/>
      <c r="J29" s="365">
        <v>3799</v>
      </c>
      <c r="K29" s="107">
        <v>3117.4228545800001</v>
      </c>
      <c r="L29" s="105"/>
      <c r="M29" s="96">
        <v>33472</v>
      </c>
      <c r="N29" s="107">
        <v>32272.61278847</v>
      </c>
      <c r="O29" s="20"/>
      <c r="P29" s="366"/>
    </row>
    <row r="30" spans="2:16">
      <c r="B30" s="5"/>
      <c r="C30" s="26" t="s">
        <v>2559</v>
      </c>
      <c r="D30" s="96">
        <v>2594</v>
      </c>
      <c r="E30" s="107">
        <v>2648.8468969300002</v>
      </c>
      <c r="F30" s="95"/>
      <c r="G30" s="365">
        <v>249</v>
      </c>
      <c r="H30" s="107">
        <v>308.00788244</v>
      </c>
      <c r="I30" s="95"/>
      <c r="J30" s="365">
        <v>38</v>
      </c>
      <c r="K30" s="107">
        <v>11.04791251</v>
      </c>
      <c r="L30" s="95"/>
      <c r="M30" s="96">
        <v>2881</v>
      </c>
      <c r="N30" s="107">
        <v>2967.90269188</v>
      </c>
      <c r="O30" s="325"/>
      <c r="P30" s="366"/>
    </row>
    <row r="31" spans="2:16">
      <c r="B31" s="5"/>
      <c r="C31" s="26" t="s">
        <v>2560</v>
      </c>
      <c r="D31" s="96">
        <v>2032</v>
      </c>
      <c r="E31" s="107">
        <v>2077.7226987099998</v>
      </c>
      <c r="F31" s="95"/>
      <c r="G31" s="365">
        <v>973</v>
      </c>
      <c r="H31" s="107">
        <v>623.68822992999992</v>
      </c>
      <c r="I31" s="95"/>
      <c r="J31" s="365">
        <v>341</v>
      </c>
      <c r="K31" s="107">
        <v>308.34518539999999</v>
      </c>
      <c r="L31" s="95"/>
      <c r="M31" s="96">
        <v>3346</v>
      </c>
      <c r="N31" s="107">
        <v>3009.7561140399998</v>
      </c>
      <c r="O31" s="325"/>
      <c r="P31" s="366"/>
    </row>
    <row r="32" spans="2:16">
      <c r="B32" s="5"/>
      <c r="C32" s="26" t="s">
        <v>2561</v>
      </c>
      <c r="D32" s="96">
        <v>4608</v>
      </c>
      <c r="E32" s="107">
        <v>2777.3369337099998</v>
      </c>
      <c r="F32" s="96"/>
      <c r="G32" s="365">
        <v>2244</v>
      </c>
      <c r="H32" s="107">
        <v>2071.307116</v>
      </c>
      <c r="I32" s="96"/>
      <c r="J32" s="365">
        <v>1789</v>
      </c>
      <c r="K32" s="107">
        <v>1481.16527879</v>
      </c>
      <c r="L32" s="96"/>
      <c r="M32" s="96">
        <v>8641</v>
      </c>
      <c r="N32" s="107">
        <v>6329.8093285000004</v>
      </c>
      <c r="O32" s="325"/>
      <c r="P32" s="366"/>
    </row>
    <row r="33" spans="2:16">
      <c r="B33" s="5"/>
      <c r="C33" s="26" t="s">
        <v>2562</v>
      </c>
      <c r="D33" s="96">
        <v>1220</v>
      </c>
      <c r="E33" s="107">
        <v>1121.56546067</v>
      </c>
      <c r="F33" s="96"/>
      <c r="G33" s="365">
        <v>648</v>
      </c>
      <c r="H33" s="107">
        <v>783.61815863999993</v>
      </c>
      <c r="I33" s="96"/>
      <c r="J33" s="365">
        <v>514</v>
      </c>
      <c r="K33" s="107">
        <v>425.67346411</v>
      </c>
      <c r="L33" s="96"/>
      <c r="M33" s="96">
        <v>2382</v>
      </c>
      <c r="N33" s="107">
        <v>2330.85708342</v>
      </c>
      <c r="O33" s="325"/>
      <c r="P33" s="366"/>
    </row>
    <row r="34" spans="2:16">
      <c r="B34" s="5"/>
      <c r="C34" s="26" t="s">
        <v>2563</v>
      </c>
      <c r="D34" s="96">
        <v>1893</v>
      </c>
      <c r="E34" s="107">
        <v>1805.17102585</v>
      </c>
      <c r="F34" s="96"/>
      <c r="G34" s="365">
        <v>177</v>
      </c>
      <c r="H34" s="107">
        <v>289.62699530999998</v>
      </c>
      <c r="I34" s="96"/>
      <c r="J34" s="365">
        <v>1720</v>
      </c>
      <c r="K34" s="107">
        <v>1283.7584579300001</v>
      </c>
      <c r="L34" s="96"/>
      <c r="M34" s="96">
        <v>3790</v>
      </c>
      <c r="N34" s="107">
        <v>3378.5564790899998</v>
      </c>
      <c r="O34" s="325"/>
      <c r="P34" s="364"/>
    </row>
    <row r="35" spans="2:16">
      <c r="B35" s="5"/>
      <c r="C35" s="26" t="s">
        <v>2564</v>
      </c>
      <c r="D35" s="96">
        <v>14874</v>
      </c>
      <c r="E35" s="107">
        <v>15018.415434680001</v>
      </c>
      <c r="F35" s="96"/>
      <c r="G35" s="96">
        <v>25680</v>
      </c>
      <c r="H35" s="107">
        <v>29317.008018320001</v>
      </c>
      <c r="I35" s="96"/>
      <c r="J35" s="365">
        <v>13629</v>
      </c>
      <c r="K35" s="107">
        <v>11510.10656416</v>
      </c>
      <c r="L35" s="96"/>
      <c r="M35" s="365">
        <v>54183</v>
      </c>
      <c r="N35" s="107">
        <v>55845.530017160003</v>
      </c>
      <c r="O35" s="325"/>
      <c r="P35" s="366"/>
    </row>
    <row r="36" spans="2:16">
      <c r="B36" s="5"/>
      <c r="C36" s="26" t="s">
        <v>2565</v>
      </c>
      <c r="D36" s="96">
        <v>1237</v>
      </c>
      <c r="E36" s="107">
        <v>1288.53666088</v>
      </c>
      <c r="F36" s="96"/>
      <c r="G36" s="96">
        <v>996</v>
      </c>
      <c r="H36" s="107">
        <v>977.18826853999997</v>
      </c>
      <c r="I36" s="96"/>
      <c r="J36" s="365">
        <v>3578</v>
      </c>
      <c r="K36" s="107">
        <v>3111.7943299399999</v>
      </c>
      <c r="L36" s="96"/>
      <c r="M36" s="365">
        <v>5811</v>
      </c>
      <c r="N36" s="107">
        <v>5377.5192593600004</v>
      </c>
      <c r="O36" s="325"/>
      <c r="P36" s="364"/>
    </row>
    <row r="37" spans="2:16" ht="15.75" customHeight="1" thickBot="1">
      <c r="B37" s="21"/>
      <c r="C37" s="26" t="s">
        <v>2566</v>
      </c>
      <c r="D37" s="98">
        <v>1417220</v>
      </c>
      <c r="E37" s="107">
        <v>1295884.0781451501</v>
      </c>
      <c r="F37" s="96"/>
      <c r="G37" s="98">
        <v>165289</v>
      </c>
      <c r="H37" s="107">
        <v>148471.18748748</v>
      </c>
      <c r="I37" s="96"/>
      <c r="J37" s="369">
        <v>23478</v>
      </c>
      <c r="K37" s="107">
        <v>20954.245418279999</v>
      </c>
      <c r="L37" s="96"/>
      <c r="M37" s="369">
        <v>1605987</v>
      </c>
      <c r="N37" s="107">
        <v>1465309.51105091</v>
      </c>
      <c r="O37" s="325"/>
      <c r="P37" s="366"/>
    </row>
    <row r="38" spans="2:16">
      <c r="B38" s="21"/>
      <c r="C38" s="23" t="s">
        <v>2567</v>
      </c>
      <c r="D38" s="112">
        <v>2714009</v>
      </c>
      <c r="E38" s="111">
        <v>2539547.09769024</v>
      </c>
      <c r="F38" s="96"/>
      <c r="G38" s="112">
        <v>815442</v>
      </c>
      <c r="H38" s="111">
        <v>751539.60434660967</v>
      </c>
      <c r="I38" s="96"/>
      <c r="J38" s="370">
        <v>581826</v>
      </c>
      <c r="K38" s="111">
        <v>520887.70836798003</v>
      </c>
      <c r="L38" s="96"/>
      <c r="M38" s="367">
        <v>4111277</v>
      </c>
      <c r="N38" s="111">
        <v>3811974.4104048288</v>
      </c>
      <c r="O38" s="325"/>
    </row>
    <row r="39" spans="2:16">
      <c r="B39" s="21"/>
      <c r="C39" s="23" t="s">
        <v>2568</v>
      </c>
      <c r="D39" s="95">
        <v>43357</v>
      </c>
      <c r="E39" s="104">
        <v>44180.061494840003</v>
      </c>
      <c r="F39" s="96"/>
      <c r="G39" s="95">
        <v>96335</v>
      </c>
      <c r="H39" s="104">
        <v>89878.878814869997</v>
      </c>
      <c r="I39" s="96"/>
      <c r="J39" s="95">
        <v>23981</v>
      </c>
      <c r="K39" s="104">
        <v>20856.73563295</v>
      </c>
      <c r="L39" s="96"/>
      <c r="M39" s="95">
        <v>163673</v>
      </c>
      <c r="N39" s="104">
        <v>154915.67594265999</v>
      </c>
      <c r="O39" s="325"/>
    </row>
    <row r="40" spans="2:16">
      <c r="B40" s="21"/>
      <c r="C40" s="23" t="s">
        <v>2569</v>
      </c>
      <c r="D40" s="95">
        <v>2757366</v>
      </c>
      <c r="E40" s="104">
        <v>2583727.1591850789</v>
      </c>
      <c r="F40" s="96"/>
      <c r="G40" s="95">
        <v>911777</v>
      </c>
      <c r="H40" s="104">
        <v>841418.4831614797</v>
      </c>
      <c r="I40" s="96"/>
      <c r="J40" s="71">
        <v>605807</v>
      </c>
      <c r="K40" s="104">
        <v>541744.44400092994</v>
      </c>
      <c r="L40" s="96"/>
      <c r="M40" s="71">
        <v>4274950</v>
      </c>
      <c r="N40" s="104">
        <v>3966890.0863474892</v>
      </c>
      <c r="O40" s="325"/>
    </row>
    <row r="41" spans="2:16" ht="15.75" customHeight="1" thickBot="1">
      <c r="B41" s="14"/>
      <c r="C41" s="83"/>
      <c r="D41" s="16"/>
      <c r="E41" s="83"/>
      <c r="F41" s="83"/>
      <c r="G41" s="16"/>
      <c r="H41" s="16"/>
      <c r="I41" s="83"/>
      <c r="J41" s="16"/>
      <c r="K41" s="16"/>
      <c r="L41" s="83"/>
      <c r="M41" s="16"/>
      <c r="N41" s="16"/>
      <c r="O41" s="3"/>
    </row>
  </sheetData>
  <mergeCells count="14">
    <mergeCell ref="C3:N3"/>
    <mergeCell ref="C4:N4"/>
    <mergeCell ref="D5:E5"/>
    <mergeCell ref="G5:H5"/>
    <mergeCell ref="J5:K5"/>
    <mergeCell ref="M5:N5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" style="24" bestFit="1" customWidth="1"/>
    <col min="6" max="6" width="14" style="24" bestFit="1" customWidth="1"/>
    <col min="8" max="8" width="14.140625" style="24" bestFit="1" customWidth="1"/>
    <col min="10" max="10" width="14.85546875" style="24" bestFit="1" customWidth="1"/>
    <col min="12" max="12" width="5.28515625" style="24" customWidth="1"/>
  </cols>
  <sheetData>
    <row r="1" spans="2:12" ht="15.75" customHeight="1" thickBot="1"/>
    <row r="2" spans="2:12">
      <c r="B2" s="8"/>
      <c r="C2" s="1"/>
      <c r="D2" s="1"/>
      <c r="E2" s="1"/>
      <c r="F2" s="1"/>
      <c r="G2" s="1"/>
      <c r="H2" s="1"/>
      <c r="I2" s="1"/>
      <c r="J2" s="1"/>
      <c r="K2" s="1"/>
      <c r="L2" s="2"/>
    </row>
    <row r="3" spans="2:12">
      <c r="B3" s="5"/>
      <c r="C3" s="23"/>
      <c r="D3" s="219" t="s">
        <v>2434</v>
      </c>
      <c r="E3" s="219"/>
      <c r="F3" s="219" t="s">
        <v>2435</v>
      </c>
      <c r="G3" s="219"/>
      <c r="H3" s="219" t="s">
        <v>2436</v>
      </c>
      <c r="I3" s="219"/>
      <c r="J3" s="378" t="s">
        <v>2437</v>
      </c>
      <c r="K3" s="377"/>
      <c r="L3" s="221"/>
    </row>
    <row r="4" spans="2:12">
      <c r="B4" s="5"/>
      <c r="C4" s="23" t="s">
        <v>2570</v>
      </c>
      <c r="D4" s="219">
        <v>2018</v>
      </c>
      <c r="E4" s="219"/>
      <c r="F4" s="219">
        <v>2018</v>
      </c>
      <c r="G4" s="219"/>
      <c r="H4" s="219">
        <v>2018</v>
      </c>
      <c r="I4" s="219"/>
      <c r="J4" s="219">
        <v>2018</v>
      </c>
      <c r="K4" s="25">
        <v>2017</v>
      </c>
      <c r="L4" s="221"/>
    </row>
    <row r="5" spans="2:12">
      <c r="B5" s="5"/>
      <c r="C5" s="23"/>
      <c r="D5" s="37"/>
      <c r="E5" s="37"/>
      <c r="F5" s="37"/>
      <c r="G5" s="37"/>
      <c r="H5" s="37"/>
      <c r="I5" s="37"/>
      <c r="J5" s="37"/>
      <c r="K5" s="31"/>
      <c r="L5" s="20"/>
    </row>
    <row r="6" spans="2:12">
      <c r="B6" s="5"/>
      <c r="C6" s="30" t="s">
        <v>2571</v>
      </c>
      <c r="D6" s="70">
        <v>1356925</v>
      </c>
      <c r="E6" s="70"/>
      <c r="F6" s="70">
        <v>113141</v>
      </c>
      <c r="G6" s="70"/>
      <c r="H6" s="70">
        <v>106062</v>
      </c>
      <c r="I6" s="70"/>
      <c r="J6" s="70">
        <v>1576128</v>
      </c>
      <c r="K6" s="68">
        <v>1327850.46752603</v>
      </c>
      <c r="L6" s="20"/>
    </row>
    <row r="7" spans="2:12" ht="15.75" customHeight="1" thickBot="1">
      <c r="B7" s="5"/>
      <c r="C7" s="30" t="s">
        <v>2572</v>
      </c>
      <c r="D7" s="52">
        <v>9542</v>
      </c>
      <c r="E7" s="70"/>
      <c r="F7" s="52">
        <v>159</v>
      </c>
      <c r="G7" s="70"/>
      <c r="H7" s="52">
        <v>312</v>
      </c>
      <c r="I7" s="70"/>
      <c r="J7" s="52">
        <v>10013</v>
      </c>
      <c r="K7" s="51">
        <v>8259.7789141400008</v>
      </c>
      <c r="L7" s="20"/>
    </row>
    <row r="8" spans="2:12">
      <c r="B8" s="5"/>
      <c r="C8" s="28" t="s">
        <v>2573</v>
      </c>
      <c r="D8" s="71">
        <v>1366467</v>
      </c>
      <c r="E8" s="85"/>
      <c r="F8" s="71">
        <v>113300</v>
      </c>
      <c r="G8" s="85"/>
      <c r="H8" s="71">
        <v>106374</v>
      </c>
      <c r="I8" s="85"/>
      <c r="J8" s="71">
        <v>1586141</v>
      </c>
      <c r="K8" s="61">
        <v>1336110.2464401701</v>
      </c>
      <c r="L8" s="20"/>
    </row>
    <row r="9" spans="2:12" ht="15.75" customHeight="1" thickBot="1">
      <c r="B9" s="6"/>
      <c r="C9" s="83"/>
      <c r="D9" s="16"/>
      <c r="E9" s="16"/>
      <c r="F9" s="16"/>
      <c r="G9" s="16"/>
      <c r="H9" s="16"/>
      <c r="I9" s="16"/>
      <c r="J9" s="16"/>
      <c r="K9" s="16"/>
      <c r="L9" s="115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140625" style="24" bestFit="1" customWidth="1"/>
    <col min="6" max="6" width="14.140625" style="24" bestFit="1" customWidth="1"/>
    <col min="8" max="8" width="14.42578125" style="24" bestFit="1" customWidth="1"/>
    <col min="10" max="10" width="15" style="24" bestFit="1" customWidth="1"/>
    <col min="11" max="11" width="10.85546875" style="24" bestFit="1" customWidth="1"/>
    <col min="12" max="12" width="5.28515625" style="24" customWidth="1"/>
  </cols>
  <sheetData>
    <row r="1" spans="2:12" ht="15.75" customHeight="1" thickBot="1"/>
    <row r="2" spans="2:12">
      <c r="B2" s="8"/>
      <c r="C2" s="1"/>
      <c r="D2" s="1"/>
      <c r="E2" s="1"/>
      <c r="F2" s="1"/>
      <c r="G2" s="1"/>
      <c r="H2" s="1"/>
      <c r="I2" s="1"/>
      <c r="J2" s="1"/>
      <c r="K2" s="1"/>
      <c r="L2" s="2"/>
    </row>
    <row r="3" spans="2:12">
      <c r="B3" s="5"/>
      <c r="C3" s="23"/>
      <c r="D3" s="219" t="s">
        <v>2434</v>
      </c>
      <c r="E3" s="219"/>
      <c r="F3" s="219" t="s">
        <v>2435</v>
      </c>
      <c r="G3" s="219"/>
      <c r="H3" s="219" t="s">
        <v>2436</v>
      </c>
      <c r="I3" s="219"/>
      <c r="J3" s="378" t="s">
        <v>2437</v>
      </c>
      <c r="K3" s="377"/>
      <c r="L3" s="221"/>
    </row>
    <row r="4" spans="2:12">
      <c r="B4" s="5"/>
      <c r="C4" s="23" t="s">
        <v>2574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221"/>
    </row>
    <row r="5" spans="2:12">
      <c r="B5" s="5"/>
      <c r="C5" s="23"/>
      <c r="D5" s="37"/>
      <c r="E5" s="37"/>
      <c r="F5" s="37"/>
      <c r="G5" s="37"/>
      <c r="H5" s="37"/>
      <c r="I5" s="37"/>
      <c r="J5" s="37"/>
      <c r="K5" s="31"/>
      <c r="L5" s="20"/>
    </row>
    <row r="6" spans="2:12">
      <c r="B6" s="5"/>
      <c r="C6" s="30" t="s">
        <v>2575</v>
      </c>
      <c r="D6" s="70">
        <v>106765</v>
      </c>
      <c r="E6" s="70"/>
      <c r="F6" s="70">
        <v>33897</v>
      </c>
      <c r="G6" s="70"/>
      <c r="H6" s="70">
        <v>46233</v>
      </c>
      <c r="I6" s="70"/>
      <c r="J6" s="70">
        <v>186895</v>
      </c>
      <c r="K6" s="68">
        <v>152976.78178123999</v>
      </c>
      <c r="L6" s="20"/>
    </row>
    <row r="7" spans="2:12">
      <c r="B7" s="5"/>
      <c r="C7" s="30" t="s">
        <v>2576</v>
      </c>
      <c r="D7" s="70">
        <v>579</v>
      </c>
      <c r="E7" s="70"/>
      <c r="F7" s="70">
        <v>2546</v>
      </c>
      <c r="G7" s="70"/>
      <c r="H7" s="70">
        <v>774</v>
      </c>
      <c r="I7" s="70"/>
      <c r="J7" s="70">
        <v>3899</v>
      </c>
      <c r="K7" s="68">
        <v>3726.9259624000001</v>
      </c>
      <c r="L7" s="20"/>
    </row>
    <row r="8" spans="2:12">
      <c r="B8" s="5"/>
      <c r="C8" s="30" t="s">
        <v>2577</v>
      </c>
      <c r="D8" s="70">
        <v>0</v>
      </c>
      <c r="E8" s="70"/>
      <c r="F8" s="70">
        <v>2824</v>
      </c>
      <c r="G8" s="70"/>
      <c r="H8" s="70">
        <v>585</v>
      </c>
      <c r="I8" s="70"/>
      <c r="J8" s="70">
        <v>3410</v>
      </c>
      <c r="K8" s="68">
        <v>4670.4647581099998</v>
      </c>
      <c r="L8" s="20"/>
    </row>
    <row r="9" spans="2:12">
      <c r="B9" s="5"/>
      <c r="C9" s="30" t="s">
        <v>2578</v>
      </c>
      <c r="D9" s="70">
        <v>52930</v>
      </c>
      <c r="E9" s="70"/>
      <c r="F9" s="70">
        <v>5861</v>
      </c>
      <c r="G9" s="70"/>
      <c r="H9" s="70">
        <v>190</v>
      </c>
      <c r="I9" s="70"/>
      <c r="J9" s="70">
        <v>58980</v>
      </c>
      <c r="K9" s="68">
        <v>40060.925134309997</v>
      </c>
      <c r="L9" s="20"/>
    </row>
    <row r="10" spans="2:12">
      <c r="B10" s="5"/>
      <c r="C10" s="30" t="s">
        <v>2579</v>
      </c>
      <c r="D10" s="70">
        <v>8</v>
      </c>
      <c r="E10" s="70"/>
      <c r="F10" s="70">
        <v>12238</v>
      </c>
      <c r="G10" s="70"/>
      <c r="H10" s="70">
        <v>28429</v>
      </c>
      <c r="I10" s="70"/>
      <c r="J10" s="70">
        <v>40675</v>
      </c>
      <c r="K10" s="68">
        <v>38154.56642997</v>
      </c>
      <c r="L10" s="20"/>
    </row>
    <row r="11" spans="2:12">
      <c r="B11" s="5"/>
      <c r="C11" s="30" t="s">
        <v>2580</v>
      </c>
      <c r="D11" s="70">
        <v>30</v>
      </c>
      <c r="E11" s="70"/>
      <c r="F11" s="70">
        <v>1884</v>
      </c>
      <c r="G11" s="70"/>
      <c r="H11" s="70">
        <v>4803</v>
      </c>
      <c r="I11" s="70"/>
      <c r="J11" s="70">
        <v>6717</v>
      </c>
      <c r="K11" s="68">
        <v>5325.7217165500006</v>
      </c>
      <c r="L11" s="20"/>
    </row>
    <row r="12" spans="2:12" ht="15.75" customHeight="1" thickBot="1">
      <c r="B12" s="5"/>
      <c r="C12" s="30" t="s">
        <v>2581</v>
      </c>
      <c r="D12" s="52">
        <v>55243</v>
      </c>
      <c r="E12" s="70"/>
      <c r="F12" s="52">
        <v>6425</v>
      </c>
      <c r="G12" s="70"/>
      <c r="H12" s="52">
        <v>11609</v>
      </c>
      <c r="I12" s="70"/>
      <c r="J12" s="52">
        <v>73277</v>
      </c>
      <c r="K12" s="51">
        <v>-75979.881078830003</v>
      </c>
      <c r="L12" s="20"/>
    </row>
    <row r="13" spans="2:12">
      <c r="B13" s="5"/>
      <c r="C13" s="28" t="s">
        <v>2582</v>
      </c>
      <c r="D13" s="71">
        <v>105069</v>
      </c>
      <c r="E13" s="85"/>
      <c r="F13" s="71">
        <v>52826</v>
      </c>
      <c r="G13" s="85"/>
      <c r="H13" s="71">
        <v>69405</v>
      </c>
      <c r="I13" s="85"/>
      <c r="J13" s="71">
        <v>227300</v>
      </c>
      <c r="K13" s="61">
        <v>168935.50470374999</v>
      </c>
      <c r="L13" s="20"/>
    </row>
    <row r="14" spans="2:12" ht="15.75" customHeight="1" thickBot="1">
      <c r="B14" s="6"/>
      <c r="C14" s="83"/>
      <c r="D14" s="16"/>
      <c r="E14" s="16"/>
      <c r="F14" s="16"/>
      <c r="G14" s="16"/>
      <c r="H14" s="16"/>
      <c r="I14" s="16"/>
      <c r="J14" s="16"/>
      <c r="K14" s="16"/>
      <c r="L14" s="115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0"/>
  <sheetViews>
    <sheetView showGridLines="0" topLeftCell="H709" zoomScale="85" zoomScaleNormal="85" workbookViewId="0">
      <selection activeCell="S727" sqref="S727"/>
    </sheetView>
  </sheetViews>
  <sheetFormatPr defaultColWidth="12.85546875" defaultRowHeight="15"/>
  <cols>
    <col min="1" max="1" width="6.85546875" style="24" customWidth="1"/>
    <col min="2" max="2" width="2.28515625" style="24" customWidth="1"/>
    <col min="3" max="3" width="76.85546875" style="24" customWidth="1"/>
    <col min="4" max="4" width="1.28515625" style="24" customWidth="1"/>
    <col min="5" max="5" width="26.140625" style="24" customWidth="1"/>
    <col min="6" max="6" width="25.85546875" style="24" customWidth="1"/>
    <col min="7" max="7" width="26.140625" style="24" customWidth="1"/>
    <col min="8" max="8" width="1.28515625" style="24" customWidth="1"/>
    <col min="9" max="9" width="26.140625" style="24" customWidth="1"/>
    <col min="10" max="10" width="26" style="24" customWidth="1"/>
    <col min="11" max="11" width="26.42578125" style="24" customWidth="1"/>
    <col min="12" max="12" width="1.28515625" style="24" customWidth="1"/>
    <col min="13" max="13" width="26.140625" style="24" customWidth="1"/>
    <col min="14" max="14" width="25.85546875" style="24" customWidth="1"/>
    <col min="15" max="15" width="26.28515625" style="24" customWidth="1"/>
    <col min="16" max="16" width="1.28515625" style="24" customWidth="1"/>
    <col min="17" max="17" width="26.140625" style="24" customWidth="1"/>
    <col min="18" max="18" width="26.28515625" style="24" customWidth="1"/>
    <col min="19" max="19" width="26" style="24" customWidth="1"/>
    <col min="20" max="20" width="2.28515625" style="24" customWidth="1"/>
  </cols>
  <sheetData>
    <row r="1" spans="2:20" ht="15.75" customHeight="1" thickBot="1"/>
    <row r="2" spans="2:20">
      <c r="B2" s="39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6"/>
    </row>
    <row r="3" spans="2:20">
      <c r="B3" s="203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204"/>
    </row>
    <row r="4" spans="2:20">
      <c r="B4" s="202"/>
      <c r="C4" s="378" t="s">
        <v>760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19"/>
    </row>
    <row r="5" spans="2:20">
      <c r="B5" s="21"/>
      <c r="T5" s="47"/>
    </row>
    <row r="6" spans="2:20" ht="15.75" customHeight="1" thickBot="1">
      <c r="B6" s="21"/>
      <c r="T6" s="47"/>
    </row>
    <row r="7" spans="2:20">
      <c r="B7" s="21"/>
      <c r="E7" s="171"/>
      <c r="F7" s="349" t="s">
        <v>2</v>
      </c>
      <c r="G7" s="173"/>
      <c r="I7" s="171"/>
      <c r="J7" s="349" t="s">
        <v>3</v>
      </c>
      <c r="K7" s="173"/>
      <c r="M7" s="171"/>
      <c r="N7" s="349" t="s">
        <v>4</v>
      </c>
      <c r="O7" s="173"/>
      <c r="Q7" s="171"/>
      <c r="R7" s="349" t="s">
        <v>5</v>
      </c>
      <c r="S7" s="173"/>
      <c r="T7" s="47"/>
    </row>
    <row r="8" spans="2:20" ht="30" customHeight="1">
      <c r="B8" s="21"/>
      <c r="C8" s="346" t="s">
        <v>761</v>
      </c>
      <c r="E8" s="163" t="s">
        <v>7</v>
      </c>
      <c r="F8" s="157" t="s">
        <v>8</v>
      </c>
      <c r="G8" s="164" t="s">
        <v>9</v>
      </c>
      <c r="H8" s="166"/>
      <c r="I8" s="163" t="s">
        <v>7</v>
      </c>
      <c r="J8" s="157" t="s">
        <v>8</v>
      </c>
      <c r="K8" s="164" t="s">
        <v>9</v>
      </c>
      <c r="L8" s="166"/>
      <c r="M8" s="163" t="s">
        <v>7</v>
      </c>
      <c r="N8" s="157" t="s">
        <v>8</v>
      </c>
      <c r="O8" s="164" t="s">
        <v>9</v>
      </c>
      <c r="P8" s="166"/>
      <c r="Q8" s="163" t="s">
        <v>7</v>
      </c>
      <c r="R8" s="157" t="s">
        <v>8</v>
      </c>
      <c r="S8" s="164" t="s">
        <v>9</v>
      </c>
      <c r="T8" s="47"/>
    </row>
    <row r="9" spans="2:20">
      <c r="B9" s="21"/>
      <c r="C9" s="347" t="s">
        <v>762</v>
      </c>
      <c r="D9" s="159"/>
      <c r="E9" s="188">
        <v>14397431206742.4</v>
      </c>
      <c r="F9" s="189">
        <v>11471437743530.939</v>
      </c>
      <c r="G9" s="190">
        <v>2925993463211.46</v>
      </c>
      <c r="H9" s="191"/>
      <c r="I9" s="192">
        <v>2449751642845.98</v>
      </c>
      <c r="J9" s="193">
        <v>1075432068573.33</v>
      </c>
      <c r="K9" s="194">
        <v>1374319574272.6499</v>
      </c>
      <c r="L9" s="191"/>
      <c r="M9" s="192">
        <v>1145776658879.1001</v>
      </c>
      <c r="N9" s="193">
        <v>246587979501.54019</v>
      </c>
      <c r="O9" s="194">
        <v>899188679377.55994</v>
      </c>
      <c r="P9" s="191"/>
      <c r="Q9" s="192">
        <v>17992959508467.48</v>
      </c>
      <c r="R9" s="351">
        <v>12793457791605.811</v>
      </c>
      <c r="S9" s="194">
        <v>5199501716861.6699</v>
      </c>
      <c r="T9" s="47"/>
    </row>
    <row r="10" spans="2:20">
      <c r="B10" s="21"/>
      <c r="C10" s="348" t="s">
        <v>2865</v>
      </c>
      <c r="D10" s="158"/>
      <c r="E10" s="195">
        <v>196348918633.60001</v>
      </c>
      <c r="F10" s="196">
        <v>23194570069.599979</v>
      </c>
      <c r="G10" s="197">
        <v>173154348564</v>
      </c>
      <c r="H10" s="198"/>
      <c r="I10" s="195">
        <v>335438099161.21997</v>
      </c>
      <c r="J10" s="196">
        <v>70401940565.039948</v>
      </c>
      <c r="K10" s="197">
        <v>265036158596.17999</v>
      </c>
      <c r="L10" s="198"/>
      <c r="M10" s="195">
        <v>279261204510.45001</v>
      </c>
      <c r="N10" s="196">
        <v>30980712327.330021</v>
      </c>
      <c r="O10" s="197">
        <v>248280492183.12</v>
      </c>
      <c r="P10" s="198"/>
      <c r="Q10" s="195">
        <v>811048222305.2699</v>
      </c>
      <c r="R10" s="350">
        <v>124577222961.9698</v>
      </c>
      <c r="S10" s="197">
        <v>686470999343.30005</v>
      </c>
      <c r="T10" s="47"/>
    </row>
    <row r="11" spans="2:20">
      <c r="B11" s="21"/>
      <c r="C11" s="161" t="s">
        <v>763</v>
      </c>
      <c r="D11" s="159"/>
      <c r="E11" s="199">
        <v>157318387510.88</v>
      </c>
      <c r="F11" s="200">
        <v>0</v>
      </c>
      <c r="G11" s="201">
        <v>157318387510.88</v>
      </c>
      <c r="H11" s="191"/>
      <c r="I11" s="199">
        <v>239729346726.54999</v>
      </c>
      <c r="J11" s="200">
        <v>-3.1000000000000001E-5</v>
      </c>
      <c r="K11" s="201">
        <v>239729346726.54999</v>
      </c>
      <c r="L11" s="191"/>
      <c r="M11" s="199">
        <v>225229949420.04999</v>
      </c>
      <c r="N11" s="200">
        <v>0</v>
      </c>
      <c r="O11" s="201">
        <v>225229949420.04999</v>
      </c>
      <c r="P11" s="191"/>
      <c r="Q11" s="199">
        <v>622277683657.47998</v>
      </c>
      <c r="R11" s="200">
        <v>0</v>
      </c>
      <c r="S11" s="201">
        <v>622277683657.47998</v>
      </c>
      <c r="T11" s="47"/>
    </row>
    <row r="12" spans="2:20" ht="25.5" customHeight="1">
      <c r="B12" s="21"/>
      <c r="C12" s="160" t="s">
        <v>764</v>
      </c>
      <c r="D12" s="158"/>
      <c r="E12" s="195">
        <v>116082671110.99001</v>
      </c>
      <c r="F12" s="196">
        <v>0</v>
      </c>
      <c r="G12" s="197">
        <v>116082671110.99001</v>
      </c>
      <c r="H12" s="198"/>
      <c r="I12" s="195">
        <v>181610891910.98001</v>
      </c>
      <c r="J12" s="196">
        <v>0</v>
      </c>
      <c r="K12" s="197">
        <v>181610891910.98001</v>
      </c>
      <c r="L12" s="198"/>
      <c r="M12" s="195">
        <v>133516039819.8</v>
      </c>
      <c r="N12" s="196">
        <v>0</v>
      </c>
      <c r="O12" s="197">
        <v>133516039819.8</v>
      </c>
      <c r="P12" s="198"/>
      <c r="Q12" s="195">
        <v>431209602841.77002</v>
      </c>
      <c r="R12" s="196">
        <v>0</v>
      </c>
      <c r="S12" s="197">
        <v>431209602841.77002</v>
      </c>
      <c r="T12" s="47"/>
    </row>
    <row r="13" spans="2:20" ht="25.5" customHeight="1">
      <c r="B13" s="21"/>
      <c r="C13" s="161" t="s">
        <v>765</v>
      </c>
      <c r="D13" s="159"/>
      <c r="E13" s="199">
        <v>116082671110.99001</v>
      </c>
      <c r="F13" s="200">
        <v>0</v>
      </c>
      <c r="G13" s="201">
        <v>116082671110.99001</v>
      </c>
      <c r="H13" s="191"/>
      <c r="I13" s="199">
        <v>181610891910.98001</v>
      </c>
      <c r="J13" s="200">
        <v>0</v>
      </c>
      <c r="K13" s="201">
        <v>181610891910.98001</v>
      </c>
      <c r="L13" s="191"/>
      <c r="M13" s="199">
        <v>133516039819.8</v>
      </c>
      <c r="N13" s="200">
        <v>0</v>
      </c>
      <c r="O13" s="201">
        <v>133516039819.8</v>
      </c>
      <c r="P13" s="191"/>
      <c r="Q13" s="199">
        <v>431209602841.77002</v>
      </c>
      <c r="R13" s="200">
        <v>0</v>
      </c>
      <c r="S13" s="201">
        <v>431209602841.77002</v>
      </c>
      <c r="T13" s="47"/>
    </row>
    <row r="14" spans="2:20" ht="25.5" customHeight="1">
      <c r="B14" s="21"/>
      <c r="C14" s="160" t="s">
        <v>766</v>
      </c>
      <c r="D14" s="158"/>
      <c r="E14" s="195">
        <v>14196194749.530001</v>
      </c>
      <c r="F14" s="196">
        <v>0</v>
      </c>
      <c r="G14" s="197">
        <v>14196194749.530001</v>
      </c>
      <c r="H14" s="198"/>
      <c r="I14" s="195">
        <v>18792672099.560001</v>
      </c>
      <c r="J14" s="196">
        <v>0</v>
      </c>
      <c r="K14" s="197">
        <v>18792672099.560001</v>
      </c>
      <c r="L14" s="198"/>
      <c r="M14" s="195">
        <v>91314937948.669998</v>
      </c>
      <c r="N14" s="196">
        <v>0</v>
      </c>
      <c r="O14" s="197">
        <v>91314937948.669998</v>
      </c>
      <c r="P14" s="198"/>
      <c r="Q14" s="195">
        <v>124303804797.75999</v>
      </c>
      <c r="R14" s="196">
        <v>-1.5E-5</v>
      </c>
      <c r="S14" s="197">
        <v>124303804797.75999</v>
      </c>
      <c r="T14" s="47"/>
    </row>
    <row r="15" spans="2:20" ht="25.5" customHeight="1">
      <c r="B15" s="21"/>
      <c r="C15" s="161" t="s">
        <v>767</v>
      </c>
      <c r="D15" s="159"/>
      <c r="E15" s="199">
        <v>14196194749.530001</v>
      </c>
      <c r="F15" s="200">
        <v>0</v>
      </c>
      <c r="G15" s="201">
        <v>14196194749.530001</v>
      </c>
      <c r="H15" s="191"/>
      <c r="I15" s="199">
        <v>18792672099.560001</v>
      </c>
      <c r="J15" s="200">
        <v>0</v>
      </c>
      <c r="K15" s="201">
        <v>18792672099.560001</v>
      </c>
      <c r="L15" s="191"/>
      <c r="M15" s="199">
        <v>91314937948.669998</v>
      </c>
      <c r="N15" s="200">
        <v>0</v>
      </c>
      <c r="O15" s="201">
        <v>91314937948.669998</v>
      </c>
      <c r="P15" s="191"/>
      <c r="Q15" s="199">
        <v>124303804797.75999</v>
      </c>
      <c r="R15" s="200">
        <v>0</v>
      </c>
      <c r="S15" s="201">
        <v>124303804797.75999</v>
      </c>
      <c r="T15" s="47"/>
    </row>
    <row r="16" spans="2:20" ht="25.5" customHeight="1">
      <c r="B16" s="21"/>
      <c r="C16" s="160" t="s">
        <v>768</v>
      </c>
      <c r="D16" s="158"/>
      <c r="E16" s="195">
        <v>27039521650.360001</v>
      </c>
      <c r="F16" s="196">
        <v>0</v>
      </c>
      <c r="G16" s="197">
        <v>27039521650.360001</v>
      </c>
      <c r="H16" s="198"/>
      <c r="I16" s="195">
        <v>39325782716.010002</v>
      </c>
      <c r="J16" s="196">
        <v>0</v>
      </c>
      <c r="K16" s="197">
        <v>39325782716.010002</v>
      </c>
      <c r="L16" s="198"/>
      <c r="M16" s="195">
        <v>398971651.57999998</v>
      </c>
      <c r="N16" s="196">
        <v>0</v>
      </c>
      <c r="O16" s="197">
        <v>398971651.57999998</v>
      </c>
      <c r="P16" s="198"/>
      <c r="Q16" s="195">
        <v>66764276017.949997</v>
      </c>
      <c r="R16" s="196">
        <v>0</v>
      </c>
      <c r="S16" s="197">
        <v>66764276017.949997</v>
      </c>
      <c r="T16" s="47"/>
    </row>
    <row r="17" spans="2:20" ht="25.5" customHeight="1">
      <c r="B17" s="21"/>
      <c r="C17" s="161" t="s">
        <v>769</v>
      </c>
      <c r="D17" s="159"/>
      <c r="E17" s="199">
        <v>27039521650.360001</v>
      </c>
      <c r="F17" s="200">
        <v>0</v>
      </c>
      <c r="G17" s="201">
        <v>27039521650.360001</v>
      </c>
      <c r="H17" s="191"/>
      <c r="I17" s="199">
        <v>39325782716.010002</v>
      </c>
      <c r="J17" s="200">
        <v>0</v>
      </c>
      <c r="K17" s="201">
        <v>39325782716.010002</v>
      </c>
      <c r="L17" s="191"/>
      <c r="M17" s="199">
        <v>398971651.57999998</v>
      </c>
      <c r="N17" s="200">
        <v>0</v>
      </c>
      <c r="O17" s="201">
        <v>398971651.57999998</v>
      </c>
      <c r="P17" s="191"/>
      <c r="Q17" s="199">
        <v>66764276017.949997</v>
      </c>
      <c r="R17" s="200">
        <v>0</v>
      </c>
      <c r="S17" s="201">
        <v>66764276017.949997</v>
      </c>
      <c r="T17" s="47"/>
    </row>
    <row r="18" spans="2:20">
      <c r="B18" s="21"/>
      <c r="C18" s="160" t="s">
        <v>770</v>
      </c>
      <c r="D18" s="158"/>
      <c r="E18" s="195">
        <v>24742504986.110001</v>
      </c>
      <c r="F18" s="196">
        <v>23194570069.599998</v>
      </c>
      <c r="G18" s="197">
        <v>1547934916.51</v>
      </c>
      <c r="H18" s="198"/>
      <c r="I18" s="195">
        <v>77981544129.600006</v>
      </c>
      <c r="J18" s="196">
        <v>70401940565.040009</v>
      </c>
      <c r="K18" s="197">
        <v>7579603564.5599995</v>
      </c>
      <c r="L18" s="198"/>
      <c r="M18" s="195">
        <v>44453252501.779999</v>
      </c>
      <c r="N18" s="196">
        <v>30980712327.330002</v>
      </c>
      <c r="O18" s="197">
        <v>13472540174.450001</v>
      </c>
      <c r="P18" s="198"/>
      <c r="Q18" s="195">
        <v>147177301617.48999</v>
      </c>
      <c r="R18" s="196">
        <v>124577222961.97</v>
      </c>
      <c r="S18" s="197">
        <v>22600078655.52</v>
      </c>
      <c r="T18" s="47"/>
    </row>
    <row r="19" spans="2:20">
      <c r="B19" s="21"/>
      <c r="C19" s="161" t="s">
        <v>771</v>
      </c>
      <c r="D19" s="159"/>
      <c r="E19" s="199">
        <v>20102263913.060001</v>
      </c>
      <c r="F19" s="200">
        <v>20102263913.060001</v>
      </c>
      <c r="G19" s="201">
        <v>0</v>
      </c>
      <c r="H19" s="191"/>
      <c r="I19" s="199">
        <v>66755430352.120003</v>
      </c>
      <c r="J19" s="200">
        <v>65841891644.920013</v>
      </c>
      <c r="K19" s="201">
        <v>913538707.20000005</v>
      </c>
      <c r="L19" s="191"/>
      <c r="M19" s="199">
        <v>22700240023.450001</v>
      </c>
      <c r="N19" s="200">
        <v>19682966886.900002</v>
      </c>
      <c r="O19" s="201">
        <v>3017273136.5500002</v>
      </c>
      <c r="P19" s="191"/>
      <c r="Q19" s="199">
        <v>109557934288.63</v>
      </c>
      <c r="R19" s="200">
        <v>105627122444.88</v>
      </c>
      <c r="S19" s="201">
        <v>3930811843.75</v>
      </c>
      <c r="T19" s="47"/>
    </row>
    <row r="20" spans="2:20">
      <c r="B20" s="21"/>
      <c r="C20" s="160" t="s">
        <v>772</v>
      </c>
      <c r="D20" s="158"/>
      <c r="E20" s="195">
        <v>0</v>
      </c>
      <c r="F20" s="196">
        <v>0</v>
      </c>
      <c r="G20" s="197">
        <v>0</v>
      </c>
      <c r="H20" s="198"/>
      <c r="I20" s="195">
        <v>913538707.20000005</v>
      </c>
      <c r="J20" s="196">
        <v>0</v>
      </c>
      <c r="K20" s="197">
        <v>913538707.20000005</v>
      </c>
      <c r="L20" s="198"/>
      <c r="M20" s="195">
        <v>3017273136.5500002</v>
      </c>
      <c r="N20" s="196">
        <v>0</v>
      </c>
      <c r="O20" s="197">
        <v>3017273136.5500002</v>
      </c>
      <c r="P20" s="198"/>
      <c r="Q20" s="195">
        <v>3930811843.75</v>
      </c>
      <c r="R20" s="196">
        <v>0</v>
      </c>
      <c r="S20" s="197">
        <v>3930811843.75</v>
      </c>
      <c r="T20" s="47"/>
    </row>
    <row r="21" spans="2:20">
      <c r="B21" s="21"/>
      <c r="C21" s="161" t="s">
        <v>773</v>
      </c>
      <c r="D21" s="159"/>
      <c r="E21" s="199">
        <v>20097710334.599998</v>
      </c>
      <c r="F21" s="200">
        <v>20097710334.599998</v>
      </c>
      <c r="G21" s="201">
        <v>0</v>
      </c>
      <c r="H21" s="191"/>
      <c r="I21" s="199">
        <v>65570537860.489998</v>
      </c>
      <c r="J21" s="200">
        <v>65570537860.489998</v>
      </c>
      <c r="K21" s="201">
        <v>0</v>
      </c>
      <c r="L21" s="191"/>
      <c r="M21" s="199">
        <v>19359043958.98</v>
      </c>
      <c r="N21" s="200">
        <v>19359043958.98</v>
      </c>
      <c r="O21" s="201">
        <v>0</v>
      </c>
      <c r="P21" s="191"/>
      <c r="Q21" s="199">
        <v>105027292154.07001</v>
      </c>
      <c r="R21" s="200">
        <v>105027292154.07001</v>
      </c>
      <c r="S21" s="201">
        <v>0</v>
      </c>
      <c r="T21" s="47"/>
    </row>
    <row r="22" spans="2:20">
      <c r="B22" s="21"/>
      <c r="C22" s="160" t="s">
        <v>774</v>
      </c>
      <c r="D22" s="158"/>
      <c r="E22" s="195">
        <v>0</v>
      </c>
      <c r="F22" s="196">
        <v>0</v>
      </c>
      <c r="G22" s="197">
        <v>0</v>
      </c>
      <c r="H22" s="198"/>
      <c r="I22" s="195">
        <v>262837175.49000001</v>
      </c>
      <c r="J22" s="196">
        <v>262837175.49000001</v>
      </c>
      <c r="K22" s="197">
        <v>0</v>
      </c>
      <c r="L22" s="198"/>
      <c r="M22" s="195">
        <v>172150677.86000001</v>
      </c>
      <c r="N22" s="196">
        <v>172150677.86000001</v>
      </c>
      <c r="O22" s="197">
        <v>0</v>
      </c>
      <c r="P22" s="198"/>
      <c r="Q22" s="195">
        <v>434987853.35000002</v>
      </c>
      <c r="R22" s="196">
        <v>434987853.35000002</v>
      </c>
      <c r="S22" s="197">
        <v>0</v>
      </c>
      <c r="T22" s="47"/>
    </row>
    <row r="23" spans="2:20">
      <c r="B23" s="21"/>
      <c r="C23" s="161" t="s">
        <v>775</v>
      </c>
      <c r="D23" s="159"/>
      <c r="E23" s="199">
        <v>3562162.96</v>
      </c>
      <c r="F23" s="200">
        <v>3562162.96</v>
      </c>
      <c r="G23" s="201">
        <v>0</v>
      </c>
      <c r="H23" s="191"/>
      <c r="I23" s="199">
        <v>2050605.56</v>
      </c>
      <c r="J23" s="200">
        <v>2050605.56</v>
      </c>
      <c r="K23" s="201">
        <v>0</v>
      </c>
      <c r="L23" s="191"/>
      <c r="M23" s="199">
        <v>16450997.77</v>
      </c>
      <c r="N23" s="200">
        <v>16450997.77</v>
      </c>
      <c r="O23" s="201">
        <v>0</v>
      </c>
      <c r="P23" s="191"/>
      <c r="Q23" s="199">
        <v>22063766.289999999</v>
      </c>
      <c r="R23" s="200">
        <v>22063766.289999999</v>
      </c>
      <c r="S23" s="201">
        <v>0</v>
      </c>
      <c r="T23" s="47"/>
    </row>
    <row r="24" spans="2:20">
      <c r="B24" s="21"/>
      <c r="C24" s="160" t="s">
        <v>776</v>
      </c>
      <c r="D24" s="158"/>
      <c r="E24" s="195">
        <v>991415.5</v>
      </c>
      <c r="F24" s="196">
        <v>991415.5</v>
      </c>
      <c r="G24" s="197">
        <v>0</v>
      </c>
      <c r="H24" s="198"/>
      <c r="I24" s="195">
        <v>6466003.3799999999</v>
      </c>
      <c r="J24" s="196">
        <v>6466003.3799999999</v>
      </c>
      <c r="K24" s="197">
        <v>0</v>
      </c>
      <c r="L24" s="198"/>
      <c r="M24" s="195">
        <v>135321252.28999999</v>
      </c>
      <c r="N24" s="196">
        <v>135321252.28999999</v>
      </c>
      <c r="O24" s="197">
        <v>0</v>
      </c>
      <c r="P24" s="198"/>
      <c r="Q24" s="195">
        <v>142778671.16999999</v>
      </c>
      <c r="R24" s="196">
        <v>142778671.16999999</v>
      </c>
      <c r="S24" s="197">
        <v>0</v>
      </c>
      <c r="T24" s="47"/>
    </row>
    <row r="25" spans="2:20">
      <c r="B25" s="21"/>
      <c r="C25" s="161" t="s">
        <v>777</v>
      </c>
      <c r="D25" s="159"/>
      <c r="E25" s="199">
        <v>3123069741.9899998</v>
      </c>
      <c r="F25" s="200">
        <v>3091545025.02</v>
      </c>
      <c r="G25" s="201">
        <v>31524716.969999999</v>
      </c>
      <c r="H25" s="191"/>
      <c r="I25" s="199">
        <v>6251648585.4499998</v>
      </c>
      <c r="J25" s="200">
        <v>3551423006.1199999</v>
      </c>
      <c r="K25" s="201">
        <v>2700225579.3299999</v>
      </c>
      <c r="L25" s="191"/>
      <c r="M25" s="199">
        <v>18581501048.849998</v>
      </c>
      <c r="N25" s="200">
        <v>10694095843.07</v>
      </c>
      <c r="O25" s="201">
        <v>7887405205.7799997</v>
      </c>
      <c r="P25" s="191"/>
      <c r="Q25" s="199">
        <v>27956219376.290001</v>
      </c>
      <c r="R25" s="200">
        <v>17337063874.209999</v>
      </c>
      <c r="S25" s="201">
        <v>10619155502.08</v>
      </c>
      <c r="T25" s="47"/>
    </row>
    <row r="26" spans="2:20">
      <c r="B26" s="21"/>
      <c r="C26" s="160" t="s">
        <v>778</v>
      </c>
      <c r="D26" s="158"/>
      <c r="E26" s="195">
        <v>31524716.969999999</v>
      </c>
      <c r="F26" s="196">
        <v>0</v>
      </c>
      <c r="G26" s="197">
        <v>31524716.969999999</v>
      </c>
      <c r="H26" s="198"/>
      <c r="I26" s="195">
        <v>2700225579.3299999</v>
      </c>
      <c r="J26" s="196">
        <v>0</v>
      </c>
      <c r="K26" s="197">
        <v>2700225579.3299999</v>
      </c>
      <c r="L26" s="198"/>
      <c r="M26" s="195">
        <v>7887405205.7799997</v>
      </c>
      <c r="N26" s="196">
        <v>0</v>
      </c>
      <c r="O26" s="197">
        <v>7887405205.7799997</v>
      </c>
      <c r="P26" s="198"/>
      <c r="Q26" s="195">
        <v>10619155502.08</v>
      </c>
      <c r="R26" s="196">
        <v>0</v>
      </c>
      <c r="S26" s="197">
        <v>10619155502.08</v>
      </c>
      <c r="T26" s="47"/>
    </row>
    <row r="27" spans="2:20">
      <c r="B27" s="21"/>
      <c r="C27" s="161" t="s">
        <v>779</v>
      </c>
      <c r="D27" s="159"/>
      <c r="E27" s="199">
        <v>3091545025.02</v>
      </c>
      <c r="F27" s="200">
        <v>3091545025.02</v>
      </c>
      <c r="G27" s="201">
        <v>0</v>
      </c>
      <c r="H27" s="191"/>
      <c r="I27" s="199">
        <v>142447696.19</v>
      </c>
      <c r="J27" s="200">
        <v>142447696.19</v>
      </c>
      <c r="K27" s="201">
        <v>0</v>
      </c>
      <c r="L27" s="191"/>
      <c r="M27" s="199">
        <v>120555093.23999999</v>
      </c>
      <c r="N27" s="200">
        <v>120555093.23999999</v>
      </c>
      <c r="O27" s="201">
        <v>0</v>
      </c>
      <c r="P27" s="191"/>
      <c r="Q27" s="199">
        <v>3354547814.4499998</v>
      </c>
      <c r="R27" s="200">
        <v>3354547814.4499998</v>
      </c>
      <c r="S27" s="201">
        <v>0</v>
      </c>
      <c r="T27" s="47"/>
    </row>
    <row r="28" spans="2:20">
      <c r="B28" s="21"/>
      <c r="C28" s="160" t="s">
        <v>780</v>
      </c>
      <c r="D28" s="158"/>
      <c r="E28" s="195">
        <v>0</v>
      </c>
      <c r="F28" s="196">
        <v>0</v>
      </c>
      <c r="G28" s="197">
        <v>0</v>
      </c>
      <c r="H28" s="198"/>
      <c r="I28" s="195">
        <v>3408975309.9299998</v>
      </c>
      <c r="J28" s="196">
        <v>3408975309.9299998</v>
      </c>
      <c r="K28" s="197">
        <v>0</v>
      </c>
      <c r="L28" s="198"/>
      <c r="M28" s="195">
        <v>10573540749.83</v>
      </c>
      <c r="N28" s="196">
        <v>10573540749.83</v>
      </c>
      <c r="O28" s="197">
        <v>0</v>
      </c>
      <c r="P28" s="198"/>
      <c r="Q28" s="195">
        <v>13982516059.76</v>
      </c>
      <c r="R28" s="196">
        <v>13982516059.76</v>
      </c>
      <c r="S28" s="197">
        <v>0</v>
      </c>
      <c r="T28" s="47"/>
    </row>
    <row r="29" spans="2:20">
      <c r="B29" s="21"/>
      <c r="C29" s="161" t="s">
        <v>781</v>
      </c>
      <c r="D29" s="159"/>
      <c r="E29" s="199">
        <v>779358815.02999997</v>
      </c>
      <c r="F29" s="200">
        <v>0</v>
      </c>
      <c r="G29" s="201">
        <v>779358815.02999997</v>
      </c>
      <c r="H29" s="191"/>
      <c r="I29" s="199">
        <v>920914637.59000003</v>
      </c>
      <c r="J29" s="200">
        <v>0</v>
      </c>
      <c r="K29" s="201">
        <v>920914637.59000003</v>
      </c>
      <c r="L29" s="191"/>
      <c r="M29" s="199">
        <v>1435721474.4100001</v>
      </c>
      <c r="N29" s="200">
        <v>0</v>
      </c>
      <c r="O29" s="201">
        <v>1435721474.4100001</v>
      </c>
      <c r="P29" s="191"/>
      <c r="Q29" s="199">
        <v>3135994927.0300002</v>
      </c>
      <c r="R29" s="200">
        <v>0</v>
      </c>
      <c r="S29" s="201">
        <v>3135994927.0300002</v>
      </c>
      <c r="T29" s="47"/>
    </row>
    <row r="30" spans="2:20">
      <c r="B30" s="21"/>
      <c r="C30" s="160" t="s">
        <v>782</v>
      </c>
      <c r="D30" s="158"/>
      <c r="E30" s="195">
        <v>779358815.02999997</v>
      </c>
      <c r="F30" s="196">
        <v>0</v>
      </c>
      <c r="G30" s="197">
        <v>779358815.02999997</v>
      </c>
      <c r="H30" s="198"/>
      <c r="I30" s="195">
        <v>920914637.59000003</v>
      </c>
      <c r="J30" s="196">
        <v>0</v>
      </c>
      <c r="K30" s="197">
        <v>920914637.59000003</v>
      </c>
      <c r="L30" s="198"/>
      <c r="M30" s="195">
        <v>1435721474.4100001</v>
      </c>
      <c r="N30" s="196">
        <v>0</v>
      </c>
      <c r="O30" s="197">
        <v>1435721474.4100001</v>
      </c>
      <c r="P30" s="198"/>
      <c r="Q30" s="195">
        <v>3135994927.0300002</v>
      </c>
      <c r="R30" s="196">
        <v>0</v>
      </c>
      <c r="S30" s="197">
        <v>3135994927.0300002</v>
      </c>
      <c r="T30" s="47"/>
    </row>
    <row r="31" spans="2:20">
      <c r="B31" s="21"/>
      <c r="C31" s="161" t="s">
        <v>783</v>
      </c>
      <c r="D31" s="159"/>
      <c r="E31" s="199">
        <v>34540055.119999997</v>
      </c>
      <c r="F31" s="200">
        <v>0</v>
      </c>
      <c r="G31" s="201">
        <v>34540055.119999997</v>
      </c>
      <c r="H31" s="191"/>
      <c r="I31" s="199">
        <v>39337514.729999997</v>
      </c>
      <c r="J31" s="200">
        <v>0</v>
      </c>
      <c r="K31" s="201">
        <v>39337514.729999997</v>
      </c>
      <c r="L31" s="191"/>
      <c r="M31" s="199">
        <v>184551489.08000001</v>
      </c>
      <c r="N31" s="200">
        <v>0</v>
      </c>
      <c r="O31" s="201">
        <v>184551489.08000001</v>
      </c>
      <c r="P31" s="191"/>
      <c r="Q31" s="199">
        <v>258429058.93000001</v>
      </c>
      <c r="R31" s="200">
        <v>0</v>
      </c>
      <c r="S31" s="201">
        <v>258429058.93000001</v>
      </c>
      <c r="T31" s="47"/>
    </row>
    <row r="32" spans="2:20">
      <c r="B32" s="21"/>
      <c r="C32" s="160" t="s">
        <v>784</v>
      </c>
      <c r="D32" s="158"/>
      <c r="E32" s="195">
        <v>34540055.119999997</v>
      </c>
      <c r="F32" s="196">
        <v>0</v>
      </c>
      <c r="G32" s="197">
        <v>34540055.119999997</v>
      </c>
      <c r="H32" s="198"/>
      <c r="I32" s="195">
        <v>39337514.729999997</v>
      </c>
      <c r="J32" s="196">
        <v>0</v>
      </c>
      <c r="K32" s="197">
        <v>39337514.729999997</v>
      </c>
      <c r="L32" s="198"/>
      <c r="M32" s="195">
        <v>184551489.08000001</v>
      </c>
      <c r="N32" s="196">
        <v>0</v>
      </c>
      <c r="O32" s="197">
        <v>184551489.08000001</v>
      </c>
      <c r="P32" s="198"/>
      <c r="Q32" s="195">
        <v>258429058.93000001</v>
      </c>
      <c r="R32" s="196">
        <v>0</v>
      </c>
      <c r="S32" s="197">
        <v>258429058.93000001</v>
      </c>
      <c r="T32" s="47"/>
    </row>
    <row r="33" spans="2:20">
      <c r="B33" s="21"/>
      <c r="C33" s="161" t="s">
        <v>785</v>
      </c>
      <c r="D33" s="159"/>
      <c r="E33" s="199">
        <v>702511175.47000003</v>
      </c>
      <c r="F33" s="200">
        <v>0</v>
      </c>
      <c r="G33" s="201">
        <v>702511175.47000003</v>
      </c>
      <c r="H33" s="191"/>
      <c r="I33" s="199">
        <v>99320247.340000004</v>
      </c>
      <c r="J33" s="200">
        <v>0</v>
      </c>
      <c r="K33" s="201">
        <v>99320247.340000004</v>
      </c>
      <c r="L33" s="191"/>
      <c r="M33" s="199">
        <v>191216798.77000001</v>
      </c>
      <c r="N33" s="200">
        <v>0</v>
      </c>
      <c r="O33" s="201">
        <v>191216798.77000001</v>
      </c>
      <c r="P33" s="191"/>
      <c r="Q33" s="199">
        <v>993048221.58000004</v>
      </c>
      <c r="R33" s="200">
        <v>0</v>
      </c>
      <c r="S33" s="201">
        <v>993048221.58000004</v>
      </c>
      <c r="T33" s="47"/>
    </row>
    <row r="34" spans="2:20" ht="25.5" customHeight="1">
      <c r="B34" s="21"/>
      <c r="C34" s="160" t="s">
        <v>786</v>
      </c>
      <c r="D34" s="158"/>
      <c r="E34" s="195">
        <v>702511175.47000003</v>
      </c>
      <c r="F34" s="196">
        <v>0</v>
      </c>
      <c r="G34" s="197">
        <v>702511175.47000003</v>
      </c>
      <c r="H34" s="198"/>
      <c r="I34" s="195">
        <v>99320247.340000004</v>
      </c>
      <c r="J34" s="196">
        <v>0</v>
      </c>
      <c r="K34" s="197">
        <v>99320247.340000004</v>
      </c>
      <c r="L34" s="198"/>
      <c r="M34" s="195">
        <v>191216798.77000001</v>
      </c>
      <c r="N34" s="196">
        <v>0</v>
      </c>
      <c r="O34" s="197">
        <v>191216798.77000001</v>
      </c>
      <c r="P34" s="198"/>
      <c r="Q34" s="195">
        <v>993048221.58000004</v>
      </c>
      <c r="R34" s="196">
        <v>0</v>
      </c>
      <c r="S34" s="197">
        <v>993048221.58000004</v>
      </c>
      <c r="T34" s="47"/>
    </row>
    <row r="35" spans="2:20">
      <c r="B35" s="21"/>
      <c r="C35" s="161" t="s">
        <v>787</v>
      </c>
      <c r="D35" s="159"/>
      <c r="E35" s="199">
        <v>761285.44</v>
      </c>
      <c r="F35" s="200">
        <v>761131.52000000002</v>
      </c>
      <c r="G35" s="201">
        <v>153.91999999999999</v>
      </c>
      <c r="H35" s="191"/>
      <c r="I35" s="199">
        <v>3914892792.3699999</v>
      </c>
      <c r="J35" s="200">
        <v>1008625914</v>
      </c>
      <c r="K35" s="201">
        <v>2906266878.3699999</v>
      </c>
      <c r="L35" s="191"/>
      <c r="M35" s="199">
        <v>1360021667.22</v>
      </c>
      <c r="N35" s="200">
        <v>603649597.36000001</v>
      </c>
      <c r="O35" s="201">
        <v>756372069.86000001</v>
      </c>
      <c r="P35" s="191"/>
      <c r="Q35" s="199">
        <v>5275675745.0299997</v>
      </c>
      <c r="R35" s="200">
        <v>1613036642.8800001</v>
      </c>
      <c r="S35" s="201">
        <v>3662639102.1500001</v>
      </c>
      <c r="T35" s="47"/>
    </row>
    <row r="36" spans="2:20">
      <c r="B36" s="21"/>
      <c r="C36" s="160" t="s">
        <v>788</v>
      </c>
      <c r="D36" s="158"/>
      <c r="E36" s="195">
        <v>153.91999999999999</v>
      </c>
      <c r="F36" s="196">
        <v>0</v>
      </c>
      <c r="G36" s="197">
        <v>153.91999999999999</v>
      </c>
      <c r="H36" s="198"/>
      <c r="I36" s="195">
        <v>2906266878.3699999</v>
      </c>
      <c r="J36" s="196">
        <v>0</v>
      </c>
      <c r="K36" s="197">
        <v>2906266878.3699999</v>
      </c>
      <c r="L36" s="198"/>
      <c r="M36" s="195">
        <v>756372069.86000001</v>
      </c>
      <c r="N36" s="196">
        <v>0</v>
      </c>
      <c r="O36" s="197">
        <v>756372069.86000001</v>
      </c>
      <c r="P36" s="198"/>
      <c r="Q36" s="195">
        <v>3662639102.1500001</v>
      </c>
      <c r="R36" s="196">
        <v>0</v>
      </c>
      <c r="S36" s="197">
        <v>3662639102.1500001</v>
      </c>
      <c r="T36" s="47"/>
    </row>
    <row r="37" spans="2:20">
      <c r="B37" s="21"/>
      <c r="C37" s="161" t="s">
        <v>789</v>
      </c>
      <c r="D37" s="159"/>
      <c r="E37" s="199">
        <v>761131.52000000002</v>
      </c>
      <c r="F37" s="200">
        <v>761131.52000000002</v>
      </c>
      <c r="G37" s="201">
        <v>0</v>
      </c>
      <c r="H37" s="191"/>
      <c r="I37" s="199">
        <v>949343578.92999995</v>
      </c>
      <c r="J37" s="200">
        <v>949343578.92999995</v>
      </c>
      <c r="K37" s="201">
        <v>0</v>
      </c>
      <c r="L37" s="191"/>
      <c r="M37" s="199">
        <v>367621478.69</v>
      </c>
      <c r="N37" s="200">
        <v>367621478.69</v>
      </c>
      <c r="O37" s="201">
        <v>0</v>
      </c>
      <c r="P37" s="191"/>
      <c r="Q37" s="199">
        <v>1317726189.1400001</v>
      </c>
      <c r="R37" s="200">
        <v>1317726189.1400001</v>
      </c>
      <c r="S37" s="201">
        <v>0</v>
      </c>
      <c r="T37" s="47"/>
    </row>
    <row r="38" spans="2:20">
      <c r="B38" s="21"/>
      <c r="C38" s="160" t="s">
        <v>790</v>
      </c>
      <c r="D38" s="158"/>
      <c r="E38" s="195">
        <v>0</v>
      </c>
      <c r="F38" s="196">
        <v>0</v>
      </c>
      <c r="G38" s="197">
        <v>0</v>
      </c>
      <c r="H38" s="198"/>
      <c r="I38" s="195">
        <v>59208688.840000004</v>
      </c>
      <c r="J38" s="196">
        <v>59208688.840000004</v>
      </c>
      <c r="K38" s="197">
        <v>0</v>
      </c>
      <c r="L38" s="198"/>
      <c r="M38" s="195">
        <v>118623149.98999999</v>
      </c>
      <c r="N38" s="196">
        <v>118623149.98999999</v>
      </c>
      <c r="O38" s="197">
        <v>0</v>
      </c>
      <c r="P38" s="198"/>
      <c r="Q38" s="195">
        <v>177831838.83000001</v>
      </c>
      <c r="R38" s="196">
        <v>177831838.83000001</v>
      </c>
      <c r="S38" s="197">
        <v>0</v>
      </c>
      <c r="T38" s="47"/>
    </row>
    <row r="39" spans="2:20">
      <c r="B39" s="21"/>
      <c r="C39" s="161" t="s">
        <v>791</v>
      </c>
      <c r="D39" s="159"/>
      <c r="E39" s="199">
        <v>0</v>
      </c>
      <c r="F39" s="200">
        <v>0</v>
      </c>
      <c r="G39" s="201">
        <v>0</v>
      </c>
      <c r="H39" s="191"/>
      <c r="I39" s="199">
        <v>20536.16</v>
      </c>
      <c r="J39" s="200">
        <v>20536.16</v>
      </c>
      <c r="K39" s="201">
        <v>0</v>
      </c>
      <c r="L39" s="191"/>
      <c r="M39" s="199">
        <v>8560653.0500000007</v>
      </c>
      <c r="N39" s="200">
        <v>8560653.0500000007</v>
      </c>
      <c r="O39" s="201">
        <v>0</v>
      </c>
      <c r="P39" s="191"/>
      <c r="Q39" s="199">
        <v>8581189.2100000009</v>
      </c>
      <c r="R39" s="200">
        <v>8581189.2100000009</v>
      </c>
      <c r="S39" s="201">
        <v>0</v>
      </c>
      <c r="T39" s="47"/>
    </row>
    <row r="40" spans="2:20">
      <c r="B40" s="21"/>
      <c r="C40" s="160" t="s">
        <v>792</v>
      </c>
      <c r="D40" s="158"/>
      <c r="E40" s="195">
        <v>0</v>
      </c>
      <c r="F40" s="196">
        <v>0</v>
      </c>
      <c r="G40" s="197">
        <v>0</v>
      </c>
      <c r="H40" s="198"/>
      <c r="I40" s="195">
        <v>53110.07</v>
      </c>
      <c r="J40" s="196">
        <v>53110.07</v>
      </c>
      <c r="K40" s="197">
        <v>0</v>
      </c>
      <c r="L40" s="198"/>
      <c r="M40" s="195">
        <v>108844315.63</v>
      </c>
      <c r="N40" s="196">
        <v>108844315.63</v>
      </c>
      <c r="O40" s="197">
        <v>0</v>
      </c>
      <c r="P40" s="198"/>
      <c r="Q40" s="195">
        <v>108897425.7</v>
      </c>
      <c r="R40" s="196">
        <v>108897425.7</v>
      </c>
      <c r="S40" s="197">
        <v>0</v>
      </c>
      <c r="T40" s="47"/>
    </row>
    <row r="41" spans="2:20">
      <c r="B41" s="21"/>
      <c r="C41" s="161" t="s">
        <v>793</v>
      </c>
      <c r="D41" s="159"/>
      <c r="E41" s="199">
        <v>12599045232.1</v>
      </c>
      <c r="F41" s="200">
        <v>0</v>
      </c>
      <c r="G41" s="201">
        <v>12599045232.1</v>
      </c>
      <c r="H41" s="191"/>
      <c r="I41" s="199">
        <v>9604486604.25</v>
      </c>
      <c r="J41" s="200">
        <v>0</v>
      </c>
      <c r="K41" s="201">
        <v>9604486604.25</v>
      </c>
      <c r="L41" s="191"/>
      <c r="M41" s="199">
        <v>5604481788.6800003</v>
      </c>
      <c r="N41" s="200">
        <v>0</v>
      </c>
      <c r="O41" s="201">
        <v>5604481788.6800003</v>
      </c>
      <c r="P41" s="191"/>
      <c r="Q41" s="199">
        <v>27808013625.029999</v>
      </c>
      <c r="R41" s="200">
        <v>0</v>
      </c>
      <c r="S41" s="201">
        <v>27808013625.029999</v>
      </c>
      <c r="T41" s="47"/>
    </row>
    <row r="42" spans="2:20">
      <c r="B42" s="21"/>
      <c r="C42" s="160" t="s">
        <v>794</v>
      </c>
      <c r="D42" s="158"/>
      <c r="E42" s="195">
        <v>8249625894.7700005</v>
      </c>
      <c r="F42" s="196">
        <v>0</v>
      </c>
      <c r="G42" s="197">
        <v>8249625894.7700005</v>
      </c>
      <c r="H42" s="198"/>
      <c r="I42" s="195">
        <v>6807088689.6300001</v>
      </c>
      <c r="J42" s="196">
        <v>0</v>
      </c>
      <c r="K42" s="197">
        <v>6807088689.6300001</v>
      </c>
      <c r="L42" s="198"/>
      <c r="M42" s="195">
        <v>3909427225.1500001</v>
      </c>
      <c r="N42" s="196">
        <v>0</v>
      </c>
      <c r="O42" s="197">
        <v>3909427225.1500001</v>
      </c>
      <c r="P42" s="198"/>
      <c r="Q42" s="195">
        <v>18966141809.549999</v>
      </c>
      <c r="R42" s="196">
        <v>0</v>
      </c>
      <c r="S42" s="197">
        <v>18966141809.549999</v>
      </c>
      <c r="T42" s="47"/>
    </row>
    <row r="43" spans="2:20">
      <c r="B43" s="21"/>
      <c r="C43" s="161" t="s">
        <v>795</v>
      </c>
      <c r="D43" s="159"/>
      <c r="E43" s="199">
        <v>8249625894.7700005</v>
      </c>
      <c r="F43" s="200">
        <v>0</v>
      </c>
      <c r="G43" s="201">
        <v>8249625894.7700005</v>
      </c>
      <c r="H43" s="191"/>
      <c r="I43" s="199">
        <v>6807088689.6300001</v>
      </c>
      <c r="J43" s="200">
        <v>0</v>
      </c>
      <c r="K43" s="201">
        <v>6807088689.6300001</v>
      </c>
      <c r="L43" s="191"/>
      <c r="M43" s="199">
        <v>3909427225.1500001</v>
      </c>
      <c r="N43" s="200">
        <v>0</v>
      </c>
      <c r="O43" s="201">
        <v>3909427225.1500001</v>
      </c>
      <c r="P43" s="191"/>
      <c r="Q43" s="199">
        <v>18966141809.549999</v>
      </c>
      <c r="R43" s="200">
        <v>0</v>
      </c>
      <c r="S43" s="201">
        <v>18966141809.549999</v>
      </c>
      <c r="T43" s="47"/>
    </row>
    <row r="44" spans="2:20">
      <c r="B44" s="21"/>
      <c r="C44" s="160" t="s">
        <v>796</v>
      </c>
      <c r="D44" s="158"/>
      <c r="E44" s="195">
        <v>1047047564.92</v>
      </c>
      <c r="F44" s="196">
        <v>0</v>
      </c>
      <c r="G44" s="197">
        <v>1047047564.92</v>
      </c>
      <c r="H44" s="198"/>
      <c r="I44" s="195">
        <v>1348702902.46</v>
      </c>
      <c r="J44" s="196">
        <v>0</v>
      </c>
      <c r="K44" s="197">
        <v>1348702902.46</v>
      </c>
      <c r="L44" s="198"/>
      <c r="M44" s="195">
        <v>1693855791.6900001</v>
      </c>
      <c r="N44" s="196">
        <v>0</v>
      </c>
      <c r="O44" s="197">
        <v>1693855791.6900001</v>
      </c>
      <c r="P44" s="198"/>
      <c r="Q44" s="195">
        <v>4089606259.0700002</v>
      </c>
      <c r="R44" s="196">
        <v>0</v>
      </c>
      <c r="S44" s="197">
        <v>4089606259.0700002</v>
      </c>
      <c r="T44" s="47"/>
    </row>
    <row r="45" spans="2:20">
      <c r="B45" s="21"/>
      <c r="C45" s="161" t="s">
        <v>797</v>
      </c>
      <c r="D45" s="159"/>
      <c r="E45" s="199">
        <v>1047047564.92</v>
      </c>
      <c r="F45" s="200">
        <v>0</v>
      </c>
      <c r="G45" s="201">
        <v>1047047564.92</v>
      </c>
      <c r="H45" s="191"/>
      <c r="I45" s="199">
        <v>1348702902.46</v>
      </c>
      <c r="J45" s="200">
        <v>0</v>
      </c>
      <c r="K45" s="201">
        <v>1348702902.46</v>
      </c>
      <c r="L45" s="191"/>
      <c r="M45" s="199">
        <v>1693855791.6900001</v>
      </c>
      <c r="N45" s="200">
        <v>0</v>
      </c>
      <c r="O45" s="201">
        <v>1693855791.6900001</v>
      </c>
      <c r="P45" s="191"/>
      <c r="Q45" s="199">
        <v>4089606259.0700002</v>
      </c>
      <c r="R45" s="200">
        <v>0</v>
      </c>
      <c r="S45" s="201">
        <v>4089606259.0700002</v>
      </c>
      <c r="T45" s="47"/>
    </row>
    <row r="46" spans="2:20">
      <c r="B46" s="21"/>
      <c r="C46" s="160" t="s">
        <v>798</v>
      </c>
      <c r="D46" s="158"/>
      <c r="E46" s="195">
        <v>3302371772.4099998</v>
      </c>
      <c r="F46" s="196">
        <v>0</v>
      </c>
      <c r="G46" s="197">
        <v>3302371772.4099998</v>
      </c>
      <c r="H46" s="198"/>
      <c r="I46" s="195">
        <v>1448695012.1600001</v>
      </c>
      <c r="J46" s="196">
        <v>0</v>
      </c>
      <c r="K46" s="197">
        <v>1448695012.1600001</v>
      </c>
      <c r="L46" s="198"/>
      <c r="M46" s="195">
        <v>1198771.8400000001</v>
      </c>
      <c r="N46" s="196">
        <v>0</v>
      </c>
      <c r="O46" s="197">
        <v>1198771.8400000001</v>
      </c>
      <c r="P46" s="198"/>
      <c r="Q46" s="195">
        <v>4752265556.4099998</v>
      </c>
      <c r="R46" s="196">
        <v>0</v>
      </c>
      <c r="S46" s="197">
        <v>4752265556.4099998</v>
      </c>
      <c r="T46" s="47"/>
    </row>
    <row r="47" spans="2:20">
      <c r="B47" s="21"/>
      <c r="C47" s="161" t="s">
        <v>799</v>
      </c>
      <c r="D47" s="159"/>
      <c r="E47" s="199">
        <v>3302371772.4099998</v>
      </c>
      <c r="F47" s="200">
        <v>0</v>
      </c>
      <c r="G47" s="201">
        <v>3302371772.4099998</v>
      </c>
      <c r="H47" s="191"/>
      <c r="I47" s="199">
        <v>1448695012.1600001</v>
      </c>
      <c r="J47" s="200">
        <v>0</v>
      </c>
      <c r="K47" s="201">
        <v>1448695012.1600001</v>
      </c>
      <c r="L47" s="191"/>
      <c r="M47" s="199">
        <v>1198771.8400000001</v>
      </c>
      <c r="N47" s="200">
        <v>0</v>
      </c>
      <c r="O47" s="201">
        <v>1198771.8400000001</v>
      </c>
      <c r="P47" s="191"/>
      <c r="Q47" s="199">
        <v>4752265556.4099998</v>
      </c>
      <c r="R47" s="200">
        <v>0</v>
      </c>
      <c r="S47" s="201">
        <v>4752265556.4099998</v>
      </c>
      <c r="T47" s="47"/>
    </row>
    <row r="48" spans="2:20" ht="25.5" customHeight="1">
      <c r="B48" s="21"/>
      <c r="C48" s="160" t="s">
        <v>800</v>
      </c>
      <c r="D48" s="158"/>
      <c r="E48" s="195">
        <v>1688980904.51</v>
      </c>
      <c r="F48" s="196">
        <v>0</v>
      </c>
      <c r="G48" s="197">
        <v>1688980904.51</v>
      </c>
      <c r="H48" s="198"/>
      <c r="I48" s="195">
        <v>8122721700.8199997</v>
      </c>
      <c r="J48" s="196">
        <v>0</v>
      </c>
      <c r="K48" s="197">
        <v>8122721700.8199997</v>
      </c>
      <c r="L48" s="198"/>
      <c r="M48" s="195">
        <v>3973520799.9400001</v>
      </c>
      <c r="N48" s="196">
        <v>0</v>
      </c>
      <c r="O48" s="197">
        <v>3973520799.9400001</v>
      </c>
      <c r="P48" s="198"/>
      <c r="Q48" s="195">
        <v>13785223405.27</v>
      </c>
      <c r="R48" s="196">
        <v>0</v>
      </c>
      <c r="S48" s="197">
        <v>13785223405.27</v>
      </c>
      <c r="T48" s="47"/>
    </row>
    <row r="49" spans="2:20">
      <c r="B49" s="21"/>
      <c r="C49" s="161" t="s">
        <v>801</v>
      </c>
      <c r="D49" s="159"/>
      <c r="E49" s="199">
        <v>399093822.60000002</v>
      </c>
      <c r="F49" s="200">
        <v>0</v>
      </c>
      <c r="G49" s="201">
        <v>399093822.60000002</v>
      </c>
      <c r="H49" s="191"/>
      <c r="I49" s="199">
        <v>2503052611.27</v>
      </c>
      <c r="J49" s="200">
        <v>0</v>
      </c>
      <c r="K49" s="201">
        <v>2503052611.27</v>
      </c>
      <c r="L49" s="191"/>
      <c r="M49" s="199">
        <v>1511215861.04</v>
      </c>
      <c r="N49" s="200">
        <v>0</v>
      </c>
      <c r="O49" s="201">
        <v>1511215861.04</v>
      </c>
      <c r="P49" s="191"/>
      <c r="Q49" s="199">
        <v>4413362294.9099998</v>
      </c>
      <c r="R49" s="200">
        <v>0</v>
      </c>
      <c r="S49" s="201">
        <v>4413362294.9099998</v>
      </c>
      <c r="T49" s="47"/>
    </row>
    <row r="50" spans="2:20" ht="25.5" customHeight="1">
      <c r="B50" s="21"/>
      <c r="C50" s="160" t="s">
        <v>802</v>
      </c>
      <c r="D50" s="158"/>
      <c r="E50" s="195">
        <v>399093822.60000002</v>
      </c>
      <c r="F50" s="196">
        <v>0</v>
      </c>
      <c r="G50" s="197">
        <v>399093822.60000002</v>
      </c>
      <c r="H50" s="198"/>
      <c r="I50" s="195">
        <v>2503052611.27</v>
      </c>
      <c r="J50" s="196">
        <v>0</v>
      </c>
      <c r="K50" s="197">
        <v>2503052611.27</v>
      </c>
      <c r="L50" s="198"/>
      <c r="M50" s="195">
        <v>1511215861.04</v>
      </c>
      <c r="N50" s="196">
        <v>0</v>
      </c>
      <c r="O50" s="197">
        <v>1511215861.04</v>
      </c>
      <c r="P50" s="198"/>
      <c r="Q50" s="195">
        <v>4413362294.9099998</v>
      </c>
      <c r="R50" s="196">
        <v>0</v>
      </c>
      <c r="S50" s="197">
        <v>4413362294.9099998</v>
      </c>
      <c r="T50" s="47"/>
    </row>
    <row r="51" spans="2:20">
      <c r="B51" s="21"/>
      <c r="C51" s="161" t="s">
        <v>803</v>
      </c>
      <c r="D51" s="159"/>
      <c r="E51" s="199">
        <v>1111865413.1099999</v>
      </c>
      <c r="F51" s="200">
        <v>0</v>
      </c>
      <c r="G51" s="201">
        <v>1111865413.1099999</v>
      </c>
      <c r="H51" s="191"/>
      <c r="I51" s="199">
        <v>469826857.91000003</v>
      </c>
      <c r="J51" s="200">
        <v>0</v>
      </c>
      <c r="K51" s="201">
        <v>469826857.91000003</v>
      </c>
      <c r="L51" s="191"/>
      <c r="M51" s="199">
        <v>185873119.91999999</v>
      </c>
      <c r="N51" s="200">
        <v>0</v>
      </c>
      <c r="O51" s="201">
        <v>185873119.91999999</v>
      </c>
      <c r="P51" s="191"/>
      <c r="Q51" s="199">
        <v>1767565390.9400001</v>
      </c>
      <c r="R51" s="200">
        <v>0</v>
      </c>
      <c r="S51" s="201">
        <v>1767565390.9400001</v>
      </c>
      <c r="T51" s="47"/>
    </row>
    <row r="52" spans="2:20" ht="25.5" customHeight="1">
      <c r="B52" s="21"/>
      <c r="C52" s="160" t="s">
        <v>804</v>
      </c>
      <c r="D52" s="158"/>
      <c r="E52" s="195">
        <v>1111865413.1099999</v>
      </c>
      <c r="F52" s="196">
        <v>0</v>
      </c>
      <c r="G52" s="197">
        <v>1111865413.1099999</v>
      </c>
      <c r="H52" s="198"/>
      <c r="I52" s="195">
        <v>469826857.91000003</v>
      </c>
      <c r="J52" s="196">
        <v>0</v>
      </c>
      <c r="K52" s="197">
        <v>469826857.91000003</v>
      </c>
      <c r="L52" s="198"/>
      <c r="M52" s="195">
        <v>185873119.91999999</v>
      </c>
      <c r="N52" s="196">
        <v>0</v>
      </c>
      <c r="O52" s="197">
        <v>185873119.91999999</v>
      </c>
      <c r="P52" s="198"/>
      <c r="Q52" s="195">
        <v>1767565390.9400001</v>
      </c>
      <c r="R52" s="196">
        <v>0</v>
      </c>
      <c r="S52" s="197">
        <v>1767565390.9400001</v>
      </c>
      <c r="T52" s="47"/>
    </row>
    <row r="53" spans="2:20">
      <c r="B53" s="21"/>
      <c r="C53" s="161" t="s">
        <v>805</v>
      </c>
      <c r="D53" s="159"/>
      <c r="E53" s="199">
        <v>178021668.80000001</v>
      </c>
      <c r="F53" s="200">
        <v>0</v>
      </c>
      <c r="G53" s="201">
        <v>178021668.80000001</v>
      </c>
      <c r="H53" s="191"/>
      <c r="I53" s="199">
        <v>5149842231.6400003</v>
      </c>
      <c r="J53" s="200">
        <v>0</v>
      </c>
      <c r="K53" s="201">
        <v>5149842231.6400003</v>
      </c>
      <c r="L53" s="191"/>
      <c r="M53" s="199">
        <v>2276431818.98</v>
      </c>
      <c r="N53" s="200">
        <v>0</v>
      </c>
      <c r="O53" s="201">
        <v>2276431818.98</v>
      </c>
      <c r="P53" s="191"/>
      <c r="Q53" s="199">
        <v>7604295719.420001</v>
      </c>
      <c r="R53" s="200">
        <v>9.9999999999999995E-7</v>
      </c>
      <c r="S53" s="201">
        <v>7604295719.4200001</v>
      </c>
      <c r="T53" s="47"/>
    </row>
    <row r="54" spans="2:20">
      <c r="B54" s="21"/>
      <c r="C54" s="160" t="s">
        <v>806</v>
      </c>
      <c r="D54" s="158"/>
      <c r="E54" s="195">
        <v>178021668.80000001</v>
      </c>
      <c r="F54" s="196">
        <v>0</v>
      </c>
      <c r="G54" s="197">
        <v>178021668.80000001</v>
      </c>
      <c r="H54" s="198"/>
      <c r="I54" s="195">
        <v>5149842231.6400003</v>
      </c>
      <c r="J54" s="196">
        <v>0</v>
      </c>
      <c r="K54" s="197">
        <v>5149842231.6400003</v>
      </c>
      <c r="L54" s="198"/>
      <c r="M54" s="195">
        <v>2276431818.98</v>
      </c>
      <c r="N54" s="196">
        <v>0</v>
      </c>
      <c r="O54" s="197">
        <v>2276431818.98</v>
      </c>
      <c r="P54" s="198"/>
      <c r="Q54" s="195">
        <v>7604295719.420001</v>
      </c>
      <c r="R54" s="196">
        <v>0</v>
      </c>
      <c r="S54" s="197">
        <v>7604295719.420001</v>
      </c>
      <c r="T54" s="47"/>
    </row>
    <row r="55" spans="2:20">
      <c r="B55" s="21"/>
      <c r="C55" s="161" t="s">
        <v>807</v>
      </c>
      <c r="D55" s="159"/>
      <c r="E55" s="199">
        <v>816139567912.32996</v>
      </c>
      <c r="F55" s="200">
        <v>1.22E-4</v>
      </c>
      <c r="G55" s="201">
        <v>816139567912.32983</v>
      </c>
      <c r="H55" s="191"/>
      <c r="I55" s="199">
        <v>168547473857.62</v>
      </c>
      <c r="J55" s="200">
        <v>0</v>
      </c>
      <c r="K55" s="201">
        <v>168547473857.62</v>
      </c>
      <c r="L55" s="191"/>
      <c r="M55" s="199">
        <v>47340909238.400002</v>
      </c>
      <c r="N55" s="200">
        <v>-7.9999999999999996E-6</v>
      </c>
      <c r="O55" s="201">
        <v>47340909238.400009</v>
      </c>
      <c r="P55" s="191"/>
      <c r="Q55" s="199">
        <v>1032027951008.35</v>
      </c>
      <c r="R55" s="200">
        <v>1.22E-4</v>
      </c>
      <c r="S55" s="201">
        <v>1032027951008.35</v>
      </c>
      <c r="T55" s="47"/>
    </row>
    <row r="56" spans="2:20">
      <c r="B56" s="21"/>
      <c r="C56" s="160" t="s">
        <v>808</v>
      </c>
      <c r="D56" s="158"/>
      <c r="E56" s="195">
        <v>490281889156.09998</v>
      </c>
      <c r="F56" s="196">
        <v>0</v>
      </c>
      <c r="G56" s="197">
        <v>490281889156.09998</v>
      </c>
      <c r="H56" s="198"/>
      <c r="I56" s="195">
        <v>133462708473.62</v>
      </c>
      <c r="J56" s="196">
        <v>0</v>
      </c>
      <c r="K56" s="197">
        <v>133462708473.62</v>
      </c>
      <c r="L56" s="198"/>
      <c r="M56" s="195">
        <v>38138942780.849998</v>
      </c>
      <c r="N56" s="196">
        <v>0</v>
      </c>
      <c r="O56" s="197">
        <v>38138942780.849998</v>
      </c>
      <c r="P56" s="198"/>
      <c r="Q56" s="195">
        <v>661883540410.56995</v>
      </c>
      <c r="R56" s="196">
        <v>0</v>
      </c>
      <c r="S56" s="197">
        <v>661883540410.56995</v>
      </c>
      <c r="T56" s="47"/>
    </row>
    <row r="57" spans="2:20">
      <c r="B57" s="21"/>
      <c r="C57" s="161" t="s">
        <v>809</v>
      </c>
      <c r="D57" s="159"/>
      <c r="E57" s="199">
        <v>64146081074.099998</v>
      </c>
      <c r="F57" s="200">
        <v>0</v>
      </c>
      <c r="G57" s="201">
        <v>64146081074.099998</v>
      </c>
      <c r="H57" s="191"/>
      <c r="I57" s="199">
        <v>101661044474.83</v>
      </c>
      <c r="J57" s="200">
        <v>0</v>
      </c>
      <c r="K57" s="201">
        <v>101661044474.83</v>
      </c>
      <c r="L57" s="191"/>
      <c r="M57" s="199">
        <v>36928869894.68</v>
      </c>
      <c r="N57" s="200">
        <v>0</v>
      </c>
      <c r="O57" s="201">
        <v>36928869894.68</v>
      </c>
      <c r="P57" s="191"/>
      <c r="Q57" s="199">
        <v>202735995443.60999</v>
      </c>
      <c r="R57" s="200">
        <v>3.1000000000000001E-5</v>
      </c>
      <c r="S57" s="201">
        <v>202735995443.60999</v>
      </c>
      <c r="T57" s="47"/>
    </row>
    <row r="58" spans="2:20">
      <c r="B58" s="21"/>
      <c r="C58" s="160" t="s">
        <v>810</v>
      </c>
      <c r="D58" s="158"/>
      <c r="E58" s="195">
        <v>64146081074.099998</v>
      </c>
      <c r="F58" s="196">
        <v>0</v>
      </c>
      <c r="G58" s="197">
        <v>64146081074.099998</v>
      </c>
      <c r="H58" s="198"/>
      <c r="I58" s="195">
        <v>101661044474.83</v>
      </c>
      <c r="J58" s="196">
        <v>0</v>
      </c>
      <c r="K58" s="197">
        <v>101661044474.83</v>
      </c>
      <c r="L58" s="198"/>
      <c r="M58" s="195">
        <v>36928869894.68</v>
      </c>
      <c r="N58" s="196">
        <v>0</v>
      </c>
      <c r="O58" s="197">
        <v>36928869894.68</v>
      </c>
      <c r="P58" s="198"/>
      <c r="Q58" s="195">
        <v>202735995443.60999</v>
      </c>
      <c r="R58" s="196">
        <v>0</v>
      </c>
      <c r="S58" s="197">
        <v>202735995443.60999</v>
      </c>
      <c r="T58" s="47"/>
    </row>
    <row r="59" spans="2:20">
      <c r="B59" s="21"/>
      <c r="C59" s="161" t="s">
        <v>811</v>
      </c>
      <c r="D59" s="159"/>
      <c r="E59" s="199">
        <v>399780696519.10999</v>
      </c>
      <c r="F59" s="200">
        <v>0</v>
      </c>
      <c r="G59" s="201">
        <v>399780696519.10999</v>
      </c>
      <c r="H59" s="191"/>
      <c r="I59" s="199">
        <v>155998228.69</v>
      </c>
      <c r="J59" s="200">
        <v>0</v>
      </c>
      <c r="K59" s="201">
        <v>155998228.69</v>
      </c>
      <c r="L59" s="191"/>
      <c r="M59" s="199">
        <v>259168486.31999999</v>
      </c>
      <c r="N59" s="200">
        <v>0</v>
      </c>
      <c r="O59" s="201">
        <v>259168486.31999999</v>
      </c>
      <c r="P59" s="191"/>
      <c r="Q59" s="199">
        <v>400195863234.12</v>
      </c>
      <c r="R59" s="200">
        <v>0</v>
      </c>
      <c r="S59" s="201">
        <v>400195863234.12</v>
      </c>
      <c r="T59" s="47"/>
    </row>
    <row r="60" spans="2:20">
      <c r="B60" s="21"/>
      <c r="C60" s="160" t="s">
        <v>812</v>
      </c>
      <c r="D60" s="158"/>
      <c r="E60" s="195">
        <v>399780696519.10999</v>
      </c>
      <c r="F60" s="196">
        <v>0</v>
      </c>
      <c r="G60" s="197">
        <v>399780696519.10999</v>
      </c>
      <c r="H60" s="198"/>
      <c r="I60" s="195">
        <v>155998228.69</v>
      </c>
      <c r="J60" s="196">
        <v>0</v>
      </c>
      <c r="K60" s="197">
        <v>155998228.69</v>
      </c>
      <c r="L60" s="198"/>
      <c r="M60" s="195">
        <v>259168486.31999999</v>
      </c>
      <c r="N60" s="196">
        <v>0</v>
      </c>
      <c r="O60" s="197">
        <v>259168486.31999999</v>
      </c>
      <c r="P60" s="198"/>
      <c r="Q60" s="195">
        <v>400195863234.12</v>
      </c>
      <c r="R60" s="196">
        <v>0</v>
      </c>
      <c r="S60" s="197">
        <v>400195863234.12</v>
      </c>
      <c r="T60" s="47"/>
    </row>
    <row r="61" spans="2:20">
      <c r="B61" s="21"/>
      <c r="C61" s="161" t="s">
        <v>813</v>
      </c>
      <c r="D61" s="159"/>
      <c r="E61" s="199">
        <v>26273867909.900002</v>
      </c>
      <c r="F61" s="200">
        <v>0</v>
      </c>
      <c r="G61" s="201">
        <v>26273867909.900002</v>
      </c>
      <c r="H61" s="191"/>
      <c r="I61" s="199">
        <v>24988153132.82</v>
      </c>
      <c r="J61" s="200">
        <v>0</v>
      </c>
      <c r="K61" s="201">
        <v>24988153132.82</v>
      </c>
      <c r="L61" s="191"/>
      <c r="M61" s="199">
        <v>23790554.07</v>
      </c>
      <c r="N61" s="200">
        <v>0</v>
      </c>
      <c r="O61" s="201">
        <v>23790554.07</v>
      </c>
      <c r="P61" s="191"/>
      <c r="Q61" s="199">
        <v>51285811596.790001</v>
      </c>
      <c r="R61" s="200">
        <v>0</v>
      </c>
      <c r="S61" s="201">
        <v>51285811596.790001</v>
      </c>
      <c r="T61" s="47"/>
    </row>
    <row r="62" spans="2:20" ht="25.5" customHeight="1">
      <c r="B62" s="21"/>
      <c r="C62" s="160" t="s">
        <v>814</v>
      </c>
      <c r="D62" s="158"/>
      <c r="E62" s="195">
        <v>26273867909.900002</v>
      </c>
      <c r="F62" s="196">
        <v>0</v>
      </c>
      <c r="G62" s="197">
        <v>26273867909.900002</v>
      </c>
      <c r="H62" s="198"/>
      <c r="I62" s="195">
        <v>24988153132.82</v>
      </c>
      <c r="J62" s="196">
        <v>0</v>
      </c>
      <c r="K62" s="197">
        <v>24988153132.82</v>
      </c>
      <c r="L62" s="198"/>
      <c r="M62" s="195">
        <v>23790554.07</v>
      </c>
      <c r="N62" s="196">
        <v>0</v>
      </c>
      <c r="O62" s="197">
        <v>23790554.07</v>
      </c>
      <c r="P62" s="198"/>
      <c r="Q62" s="195">
        <v>51285811596.790001</v>
      </c>
      <c r="R62" s="196">
        <v>0</v>
      </c>
      <c r="S62" s="197">
        <v>51285811596.790001</v>
      </c>
      <c r="T62" s="47"/>
    </row>
    <row r="63" spans="2:20">
      <c r="B63" s="21"/>
      <c r="C63" s="161" t="s">
        <v>815</v>
      </c>
      <c r="D63" s="159"/>
      <c r="E63" s="199">
        <v>0</v>
      </c>
      <c r="F63" s="200">
        <v>0</v>
      </c>
      <c r="G63" s="201">
        <v>0</v>
      </c>
      <c r="H63" s="191"/>
      <c r="I63" s="199">
        <v>6541666186.1099997</v>
      </c>
      <c r="J63" s="200">
        <v>0</v>
      </c>
      <c r="K63" s="201">
        <v>6541666186.1099997</v>
      </c>
      <c r="L63" s="191"/>
      <c r="M63" s="199">
        <v>31810.77</v>
      </c>
      <c r="N63" s="200">
        <v>0</v>
      </c>
      <c r="O63" s="201">
        <v>31810.77</v>
      </c>
      <c r="P63" s="191"/>
      <c r="Q63" s="199">
        <v>6541697996.8800001</v>
      </c>
      <c r="R63" s="200">
        <v>0</v>
      </c>
      <c r="S63" s="201">
        <v>6541697996.8800001</v>
      </c>
      <c r="T63" s="47"/>
    </row>
    <row r="64" spans="2:20">
      <c r="B64" s="21"/>
      <c r="C64" s="160" t="s">
        <v>816</v>
      </c>
      <c r="D64" s="158"/>
      <c r="E64" s="195">
        <v>0</v>
      </c>
      <c r="F64" s="196">
        <v>0</v>
      </c>
      <c r="G64" s="197">
        <v>0</v>
      </c>
      <c r="H64" s="198"/>
      <c r="I64" s="195">
        <v>6541666186.1099997</v>
      </c>
      <c r="J64" s="196">
        <v>0</v>
      </c>
      <c r="K64" s="197">
        <v>6541666186.1099997</v>
      </c>
      <c r="L64" s="198"/>
      <c r="M64" s="195">
        <v>31810.77</v>
      </c>
      <c r="N64" s="196">
        <v>0</v>
      </c>
      <c r="O64" s="197">
        <v>31810.77</v>
      </c>
      <c r="P64" s="198"/>
      <c r="Q64" s="195">
        <v>6541697996.8800001</v>
      </c>
      <c r="R64" s="196">
        <v>0</v>
      </c>
      <c r="S64" s="197">
        <v>6541697996.8800001</v>
      </c>
      <c r="T64" s="47"/>
    </row>
    <row r="65" spans="2:20">
      <c r="B65" s="21"/>
      <c r="C65" s="161" t="s">
        <v>817</v>
      </c>
      <c r="D65" s="159"/>
      <c r="E65" s="199">
        <v>81243652.989999995</v>
      </c>
      <c r="F65" s="200">
        <v>0</v>
      </c>
      <c r="G65" s="201">
        <v>81243652.989999995</v>
      </c>
      <c r="H65" s="191"/>
      <c r="I65" s="199">
        <v>115846451.17</v>
      </c>
      <c r="J65" s="200">
        <v>0</v>
      </c>
      <c r="K65" s="201">
        <v>115846451.17</v>
      </c>
      <c r="L65" s="191"/>
      <c r="M65" s="199">
        <v>927082035.00999999</v>
      </c>
      <c r="N65" s="200">
        <v>0</v>
      </c>
      <c r="O65" s="201">
        <v>927082035.00999999</v>
      </c>
      <c r="P65" s="191"/>
      <c r="Q65" s="199">
        <v>1124172139.1700001</v>
      </c>
      <c r="R65" s="200">
        <v>0</v>
      </c>
      <c r="S65" s="201">
        <v>1124172139.1700001</v>
      </c>
      <c r="T65" s="47"/>
    </row>
    <row r="66" spans="2:20">
      <c r="B66" s="21"/>
      <c r="C66" s="160" t="s">
        <v>818</v>
      </c>
      <c r="D66" s="158"/>
      <c r="E66" s="195">
        <v>81243652.989999995</v>
      </c>
      <c r="F66" s="196">
        <v>0</v>
      </c>
      <c r="G66" s="197">
        <v>81243652.989999995</v>
      </c>
      <c r="H66" s="198"/>
      <c r="I66" s="195">
        <v>115846451.17</v>
      </c>
      <c r="J66" s="196">
        <v>0</v>
      </c>
      <c r="K66" s="197">
        <v>115846451.17</v>
      </c>
      <c r="L66" s="198"/>
      <c r="M66" s="195">
        <v>927082035.00999999</v>
      </c>
      <c r="N66" s="196">
        <v>0</v>
      </c>
      <c r="O66" s="197">
        <v>927082035.00999999</v>
      </c>
      <c r="P66" s="198"/>
      <c r="Q66" s="195">
        <v>1124172139.1700001</v>
      </c>
      <c r="R66" s="196">
        <v>0</v>
      </c>
      <c r="S66" s="197">
        <v>1124172139.1700001</v>
      </c>
      <c r="T66" s="47"/>
    </row>
    <row r="67" spans="2:20">
      <c r="B67" s="21"/>
      <c r="C67" s="161" t="s">
        <v>819</v>
      </c>
      <c r="D67" s="159"/>
      <c r="E67" s="199">
        <v>183014229405.63</v>
      </c>
      <c r="F67" s="200">
        <v>3.1000000000000001E-5</v>
      </c>
      <c r="G67" s="201">
        <v>183014229405.63</v>
      </c>
      <c r="H67" s="191"/>
      <c r="I67" s="199">
        <v>32448152167.52</v>
      </c>
      <c r="J67" s="200">
        <v>0</v>
      </c>
      <c r="K67" s="201">
        <v>32448152167.52</v>
      </c>
      <c r="L67" s="191"/>
      <c r="M67" s="199">
        <v>5809386875.5799999</v>
      </c>
      <c r="N67" s="200">
        <v>0</v>
      </c>
      <c r="O67" s="201">
        <v>5809386875.5799999</v>
      </c>
      <c r="P67" s="191"/>
      <c r="Q67" s="199">
        <v>221271768448.73001</v>
      </c>
      <c r="R67" s="200">
        <v>6.0999999999999999E-5</v>
      </c>
      <c r="S67" s="201">
        <v>221271768448.72989</v>
      </c>
      <c r="T67" s="47"/>
    </row>
    <row r="68" spans="2:20">
      <c r="B68" s="21"/>
      <c r="C68" s="160" t="s">
        <v>820</v>
      </c>
      <c r="D68" s="158"/>
      <c r="E68" s="195">
        <v>22771316347.380001</v>
      </c>
      <c r="F68" s="196">
        <v>0</v>
      </c>
      <c r="G68" s="197">
        <v>22771316347.380001</v>
      </c>
      <c r="H68" s="198"/>
      <c r="I68" s="195">
        <v>22193572228.389999</v>
      </c>
      <c r="J68" s="196">
        <v>0</v>
      </c>
      <c r="K68" s="197">
        <v>22193572228.389999</v>
      </c>
      <c r="L68" s="198"/>
      <c r="M68" s="195">
        <v>5495654791.46</v>
      </c>
      <c r="N68" s="196">
        <v>0</v>
      </c>
      <c r="O68" s="197">
        <v>5495654791.46</v>
      </c>
      <c r="P68" s="198"/>
      <c r="Q68" s="195">
        <v>50460543367.230003</v>
      </c>
      <c r="R68" s="196">
        <v>-7.9999999999999996E-6</v>
      </c>
      <c r="S68" s="197">
        <v>50460543367.230003</v>
      </c>
      <c r="T68" s="47"/>
    </row>
    <row r="69" spans="2:20">
      <c r="B69" s="21"/>
      <c r="C69" s="161" t="s">
        <v>821</v>
      </c>
      <c r="D69" s="159"/>
      <c r="E69" s="199">
        <v>22771316347.380001</v>
      </c>
      <c r="F69" s="200">
        <v>0</v>
      </c>
      <c r="G69" s="201">
        <v>22771316347.380001</v>
      </c>
      <c r="H69" s="191"/>
      <c r="I69" s="199">
        <v>22193572228.389999</v>
      </c>
      <c r="J69" s="200">
        <v>0</v>
      </c>
      <c r="K69" s="201">
        <v>22193572228.389999</v>
      </c>
      <c r="L69" s="191"/>
      <c r="M69" s="199">
        <v>5495654791.46</v>
      </c>
      <c r="N69" s="200">
        <v>0</v>
      </c>
      <c r="O69" s="201">
        <v>5495654791.46</v>
      </c>
      <c r="P69" s="191"/>
      <c r="Q69" s="199">
        <v>50460543367.230003</v>
      </c>
      <c r="R69" s="200">
        <v>0</v>
      </c>
      <c r="S69" s="201">
        <v>50460543367.230003</v>
      </c>
      <c r="T69" s="47"/>
    </row>
    <row r="70" spans="2:20">
      <c r="B70" s="21"/>
      <c r="C70" s="160" t="s">
        <v>822</v>
      </c>
      <c r="D70" s="158"/>
      <c r="E70" s="195">
        <v>136945521939.53999</v>
      </c>
      <c r="F70" s="196">
        <v>0</v>
      </c>
      <c r="G70" s="197">
        <v>136945521939.53999</v>
      </c>
      <c r="H70" s="198"/>
      <c r="I70" s="195">
        <v>3715913.29</v>
      </c>
      <c r="J70" s="196">
        <v>0</v>
      </c>
      <c r="K70" s="197">
        <v>3715913.29</v>
      </c>
      <c r="L70" s="198"/>
      <c r="M70" s="195">
        <v>78684448.969999999</v>
      </c>
      <c r="N70" s="196">
        <v>0</v>
      </c>
      <c r="O70" s="197">
        <v>78684448.969999999</v>
      </c>
      <c r="P70" s="198"/>
      <c r="Q70" s="195">
        <v>137027922301.8</v>
      </c>
      <c r="R70" s="196">
        <v>0</v>
      </c>
      <c r="S70" s="197">
        <v>137027922301.8</v>
      </c>
      <c r="T70" s="47"/>
    </row>
    <row r="71" spans="2:20">
      <c r="B71" s="21"/>
      <c r="C71" s="161" t="s">
        <v>823</v>
      </c>
      <c r="D71" s="159"/>
      <c r="E71" s="199">
        <v>136945521939.53999</v>
      </c>
      <c r="F71" s="200">
        <v>0</v>
      </c>
      <c r="G71" s="201">
        <v>136945521939.53999</v>
      </c>
      <c r="H71" s="191"/>
      <c r="I71" s="199">
        <v>3715913.29</v>
      </c>
      <c r="J71" s="200">
        <v>0</v>
      </c>
      <c r="K71" s="201">
        <v>3715913.29</v>
      </c>
      <c r="L71" s="191"/>
      <c r="M71" s="199">
        <v>78684448.969999999</v>
      </c>
      <c r="N71" s="200">
        <v>0</v>
      </c>
      <c r="O71" s="201">
        <v>78684448.969999999</v>
      </c>
      <c r="P71" s="191"/>
      <c r="Q71" s="199">
        <v>137027922301.8</v>
      </c>
      <c r="R71" s="200">
        <v>0</v>
      </c>
      <c r="S71" s="201">
        <v>137027922301.8</v>
      </c>
      <c r="T71" s="47"/>
    </row>
    <row r="72" spans="2:20">
      <c r="B72" s="21"/>
      <c r="C72" s="160" t="s">
        <v>824</v>
      </c>
      <c r="D72" s="158"/>
      <c r="E72" s="195">
        <v>22613387929.240002</v>
      </c>
      <c r="F72" s="196">
        <v>0</v>
      </c>
      <c r="G72" s="197">
        <v>22613387929.240002</v>
      </c>
      <c r="H72" s="198"/>
      <c r="I72" s="195">
        <v>7647610874.0500002</v>
      </c>
      <c r="J72" s="196">
        <v>0</v>
      </c>
      <c r="K72" s="197">
        <v>7647610874.0500002</v>
      </c>
      <c r="L72" s="198"/>
      <c r="M72" s="195">
        <v>78572.7</v>
      </c>
      <c r="N72" s="196">
        <v>0</v>
      </c>
      <c r="O72" s="197">
        <v>78572.7</v>
      </c>
      <c r="P72" s="198"/>
      <c r="Q72" s="195">
        <v>30261077375.990002</v>
      </c>
      <c r="R72" s="196">
        <v>0</v>
      </c>
      <c r="S72" s="197">
        <v>30261077375.990002</v>
      </c>
      <c r="T72" s="47"/>
    </row>
    <row r="73" spans="2:20">
      <c r="B73" s="21"/>
      <c r="C73" s="161" t="s">
        <v>825</v>
      </c>
      <c r="D73" s="159"/>
      <c r="E73" s="199">
        <v>22613387929.240002</v>
      </c>
      <c r="F73" s="200">
        <v>0</v>
      </c>
      <c r="G73" s="201">
        <v>22613387929.240002</v>
      </c>
      <c r="H73" s="191"/>
      <c r="I73" s="199">
        <v>7647610874.0500002</v>
      </c>
      <c r="J73" s="200">
        <v>0</v>
      </c>
      <c r="K73" s="201">
        <v>7647610874.0500002</v>
      </c>
      <c r="L73" s="191"/>
      <c r="M73" s="199">
        <v>78572.7</v>
      </c>
      <c r="N73" s="200">
        <v>0</v>
      </c>
      <c r="O73" s="201">
        <v>78572.7</v>
      </c>
      <c r="P73" s="191"/>
      <c r="Q73" s="199">
        <v>30261077375.990002</v>
      </c>
      <c r="R73" s="200">
        <v>0</v>
      </c>
      <c r="S73" s="201">
        <v>30261077375.990002</v>
      </c>
      <c r="T73" s="47"/>
    </row>
    <row r="74" spans="2:20">
      <c r="B74" s="21"/>
      <c r="C74" s="160" t="s">
        <v>826</v>
      </c>
      <c r="D74" s="158"/>
      <c r="E74" s="195">
        <v>684003189.47000003</v>
      </c>
      <c r="F74" s="196">
        <v>0</v>
      </c>
      <c r="G74" s="197">
        <v>684003189.47000003</v>
      </c>
      <c r="H74" s="198"/>
      <c r="I74" s="195">
        <v>2603253151.79</v>
      </c>
      <c r="J74" s="196">
        <v>0</v>
      </c>
      <c r="K74" s="197">
        <v>2603253151.79</v>
      </c>
      <c r="L74" s="198"/>
      <c r="M74" s="195">
        <v>234969062.44999999</v>
      </c>
      <c r="N74" s="196">
        <v>0</v>
      </c>
      <c r="O74" s="197">
        <v>234969062.44999999</v>
      </c>
      <c r="P74" s="198"/>
      <c r="Q74" s="195">
        <v>3522225403.71</v>
      </c>
      <c r="R74" s="196">
        <v>0</v>
      </c>
      <c r="S74" s="197">
        <v>3522225403.71</v>
      </c>
      <c r="T74" s="47"/>
    </row>
    <row r="75" spans="2:20">
      <c r="B75" s="21"/>
      <c r="C75" s="161" t="s">
        <v>827</v>
      </c>
      <c r="D75" s="159"/>
      <c r="E75" s="199">
        <v>684003189.47000003</v>
      </c>
      <c r="F75" s="200">
        <v>0</v>
      </c>
      <c r="G75" s="201">
        <v>684003189.47000003</v>
      </c>
      <c r="H75" s="191"/>
      <c r="I75" s="199">
        <v>2603253151.79</v>
      </c>
      <c r="J75" s="200">
        <v>0</v>
      </c>
      <c r="K75" s="201">
        <v>2603253151.79</v>
      </c>
      <c r="L75" s="191"/>
      <c r="M75" s="199">
        <v>234969062.44999999</v>
      </c>
      <c r="N75" s="200">
        <v>0</v>
      </c>
      <c r="O75" s="201">
        <v>234969062.44999999</v>
      </c>
      <c r="P75" s="191"/>
      <c r="Q75" s="199">
        <v>3522225403.71</v>
      </c>
      <c r="R75" s="200">
        <v>0</v>
      </c>
      <c r="S75" s="201">
        <v>3522225403.71</v>
      </c>
      <c r="T75" s="47"/>
    </row>
    <row r="76" spans="2:20">
      <c r="B76" s="21"/>
      <c r="C76" s="160" t="s">
        <v>828</v>
      </c>
      <c r="D76" s="158"/>
      <c r="E76" s="195">
        <v>55179379052.18</v>
      </c>
      <c r="F76" s="196">
        <v>7.9999999999999996E-6</v>
      </c>
      <c r="G76" s="197">
        <v>55179379052.179993</v>
      </c>
      <c r="H76" s="198"/>
      <c r="I76" s="195">
        <v>306618258.19999999</v>
      </c>
      <c r="J76" s="196">
        <v>0</v>
      </c>
      <c r="K76" s="197">
        <v>306618258.19999999</v>
      </c>
      <c r="L76" s="198"/>
      <c r="M76" s="195">
        <v>102820093.93000001</v>
      </c>
      <c r="N76" s="196">
        <v>0</v>
      </c>
      <c r="O76" s="197">
        <v>102820093.93000001</v>
      </c>
      <c r="P76" s="198"/>
      <c r="Q76" s="195">
        <v>55588817404.309998</v>
      </c>
      <c r="R76" s="196">
        <v>7.9999999999999996E-6</v>
      </c>
      <c r="S76" s="197">
        <v>55588817404.30999</v>
      </c>
      <c r="T76" s="47"/>
    </row>
    <row r="77" spans="2:20">
      <c r="B77" s="21"/>
      <c r="C77" s="161" t="s">
        <v>829</v>
      </c>
      <c r="D77" s="159"/>
      <c r="E77" s="199">
        <v>23955985849.580002</v>
      </c>
      <c r="F77" s="200">
        <v>0</v>
      </c>
      <c r="G77" s="201">
        <v>23955985849.580002</v>
      </c>
      <c r="H77" s="191"/>
      <c r="I77" s="199">
        <v>0</v>
      </c>
      <c r="J77" s="200">
        <v>0</v>
      </c>
      <c r="K77" s="201">
        <v>0</v>
      </c>
      <c r="L77" s="191"/>
      <c r="M77" s="199">
        <v>11988846.699999999</v>
      </c>
      <c r="N77" s="200">
        <v>0</v>
      </c>
      <c r="O77" s="201">
        <v>11988846.699999999</v>
      </c>
      <c r="P77" s="191"/>
      <c r="Q77" s="199">
        <v>23967974696.279999</v>
      </c>
      <c r="R77" s="200">
        <v>0</v>
      </c>
      <c r="S77" s="201">
        <v>23967974696.279999</v>
      </c>
      <c r="T77" s="47"/>
    </row>
    <row r="78" spans="2:20" ht="25.5" customHeight="1">
      <c r="B78" s="21"/>
      <c r="C78" s="160" t="s">
        <v>830</v>
      </c>
      <c r="D78" s="158"/>
      <c r="E78" s="195">
        <v>23955985849.580002</v>
      </c>
      <c r="F78" s="196">
        <v>0</v>
      </c>
      <c r="G78" s="197">
        <v>23955985849.580002</v>
      </c>
      <c r="H78" s="198"/>
      <c r="I78" s="195">
        <v>0</v>
      </c>
      <c r="J78" s="196">
        <v>0</v>
      </c>
      <c r="K78" s="197">
        <v>0</v>
      </c>
      <c r="L78" s="198"/>
      <c r="M78" s="195">
        <v>11988846.699999999</v>
      </c>
      <c r="N78" s="196">
        <v>0</v>
      </c>
      <c r="O78" s="197">
        <v>11988846.699999999</v>
      </c>
      <c r="P78" s="198"/>
      <c r="Q78" s="195">
        <v>23967974696.279999</v>
      </c>
      <c r="R78" s="196">
        <v>0</v>
      </c>
      <c r="S78" s="197">
        <v>23967974696.279999</v>
      </c>
      <c r="T78" s="47"/>
    </row>
    <row r="79" spans="2:20" ht="25.5" customHeight="1">
      <c r="B79" s="21"/>
      <c r="C79" s="161" t="s">
        <v>831</v>
      </c>
      <c r="D79" s="159"/>
      <c r="E79" s="199">
        <v>31222969229.509998</v>
      </c>
      <c r="F79" s="200">
        <v>0</v>
      </c>
      <c r="G79" s="201">
        <v>31222969229.509998</v>
      </c>
      <c r="H79" s="191"/>
      <c r="I79" s="199">
        <v>0</v>
      </c>
      <c r="J79" s="200">
        <v>0</v>
      </c>
      <c r="K79" s="201">
        <v>0</v>
      </c>
      <c r="L79" s="191"/>
      <c r="M79" s="199">
        <v>50638</v>
      </c>
      <c r="N79" s="200">
        <v>0</v>
      </c>
      <c r="O79" s="201">
        <v>50638</v>
      </c>
      <c r="P79" s="191"/>
      <c r="Q79" s="199">
        <v>31223019867.509998</v>
      </c>
      <c r="R79" s="200">
        <v>0</v>
      </c>
      <c r="S79" s="201">
        <v>31223019867.509998</v>
      </c>
      <c r="T79" s="47"/>
    </row>
    <row r="80" spans="2:20" ht="25.5" customHeight="1">
      <c r="B80" s="21"/>
      <c r="C80" s="160" t="s">
        <v>832</v>
      </c>
      <c r="D80" s="158"/>
      <c r="E80" s="195">
        <v>31222969229.509998</v>
      </c>
      <c r="F80" s="196">
        <v>0</v>
      </c>
      <c r="G80" s="197">
        <v>31222969229.509998</v>
      </c>
      <c r="H80" s="198"/>
      <c r="I80" s="195">
        <v>0</v>
      </c>
      <c r="J80" s="196">
        <v>0</v>
      </c>
      <c r="K80" s="197">
        <v>0</v>
      </c>
      <c r="L80" s="198"/>
      <c r="M80" s="195">
        <v>50638</v>
      </c>
      <c r="N80" s="196">
        <v>0</v>
      </c>
      <c r="O80" s="197">
        <v>50638</v>
      </c>
      <c r="P80" s="198"/>
      <c r="Q80" s="195">
        <v>31223019867.509998</v>
      </c>
      <c r="R80" s="196">
        <v>0</v>
      </c>
      <c r="S80" s="197">
        <v>31223019867.509998</v>
      </c>
      <c r="T80" s="47"/>
    </row>
    <row r="81" spans="2:20">
      <c r="B81" s="21"/>
      <c r="C81" s="161" t="s">
        <v>833</v>
      </c>
      <c r="D81" s="159"/>
      <c r="E81" s="199">
        <v>423973.09</v>
      </c>
      <c r="F81" s="200">
        <v>0</v>
      </c>
      <c r="G81" s="201">
        <v>423973.09</v>
      </c>
      <c r="H81" s="191"/>
      <c r="I81" s="199">
        <v>306618258.19999999</v>
      </c>
      <c r="J81" s="200">
        <v>0</v>
      </c>
      <c r="K81" s="201">
        <v>306618258.19999999</v>
      </c>
      <c r="L81" s="191"/>
      <c r="M81" s="199">
        <v>90780609.230000004</v>
      </c>
      <c r="N81" s="200">
        <v>0</v>
      </c>
      <c r="O81" s="201">
        <v>90780609.230000004</v>
      </c>
      <c r="P81" s="191"/>
      <c r="Q81" s="199">
        <v>397822840.51999998</v>
      </c>
      <c r="R81" s="200">
        <v>0</v>
      </c>
      <c r="S81" s="201">
        <v>397822840.51999998</v>
      </c>
      <c r="T81" s="47"/>
    </row>
    <row r="82" spans="2:20" ht="25.5" customHeight="1">
      <c r="B82" s="21"/>
      <c r="C82" s="160" t="s">
        <v>834</v>
      </c>
      <c r="D82" s="158"/>
      <c r="E82" s="195">
        <v>423973.09</v>
      </c>
      <c r="F82" s="196">
        <v>0</v>
      </c>
      <c r="G82" s="197">
        <v>423973.09</v>
      </c>
      <c r="H82" s="198"/>
      <c r="I82" s="195">
        <v>306618258.19999999</v>
      </c>
      <c r="J82" s="196">
        <v>0</v>
      </c>
      <c r="K82" s="197">
        <v>306618258.19999999</v>
      </c>
      <c r="L82" s="198"/>
      <c r="M82" s="195">
        <v>90780609.230000004</v>
      </c>
      <c r="N82" s="196">
        <v>0</v>
      </c>
      <c r="O82" s="197">
        <v>90780609.230000004</v>
      </c>
      <c r="P82" s="198"/>
      <c r="Q82" s="195">
        <v>397822840.51999998</v>
      </c>
      <c r="R82" s="196">
        <v>0</v>
      </c>
      <c r="S82" s="197">
        <v>397822840.51999998</v>
      </c>
      <c r="T82" s="47"/>
    </row>
    <row r="83" spans="2:20">
      <c r="B83" s="21"/>
      <c r="C83" s="161" t="s">
        <v>835</v>
      </c>
      <c r="D83" s="159"/>
      <c r="E83" s="199">
        <v>153040.60999999999</v>
      </c>
      <c r="F83" s="200">
        <v>0</v>
      </c>
      <c r="G83" s="201">
        <v>153040.60999999999</v>
      </c>
      <c r="H83" s="191"/>
      <c r="I83" s="199">
        <v>66687058.979999997</v>
      </c>
      <c r="J83" s="200">
        <v>0</v>
      </c>
      <c r="K83" s="201">
        <v>66687058.979999997</v>
      </c>
      <c r="L83" s="191"/>
      <c r="M83" s="199">
        <v>613444630.62</v>
      </c>
      <c r="N83" s="200">
        <v>0</v>
      </c>
      <c r="O83" s="201">
        <v>613444630.62</v>
      </c>
      <c r="P83" s="191"/>
      <c r="Q83" s="199">
        <v>680284730.21000004</v>
      </c>
      <c r="R83" s="200">
        <v>0</v>
      </c>
      <c r="S83" s="201">
        <v>680284730.21000004</v>
      </c>
      <c r="T83" s="47"/>
    </row>
    <row r="84" spans="2:20">
      <c r="B84" s="21"/>
      <c r="C84" s="160" t="s">
        <v>836</v>
      </c>
      <c r="D84" s="158"/>
      <c r="E84" s="195">
        <v>0</v>
      </c>
      <c r="F84" s="196">
        <v>0</v>
      </c>
      <c r="G84" s="197">
        <v>0</v>
      </c>
      <c r="H84" s="198"/>
      <c r="I84" s="195">
        <v>7121362.7400000002</v>
      </c>
      <c r="J84" s="196">
        <v>0</v>
      </c>
      <c r="K84" s="197">
        <v>7121362.7400000002</v>
      </c>
      <c r="L84" s="198"/>
      <c r="M84" s="195">
        <v>5578069.2800000003</v>
      </c>
      <c r="N84" s="196">
        <v>0</v>
      </c>
      <c r="O84" s="197">
        <v>5578069.2800000003</v>
      </c>
      <c r="P84" s="198"/>
      <c r="Q84" s="195">
        <v>12699432.02</v>
      </c>
      <c r="R84" s="196">
        <v>0</v>
      </c>
      <c r="S84" s="197">
        <v>12699432.02</v>
      </c>
      <c r="T84" s="47"/>
    </row>
    <row r="85" spans="2:20">
      <c r="B85" s="21"/>
      <c r="C85" s="161" t="s">
        <v>837</v>
      </c>
      <c r="D85" s="159"/>
      <c r="E85" s="199">
        <v>0</v>
      </c>
      <c r="F85" s="200">
        <v>0</v>
      </c>
      <c r="G85" s="201">
        <v>0</v>
      </c>
      <c r="H85" s="191"/>
      <c r="I85" s="199">
        <v>7121362.7400000002</v>
      </c>
      <c r="J85" s="200">
        <v>0</v>
      </c>
      <c r="K85" s="201">
        <v>7121362.7400000002</v>
      </c>
      <c r="L85" s="191"/>
      <c r="M85" s="199">
        <v>5578069.2800000003</v>
      </c>
      <c r="N85" s="200">
        <v>0</v>
      </c>
      <c r="O85" s="201">
        <v>5578069.2800000003</v>
      </c>
      <c r="P85" s="191"/>
      <c r="Q85" s="199">
        <v>12699432.02</v>
      </c>
      <c r="R85" s="200">
        <v>0</v>
      </c>
      <c r="S85" s="201">
        <v>12699432.02</v>
      </c>
      <c r="T85" s="47"/>
    </row>
    <row r="86" spans="2:20">
      <c r="B86" s="21"/>
      <c r="C86" s="160" t="s">
        <v>838</v>
      </c>
      <c r="D86" s="158"/>
      <c r="E86" s="195">
        <v>0</v>
      </c>
      <c r="F86" s="196">
        <v>0</v>
      </c>
      <c r="G86" s="197">
        <v>0</v>
      </c>
      <c r="H86" s="198"/>
      <c r="I86" s="195">
        <v>3201195.89</v>
      </c>
      <c r="J86" s="196">
        <v>0</v>
      </c>
      <c r="K86" s="197">
        <v>3201195.89</v>
      </c>
      <c r="L86" s="198"/>
      <c r="M86" s="195">
        <v>13740621.939999999</v>
      </c>
      <c r="N86" s="196">
        <v>0</v>
      </c>
      <c r="O86" s="197">
        <v>13740621.939999999</v>
      </c>
      <c r="P86" s="198"/>
      <c r="Q86" s="195">
        <v>16941817.829999998</v>
      </c>
      <c r="R86" s="196">
        <v>0</v>
      </c>
      <c r="S86" s="197">
        <v>16941817.829999998</v>
      </c>
      <c r="T86" s="47"/>
    </row>
    <row r="87" spans="2:20">
      <c r="B87" s="21"/>
      <c r="C87" s="161" t="s">
        <v>839</v>
      </c>
      <c r="D87" s="159"/>
      <c r="E87" s="199">
        <v>0</v>
      </c>
      <c r="F87" s="200">
        <v>0</v>
      </c>
      <c r="G87" s="201">
        <v>0</v>
      </c>
      <c r="H87" s="191"/>
      <c r="I87" s="199">
        <v>3201195.89</v>
      </c>
      <c r="J87" s="200">
        <v>0</v>
      </c>
      <c r="K87" s="201">
        <v>3201195.89</v>
      </c>
      <c r="L87" s="191"/>
      <c r="M87" s="199">
        <v>13740621.939999999</v>
      </c>
      <c r="N87" s="200">
        <v>0</v>
      </c>
      <c r="O87" s="201">
        <v>13740621.939999999</v>
      </c>
      <c r="P87" s="191"/>
      <c r="Q87" s="199">
        <v>16941817.829999998</v>
      </c>
      <c r="R87" s="200">
        <v>0</v>
      </c>
      <c r="S87" s="201">
        <v>16941817.829999998</v>
      </c>
      <c r="T87" s="47"/>
    </row>
    <row r="88" spans="2:20" ht="25.5" customHeight="1">
      <c r="B88" s="21"/>
      <c r="C88" s="160" t="s">
        <v>840</v>
      </c>
      <c r="D88" s="158"/>
      <c r="E88" s="195">
        <v>0</v>
      </c>
      <c r="F88" s="196">
        <v>0</v>
      </c>
      <c r="G88" s="197">
        <v>0</v>
      </c>
      <c r="H88" s="198"/>
      <c r="I88" s="195">
        <v>0</v>
      </c>
      <c r="J88" s="196">
        <v>0</v>
      </c>
      <c r="K88" s="197">
        <v>0</v>
      </c>
      <c r="L88" s="198"/>
      <c r="M88" s="195">
        <v>122018476.45999999</v>
      </c>
      <c r="N88" s="196">
        <v>0</v>
      </c>
      <c r="O88" s="197">
        <v>122018476.45999999</v>
      </c>
      <c r="P88" s="198"/>
      <c r="Q88" s="195">
        <v>122018476.45999999</v>
      </c>
      <c r="R88" s="196">
        <v>0</v>
      </c>
      <c r="S88" s="197">
        <v>122018476.45999999</v>
      </c>
      <c r="T88" s="47"/>
    </row>
    <row r="89" spans="2:20" ht="25.5" customHeight="1">
      <c r="B89" s="21"/>
      <c r="C89" s="161" t="s">
        <v>841</v>
      </c>
      <c r="D89" s="159"/>
      <c r="E89" s="199">
        <v>0</v>
      </c>
      <c r="F89" s="200">
        <v>0</v>
      </c>
      <c r="G89" s="201">
        <v>0</v>
      </c>
      <c r="H89" s="191"/>
      <c r="I89" s="199">
        <v>0</v>
      </c>
      <c r="J89" s="200">
        <v>0</v>
      </c>
      <c r="K89" s="201">
        <v>0</v>
      </c>
      <c r="L89" s="191"/>
      <c r="M89" s="199">
        <v>122018476.45999999</v>
      </c>
      <c r="N89" s="200">
        <v>0</v>
      </c>
      <c r="O89" s="201">
        <v>122018476.45999999</v>
      </c>
      <c r="P89" s="191"/>
      <c r="Q89" s="199">
        <v>122018476.45999999</v>
      </c>
      <c r="R89" s="200">
        <v>0</v>
      </c>
      <c r="S89" s="201">
        <v>122018476.45999999</v>
      </c>
      <c r="T89" s="47"/>
    </row>
    <row r="90" spans="2:20">
      <c r="B90" s="21"/>
      <c r="C90" s="160" t="s">
        <v>842</v>
      </c>
      <c r="D90" s="158"/>
      <c r="E90" s="195">
        <v>0</v>
      </c>
      <c r="F90" s="196">
        <v>0</v>
      </c>
      <c r="G90" s="197">
        <v>0</v>
      </c>
      <c r="H90" s="198"/>
      <c r="I90" s="195">
        <v>0</v>
      </c>
      <c r="J90" s="196">
        <v>0</v>
      </c>
      <c r="K90" s="197">
        <v>0</v>
      </c>
      <c r="L90" s="198"/>
      <c r="M90" s="195">
        <v>4847327.45</v>
      </c>
      <c r="N90" s="196">
        <v>0</v>
      </c>
      <c r="O90" s="197">
        <v>4847327.45</v>
      </c>
      <c r="P90" s="198"/>
      <c r="Q90" s="195">
        <v>4847327.45</v>
      </c>
      <c r="R90" s="196">
        <v>0</v>
      </c>
      <c r="S90" s="197">
        <v>4847327.45</v>
      </c>
      <c r="T90" s="47"/>
    </row>
    <row r="91" spans="2:20" ht="25.5" customHeight="1">
      <c r="B91" s="21"/>
      <c r="C91" s="161" t="s">
        <v>843</v>
      </c>
      <c r="D91" s="159"/>
      <c r="E91" s="199">
        <v>0</v>
      </c>
      <c r="F91" s="200">
        <v>0</v>
      </c>
      <c r="G91" s="201">
        <v>0</v>
      </c>
      <c r="H91" s="191"/>
      <c r="I91" s="199">
        <v>0</v>
      </c>
      <c r="J91" s="200">
        <v>0</v>
      </c>
      <c r="K91" s="201">
        <v>0</v>
      </c>
      <c r="L91" s="191"/>
      <c r="M91" s="199">
        <v>4847327.45</v>
      </c>
      <c r="N91" s="200">
        <v>0</v>
      </c>
      <c r="O91" s="201">
        <v>4847327.45</v>
      </c>
      <c r="P91" s="191"/>
      <c r="Q91" s="199">
        <v>4847327.45</v>
      </c>
      <c r="R91" s="200">
        <v>0</v>
      </c>
      <c r="S91" s="201">
        <v>4847327.45</v>
      </c>
      <c r="T91" s="47"/>
    </row>
    <row r="92" spans="2:20">
      <c r="B92" s="21"/>
      <c r="C92" s="160" t="s">
        <v>844</v>
      </c>
      <c r="D92" s="158"/>
      <c r="E92" s="195">
        <v>153040.60999999999</v>
      </c>
      <c r="F92" s="196">
        <v>0</v>
      </c>
      <c r="G92" s="197">
        <v>153040.60999999999</v>
      </c>
      <c r="H92" s="198"/>
      <c r="I92" s="195">
        <v>56364500.350000001</v>
      </c>
      <c r="J92" s="196">
        <v>0</v>
      </c>
      <c r="K92" s="197">
        <v>56364500.350000001</v>
      </c>
      <c r="L92" s="198"/>
      <c r="M92" s="195">
        <v>467260135.49000001</v>
      </c>
      <c r="N92" s="196">
        <v>0</v>
      </c>
      <c r="O92" s="197">
        <v>467260135.49000001</v>
      </c>
      <c r="P92" s="198"/>
      <c r="Q92" s="195">
        <v>523777676.44999999</v>
      </c>
      <c r="R92" s="196">
        <v>0</v>
      </c>
      <c r="S92" s="197">
        <v>523777676.44999999</v>
      </c>
      <c r="T92" s="47"/>
    </row>
    <row r="93" spans="2:20">
      <c r="B93" s="21"/>
      <c r="C93" s="161" t="s">
        <v>845</v>
      </c>
      <c r="D93" s="159"/>
      <c r="E93" s="199">
        <v>153040.60999999999</v>
      </c>
      <c r="F93" s="200">
        <v>0</v>
      </c>
      <c r="G93" s="201">
        <v>153040.60999999999</v>
      </c>
      <c r="H93" s="191"/>
      <c r="I93" s="199">
        <v>56364500.350000001</v>
      </c>
      <c r="J93" s="200">
        <v>0</v>
      </c>
      <c r="K93" s="201">
        <v>56364500.350000001</v>
      </c>
      <c r="L93" s="191"/>
      <c r="M93" s="199">
        <v>467260135.49000001</v>
      </c>
      <c r="N93" s="200">
        <v>0</v>
      </c>
      <c r="O93" s="201">
        <v>467260135.49000001</v>
      </c>
      <c r="P93" s="191"/>
      <c r="Q93" s="199">
        <v>523777676.44999999</v>
      </c>
      <c r="R93" s="200">
        <v>0</v>
      </c>
      <c r="S93" s="201">
        <v>523777676.44999999</v>
      </c>
      <c r="T93" s="47"/>
    </row>
    <row r="94" spans="2:20">
      <c r="B94" s="21"/>
      <c r="C94" s="160" t="s">
        <v>846</v>
      </c>
      <c r="D94" s="158"/>
      <c r="E94" s="195">
        <v>0</v>
      </c>
      <c r="F94" s="196">
        <v>0</v>
      </c>
      <c r="G94" s="197">
        <v>0</v>
      </c>
      <c r="H94" s="198"/>
      <c r="I94" s="195">
        <v>805360608.21000004</v>
      </c>
      <c r="J94" s="196">
        <v>0</v>
      </c>
      <c r="K94" s="197">
        <v>805360608.21000004</v>
      </c>
      <c r="L94" s="198"/>
      <c r="M94" s="195">
        <v>153189254.50999999</v>
      </c>
      <c r="N94" s="196">
        <v>0</v>
      </c>
      <c r="O94" s="197">
        <v>153189254.50999999</v>
      </c>
      <c r="P94" s="198"/>
      <c r="Q94" s="195">
        <v>958549862.72000003</v>
      </c>
      <c r="R94" s="196">
        <v>0</v>
      </c>
      <c r="S94" s="197">
        <v>958549862.72000003</v>
      </c>
      <c r="T94" s="47"/>
    </row>
    <row r="95" spans="2:20" ht="25.5" customHeight="1">
      <c r="B95" s="21"/>
      <c r="C95" s="161" t="s">
        <v>847</v>
      </c>
      <c r="D95" s="159"/>
      <c r="E95" s="199">
        <v>0</v>
      </c>
      <c r="F95" s="200">
        <v>0</v>
      </c>
      <c r="G95" s="201">
        <v>0</v>
      </c>
      <c r="H95" s="191"/>
      <c r="I95" s="199">
        <v>805360608.21000004</v>
      </c>
      <c r="J95" s="200">
        <v>0</v>
      </c>
      <c r="K95" s="201">
        <v>805360608.21000004</v>
      </c>
      <c r="L95" s="191"/>
      <c r="M95" s="199">
        <v>153189254.50999999</v>
      </c>
      <c r="N95" s="200">
        <v>0</v>
      </c>
      <c r="O95" s="201">
        <v>153189254.50999999</v>
      </c>
      <c r="P95" s="191"/>
      <c r="Q95" s="199">
        <v>958549862.72000003</v>
      </c>
      <c r="R95" s="200">
        <v>0</v>
      </c>
      <c r="S95" s="201">
        <v>958549862.72000003</v>
      </c>
      <c r="T95" s="47"/>
    </row>
    <row r="96" spans="2:20">
      <c r="B96" s="21"/>
      <c r="C96" s="160" t="s">
        <v>848</v>
      </c>
      <c r="D96" s="158"/>
      <c r="E96" s="195">
        <v>87663917257.809998</v>
      </c>
      <c r="F96" s="196">
        <v>0</v>
      </c>
      <c r="G96" s="197">
        <v>87663917257.809998</v>
      </c>
      <c r="H96" s="198"/>
      <c r="I96" s="195">
        <v>1457947291.0899999</v>
      </c>
      <c r="J96" s="196">
        <v>0</v>
      </c>
      <c r="K96" s="197">
        <v>1457947291.0899999</v>
      </c>
      <c r="L96" s="198"/>
      <c r="M96" s="195">
        <v>2523125602.9099998</v>
      </c>
      <c r="N96" s="196">
        <v>0</v>
      </c>
      <c r="O96" s="197">
        <v>2523125602.9099998</v>
      </c>
      <c r="P96" s="198"/>
      <c r="Q96" s="195">
        <v>91644990151.809998</v>
      </c>
      <c r="R96" s="196">
        <v>0</v>
      </c>
      <c r="S96" s="197">
        <v>91644990151.809998</v>
      </c>
      <c r="T96" s="47"/>
    </row>
    <row r="97" spans="2:20" ht="25.5" customHeight="1">
      <c r="B97" s="21"/>
      <c r="C97" s="161" t="s">
        <v>849</v>
      </c>
      <c r="D97" s="159"/>
      <c r="E97" s="199">
        <v>167182911.66999999</v>
      </c>
      <c r="F97" s="200">
        <v>0</v>
      </c>
      <c r="G97" s="201">
        <v>167182911.66999999</v>
      </c>
      <c r="H97" s="191"/>
      <c r="I97" s="199">
        <v>744017886.52999997</v>
      </c>
      <c r="J97" s="200">
        <v>0</v>
      </c>
      <c r="K97" s="201">
        <v>744017886.52999997</v>
      </c>
      <c r="L97" s="191"/>
      <c r="M97" s="199">
        <v>1114154565.8099999</v>
      </c>
      <c r="N97" s="200">
        <v>0</v>
      </c>
      <c r="O97" s="201">
        <v>1114154565.8099999</v>
      </c>
      <c r="P97" s="191"/>
      <c r="Q97" s="199">
        <v>2025355364.01</v>
      </c>
      <c r="R97" s="200">
        <v>0</v>
      </c>
      <c r="S97" s="201">
        <v>2025355364.01</v>
      </c>
      <c r="T97" s="47"/>
    </row>
    <row r="98" spans="2:20" ht="25.5" customHeight="1">
      <c r="B98" s="21"/>
      <c r="C98" s="160" t="s">
        <v>850</v>
      </c>
      <c r="D98" s="158"/>
      <c r="E98" s="195">
        <v>167182911.66999999</v>
      </c>
      <c r="F98" s="196">
        <v>0</v>
      </c>
      <c r="G98" s="197">
        <v>167182911.66999999</v>
      </c>
      <c r="H98" s="198"/>
      <c r="I98" s="195">
        <v>744017886.52999997</v>
      </c>
      <c r="J98" s="196">
        <v>0</v>
      </c>
      <c r="K98" s="197">
        <v>744017886.52999997</v>
      </c>
      <c r="L98" s="198"/>
      <c r="M98" s="195">
        <v>1114154565.8099999</v>
      </c>
      <c r="N98" s="196">
        <v>0</v>
      </c>
      <c r="O98" s="197">
        <v>1114154565.8099999</v>
      </c>
      <c r="P98" s="198"/>
      <c r="Q98" s="195">
        <v>2025355364.01</v>
      </c>
      <c r="R98" s="196">
        <v>0</v>
      </c>
      <c r="S98" s="197">
        <v>2025355364.01</v>
      </c>
      <c r="T98" s="47"/>
    </row>
    <row r="99" spans="2:20" ht="25.5" customHeight="1">
      <c r="B99" s="21"/>
      <c r="C99" s="161" t="s">
        <v>851</v>
      </c>
      <c r="D99" s="159"/>
      <c r="E99" s="199">
        <v>87169513791.369995</v>
      </c>
      <c r="F99" s="200">
        <v>0</v>
      </c>
      <c r="G99" s="201">
        <v>87169513791.369995</v>
      </c>
      <c r="H99" s="191"/>
      <c r="I99" s="199">
        <v>36925449.68</v>
      </c>
      <c r="J99" s="200">
        <v>0</v>
      </c>
      <c r="K99" s="201">
        <v>36925449.68</v>
      </c>
      <c r="L99" s="191"/>
      <c r="M99" s="199">
        <v>21258783.920000002</v>
      </c>
      <c r="N99" s="200">
        <v>0</v>
      </c>
      <c r="O99" s="201">
        <v>21258783.920000002</v>
      </c>
      <c r="P99" s="191"/>
      <c r="Q99" s="199">
        <v>87227698024.970001</v>
      </c>
      <c r="R99" s="200">
        <v>1.5E-5</v>
      </c>
      <c r="S99" s="201">
        <v>87227698024.969986</v>
      </c>
      <c r="T99" s="47"/>
    </row>
    <row r="100" spans="2:20" ht="25.5" customHeight="1">
      <c r="B100" s="21"/>
      <c r="C100" s="160" t="s">
        <v>852</v>
      </c>
      <c r="D100" s="158"/>
      <c r="E100" s="195">
        <v>87169513791.369995</v>
      </c>
      <c r="F100" s="196">
        <v>0</v>
      </c>
      <c r="G100" s="197">
        <v>87169513791.369995</v>
      </c>
      <c r="H100" s="198"/>
      <c r="I100" s="195">
        <v>36925449.68</v>
      </c>
      <c r="J100" s="196">
        <v>0</v>
      </c>
      <c r="K100" s="197">
        <v>36925449.68</v>
      </c>
      <c r="L100" s="198"/>
      <c r="M100" s="195">
        <v>21258783.920000002</v>
      </c>
      <c r="N100" s="196">
        <v>0</v>
      </c>
      <c r="O100" s="197">
        <v>21258783.920000002</v>
      </c>
      <c r="P100" s="198"/>
      <c r="Q100" s="195">
        <v>87227698024.970001</v>
      </c>
      <c r="R100" s="196">
        <v>0</v>
      </c>
      <c r="S100" s="197">
        <v>87227698024.970001</v>
      </c>
      <c r="T100" s="47"/>
    </row>
    <row r="101" spans="2:20" ht="25.5" customHeight="1">
      <c r="B101" s="21"/>
      <c r="C101" s="161" t="s">
        <v>853</v>
      </c>
      <c r="D101" s="159"/>
      <c r="E101" s="199">
        <v>99677410.099999994</v>
      </c>
      <c r="F101" s="200">
        <v>0</v>
      </c>
      <c r="G101" s="201">
        <v>99677410.099999994</v>
      </c>
      <c r="H101" s="191"/>
      <c r="I101" s="199">
        <v>32880506.460000001</v>
      </c>
      <c r="J101" s="200">
        <v>0</v>
      </c>
      <c r="K101" s="201">
        <v>32880506.460000001</v>
      </c>
      <c r="L101" s="191"/>
      <c r="M101" s="199">
        <v>407968.14</v>
      </c>
      <c r="N101" s="200">
        <v>0</v>
      </c>
      <c r="O101" s="201">
        <v>407968.14</v>
      </c>
      <c r="P101" s="191"/>
      <c r="Q101" s="199">
        <v>132965884.7</v>
      </c>
      <c r="R101" s="200">
        <v>0</v>
      </c>
      <c r="S101" s="201">
        <v>132965884.7</v>
      </c>
      <c r="T101" s="47"/>
    </row>
    <row r="102" spans="2:20" ht="25.5" customHeight="1">
      <c r="B102" s="21"/>
      <c r="C102" s="160" t="s">
        <v>854</v>
      </c>
      <c r="D102" s="158"/>
      <c r="E102" s="195">
        <v>99677410.099999994</v>
      </c>
      <c r="F102" s="196">
        <v>0</v>
      </c>
      <c r="G102" s="197">
        <v>99677410.099999994</v>
      </c>
      <c r="H102" s="198"/>
      <c r="I102" s="195">
        <v>32880506.460000001</v>
      </c>
      <c r="J102" s="196">
        <v>0</v>
      </c>
      <c r="K102" s="197">
        <v>32880506.460000001</v>
      </c>
      <c r="L102" s="198"/>
      <c r="M102" s="195">
        <v>407968.14</v>
      </c>
      <c r="N102" s="196">
        <v>0</v>
      </c>
      <c r="O102" s="197">
        <v>407968.14</v>
      </c>
      <c r="P102" s="198"/>
      <c r="Q102" s="195">
        <v>132965884.7</v>
      </c>
      <c r="R102" s="196">
        <v>0</v>
      </c>
      <c r="S102" s="197">
        <v>132965884.7</v>
      </c>
      <c r="T102" s="47"/>
    </row>
    <row r="103" spans="2:20">
      <c r="B103" s="21"/>
      <c r="C103" s="161" t="s">
        <v>855</v>
      </c>
      <c r="D103" s="159"/>
      <c r="E103" s="199">
        <v>227543144.66999999</v>
      </c>
      <c r="F103" s="200">
        <v>0</v>
      </c>
      <c r="G103" s="201">
        <v>227543144.66999999</v>
      </c>
      <c r="H103" s="191"/>
      <c r="I103" s="199">
        <v>644123448.41999996</v>
      </c>
      <c r="J103" s="200">
        <v>0</v>
      </c>
      <c r="K103" s="201">
        <v>644123448.41999996</v>
      </c>
      <c r="L103" s="191"/>
      <c r="M103" s="199">
        <v>1387304285.04</v>
      </c>
      <c r="N103" s="200">
        <v>0</v>
      </c>
      <c r="O103" s="201">
        <v>1387304285.04</v>
      </c>
      <c r="P103" s="191"/>
      <c r="Q103" s="199">
        <v>2258970878.1300001</v>
      </c>
      <c r="R103" s="200">
        <v>0</v>
      </c>
      <c r="S103" s="201">
        <v>2258970878.1300001</v>
      </c>
      <c r="T103" s="47"/>
    </row>
    <row r="104" spans="2:20" ht="25.5" customHeight="1">
      <c r="B104" s="21"/>
      <c r="C104" s="160" t="s">
        <v>856</v>
      </c>
      <c r="D104" s="158"/>
      <c r="E104" s="195">
        <v>227543144.66999999</v>
      </c>
      <c r="F104" s="196">
        <v>0</v>
      </c>
      <c r="G104" s="197">
        <v>227543144.66999999</v>
      </c>
      <c r="H104" s="198"/>
      <c r="I104" s="195">
        <v>644123448.41999996</v>
      </c>
      <c r="J104" s="196">
        <v>0</v>
      </c>
      <c r="K104" s="197">
        <v>644123448.41999996</v>
      </c>
      <c r="L104" s="198"/>
      <c r="M104" s="195">
        <v>1387304285.04</v>
      </c>
      <c r="N104" s="196">
        <v>0</v>
      </c>
      <c r="O104" s="197">
        <v>1387304285.04</v>
      </c>
      <c r="P104" s="198"/>
      <c r="Q104" s="195">
        <v>2258970878.1300001</v>
      </c>
      <c r="R104" s="196">
        <v>0</v>
      </c>
      <c r="S104" s="197">
        <v>2258970878.1300001</v>
      </c>
      <c r="T104" s="47"/>
    </row>
    <row r="105" spans="2:20">
      <c r="B105" s="21"/>
      <c r="C105" s="161" t="s">
        <v>857</v>
      </c>
      <c r="D105" s="159"/>
      <c r="E105" s="199">
        <v>131359711333.63</v>
      </c>
      <c r="F105" s="200">
        <v>0</v>
      </c>
      <c r="G105" s="201">
        <v>131359711333.63</v>
      </c>
      <c r="H105" s="191"/>
      <c r="I105" s="199">
        <v>129357853677.13</v>
      </c>
      <c r="J105" s="200">
        <v>0</v>
      </c>
      <c r="K105" s="201">
        <v>129357853677.13</v>
      </c>
      <c r="L105" s="191"/>
      <c r="M105" s="199">
        <v>188186316605.07999</v>
      </c>
      <c r="N105" s="200">
        <v>0</v>
      </c>
      <c r="O105" s="201">
        <v>188186316605.07999</v>
      </c>
      <c r="P105" s="191"/>
      <c r="Q105" s="199">
        <v>448903881615.84003</v>
      </c>
      <c r="R105" s="200">
        <v>0</v>
      </c>
      <c r="S105" s="201">
        <v>448903881615.84003</v>
      </c>
      <c r="T105" s="47"/>
    </row>
    <row r="106" spans="2:20">
      <c r="B106" s="21"/>
      <c r="C106" s="160" t="s">
        <v>858</v>
      </c>
      <c r="D106" s="158"/>
      <c r="E106" s="195">
        <v>12884071274.799999</v>
      </c>
      <c r="F106" s="196">
        <v>0</v>
      </c>
      <c r="G106" s="197">
        <v>12884071274.799999</v>
      </c>
      <c r="H106" s="198"/>
      <c r="I106" s="195">
        <v>21387907784.990002</v>
      </c>
      <c r="J106" s="196">
        <v>3.9999999999999998E-6</v>
      </c>
      <c r="K106" s="197">
        <v>21387907784.990002</v>
      </c>
      <c r="L106" s="198"/>
      <c r="M106" s="195">
        <v>37964637619.129997</v>
      </c>
      <c r="N106" s="196">
        <v>-7.9999999999999996E-6</v>
      </c>
      <c r="O106" s="197">
        <v>37964637619.129997</v>
      </c>
      <c r="P106" s="198"/>
      <c r="Q106" s="195">
        <v>72236616678.919998</v>
      </c>
      <c r="R106" s="196">
        <v>0</v>
      </c>
      <c r="S106" s="197">
        <v>72236616678.919998</v>
      </c>
      <c r="T106" s="47"/>
    </row>
    <row r="107" spans="2:20">
      <c r="B107" s="21"/>
      <c r="C107" s="161" t="s">
        <v>859</v>
      </c>
      <c r="D107" s="159"/>
      <c r="E107" s="199">
        <v>12838137113.969999</v>
      </c>
      <c r="F107" s="200">
        <v>0</v>
      </c>
      <c r="G107" s="201">
        <v>12838137113.969999</v>
      </c>
      <c r="H107" s="191"/>
      <c r="I107" s="199">
        <v>18951405614.07</v>
      </c>
      <c r="J107" s="200">
        <v>0</v>
      </c>
      <c r="K107" s="201">
        <v>18951405614.07</v>
      </c>
      <c r="L107" s="191"/>
      <c r="M107" s="199">
        <v>35065537911.120003</v>
      </c>
      <c r="N107" s="200">
        <v>0</v>
      </c>
      <c r="O107" s="201">
        <v>35065537911.120003</v>
      </c>
      <c r="P107" s="191"/>
      <c r="Q107" s="199">
        <v>66855080639.160004</v>
      </c>
      <c r="R107" s="200">
        <v>0</v>
      </c>
      <c r="S107" s="201">
        <v>66855080639.160004</v>
      </c>
      <c r="T107" s="47"/>
    </row>
    <row r="108" spans="2:20">
      <c r="B108" s="21"/>
      <c r="C108" s="160" t="s">
        <v>860</v>
      </c>
      <c r="D108" s="158"/>
      <c r="E108" s="195">
        <v>12838137113.969999</v>
      </c>
      <c r="F108" s="196">
        <v>0</v>
      </c>
      <c r="G108" s="197">
        <v>12838137113.969999</v>
      </c>
      <c r="H108" s="198"/>
      <c r="I108" s="195">
        <v>18951405614.07</v>
      </c>
      <c r="J108" s="196">
        <v>0</v>
      </c>
      <c r="K108" s="197">
        <v>18951405614.07</v>
      </c>
      <c r="L108" s="198"/>
      <c r="M108" s="195">
        <v>35065537911.120003</v>
      </c>
      <c r="N108" s="196">
        <v>0</v>
      </c>
      <c r="O108" s="197">
        <v>35065537911.120003</v>
      </c>
      <c r="P108" s="198"/>
      <c r="Q108" s="195">
        <v>66855080639.160004</v>
      </c>
      <c r="R108" s="196">
        <v>0</v>
      </c>
      <c r="S108" s="197">
        <v>66855080639.160004</v>
      </c>
      <c r="T108" s="47"/>
    </row>
    <row r="109" spans="2:20">
      <c r="B109" s="21"/>
      <c r="C109" s="161" t="s">
        <v>861</v>
      </c>
      <c r="D109" s="159"/>
      <c r="E109" s="199">
        <v>45934160.829999998</v>
      </c>
      <c r="F109" s="200">
        <v>0</v>
      </c>
      <c r="G109" s="201">
        <v>45934160.829999998</v>
      </c>
      <c r="H109" s="191"/>
      <c r="I109" s="199">
        <v>2436502170.9200001</v>
      </c>
      <c r="J109" s="200">
        <v>0</v>
      </c>
      <c r="K109" s="201">
        <v>2436502170.9200001</v>
      </c>
      <c r="L109" s="191"/>
      <c r="M109" s="199">
        <v>2899099708.0100002</v>
      </c>
      <c r="N109" s="200">
        <v>0</v>
      </c>
      <c r="O109" s="201">
        <v>2899099708.0100002</v>
      </c>
      <c r="P109" s="191"/>
      <c r="Q109" s="199">
        <v>5381536039.7600002</v>
      </c>
      <c r="R109" s="200">
        <v>0</v>
      </c>
      <c r="S109" s="201">
        <v>5381536039.7600002</v>
      </c>
      <c r="T109" s="47"/>
    </row>
    <row r="110" spans="2:20">
      <c r="B110" s="21"/>
      <c r="C110" s="160" t="s">
        <v>862</v>
      </c>
      <c r="D110" s="158"/>
      <c r="E110" s="195">
        <v>45934160.829999998</v>
      </c>
      <c r="F110" s="196">
        <v>0</v>
      </c>
      <c r="G110" s="197">
        <v>45934160.829999998</v>
      </c>
      <c r="H110" s="198"/>
      <c r="I110" s="195">
        <v>2436502170.9200001</v>
      </c>
      <c r="J110" s="196">
        <v>0</v>
      </c>
      <c r="K110" s="197">
        <v>2436502170.9200001</v>
      </c>
      <c r="L110" s="198"/>
      <c r="M110" s="195">
        <v>2899099708.0100002</v>
      </c>
      <c r="N110" s="196">
        <v>0</v>
      </c>
      <c r="O110" s="197">
        <v>2899099708.0100002</v>
      </c>
      <c r="P110" s="198"/>
      <c r="Q110" s="195">
        <v>5381536039.7600002</v>
      </c>
      <c r="R110" s="196">
        <v>0</v>
      </c>
      <c r="S110" s="197">
        <v>5381536039.7600002</v>
      </c>
      <c r="T110" s="47"/>
    </row>
    <row r="111" spans="2:20">
      <c r="B111" s="21"/>
      <c r="C111" s="161" t="s">
        <v>863</v>
      </c>
      <c r="D111" s="159"/>
      <c r="E111" s="199">
        <v>113327923235.85001</v>
      </c>
      <c r="F111" s="200">
        <v>0</v>
      </c>
      <c r="G111" s="201">
        <v>113327923235.85001</v>
      </c>
      <c r="H111" s="191"/>
      <c r="I111" s="199">
        <v>104040063705.75999</v>
      </c>
      <c r="J111" s="200">
        <v>-1.5E-5</v>
      </c>
      <c r="K111" s="201">
        <v>104040063705.75999</v>
      </c>
      <c r="L111" s="191"/>
      <c r="M111" s="199">
        <v>147044820103.39999</v>
      </c>
      <c r="N111" s="200">
        <v>0</v>
      </c>
      <c r="O111" s="201">
        <v>147044820103.39999</v>
      </c>
      <c r="P111" s="191"/>
      <c r="Q111" s="199">
        <v>364412807045.01001</v>
      </c>
      <c r="R111" s="200">
        <v>0</v>
      </c>
      <c r="S111" s="201">
        <v>364412807045.01001</v>
      </c>
      <c r="T111" s="47"/>
    </row>
    <row r="112" spans="2:20">
      <c r="B112" s="21"/>
      <c r="C112" s="160" t="s">
        <v>864</v>
      </c>
      <c r="D112" s="158"/>
      <c r="E112" s="195">
        <v>1210039308.1400001</v>
      </c>
      <c r="F112" s="196">
        <v>0</v>
      </c>
      <c r="G112" s="197">
        <v>1210039308.1400001</v>
      </c>
      <c r="H112" s="198"/>
      <c r="I112" s="195">
        <v>1520113875.02</v>
      </c>
      <c r="J112" s="196">
        <v>0</v>
      </c>
      <c r="K112" s="197">
        <v>1520113875.02</v>
      </c>
      <c r="L112" s="198"/>
      <c r="M112" s="195">
        <v>1915913609.3699999</v>
      </c>
      <c r="N112" s="196">
        <v>0</v>
      </c>
      <c r="O112" s="197">
        <v>1915913609.3699999</v>
      </c>
      <c r="P112" s="198"/>
      <c r="Q112" s="195">
        <v>4646066792.5299997</v>
      </c>
      <c r="R112" s="196">
        <v>0</v>
      </c>
      <c r="S112" s="197">
        <v>4646066792.5299997</v>
      </c>
      <c r="T112" s="47"/>
    </row>
    <row r="113" spans="2:20">
      <c r="B113" s="21"/>
      <c r="C113" s="161" t="s">
        <v>865</v>
      </c>
      <c r="D113" s="159"/>
      <c r="E113" s="199">
        <v>1210039308.1400001</v>
      </c>
      <c r="F113" s="200">
        <v>0</v>
      </c>
      <c r="G113" s="201">
        <v>1210039308.1400001</v>
      </c>
      <c r="H113" s="191"/>
      <c r="I113" s="199">
        <v>1520113875.02</v>
      </c>
      <c r="J113" s="200">
        <v>0</v>
      </c>
      <c r="K113" s="201">
        <v>1520113875.02</v>
      </c>
      <c r="L113" s="191"/>
      <c r="M113" s="199">
        <v>1915913609.3699999</v>
      </c>
      <c r="N113" s="200">
        <v>0</v>
      </c>
      <c r="O113" s="201">
        <v>1915913609.3699999</v>
      </c>
      <c r="P113" s="191"/>
      <c r="Q113" s="199">
        <v>4646066792.5299997</v>
      </c>
      <c r="R113" s="200">
        <v>0</v>
      </c>
      <c r="S113" s="201">
        <v>4646066792.5299997</v>
      </c>
      <c r="T113" s="47"/>
    </row>
    <row r="114" spans="2:20">
      <c r="B114" s="21"/>
      <c r="C114" s="160" t="s">
        <v>866</v>
      </c>
      <c r="D114" s="158"/>
      <c r="E114" s="195">
        <v>34167525701.970001</v>
      </c>
      <c r="F114" s="196">
        <v>0</v>
      </c>
      <c r="G114" s="197">
        <v>34167525701.970001</v>
      </c>
      <c r="H114" s="198"/>
      <c r="I114" s="195">
        <v>4750231596.0100002</v>
      </c>
      <c r="J114" s="196">
        <v>0</v>
      </c>
      <c r="K114" s="197">
        <v>4750231596.0100002</v>
      </c>
      <c r="L114" s="198"/>
      <c r="M114" s="195">
        <v>11151944484.35</v>
      </c>
      <c r="N114" s="196">
        <v>0</v>
      </c>
      <c r="O114" s="197">
        <v>11151944484.35</v>
      </c>
      <c r="P114" s="198"/>
      <c r="Q114" s="195">
        <v>50069701782.330002</v>
      </c>
      <c r="R114" s="196">
        <v>0</v>
      </c>
      <c r="S114" s="197">
        <v>50069701782.330002</v>
      </c>
      <c r="T114" s="47"/>
    </row>
    <row r="115" spans="2:20">
      <c r="B115" s="21"/>
      <c r="C115" s="161" t="s">
        <v>867</v>
      </c>
      <c r="D115" s="159"/>
      <c r="E115" s="199">
        <v>34167525701.970001</v>
      </c>
      <c r="F115" s="200">
        <v>0</v>
      </c>
      <c r="G115" s="201">
        <v>34167525701.970001</v>
      </c>
      <c r="H115" s="191"/>
      <c r="I115" s="199">
        <v>4750231596.0100002</v>
      </c>
      <c r="J115" s="200">
        <v>0</v>
      </c>
      <c r="K115" s="201">
        <v>4750231596.0100002</v>
      </c>
      <c r="L115" s="191"/>
      <c r="M115" s="199">
        <v>11151944484.35</v>
      </c>
      <c r="N115" s="200">
        <v>0</v>
      </c>
      <c r="O115" s="201">
        <v>11151944484.35</v>
      </c>
      <c r="P115" s="191"/>
      <c r="Q115" s="199">
        <v>50069701782.330002</v>
      </c>
      <c r="R115" s="200">
        <v>0</v>
      </c>
      <c r="S115" s="201">
        <v>50069701782.330002</v>
      </c>
      <c r="T115" s="47"/>
    </row>
    <row r="116" spans="2:20">
      <c r="B116" s="21"/>
      <c r="C116" s="160" t="s">
        <v>868</v>
      </c>
      <c r="D116" s="158"/>
      <c r="E116" s="195">
        <v>77767981864.570007</v>
      </c>
      <c r="F116" s="196">
        <v>0</v>
      </c>
      <c r="G116" s="197">
        <v>77767981864.570007</v>
      </c>
      <c r="H116" s="198"/>
      <c r="I116" s="195">
        <v>92265192970.770004</v>
      </c>
      <c r="J116" s="196">
        <v>0</v>
      </c>
      <c r="K116" s="197">
        <v>92265192970.770004</v>
      </c>
      <c r="L116" s="198"/>
      <c r="M116" s="195">
        <v>131326681510.39</v>
      </c>
      <c r="N116" s="196">
        <v>0</v>
      </c>
      <c r="O116" s="197">
        <v>131326681510.39</v>
      </c>
      <c r="P116" s="198"/>
      <c r="Q116" s="195">
        <v>301359856345.72998</v>
      </c>
      <c r="R116" s="196">
        <v>-6.0999999999999999E-5</v>
      </c>
      <c r="S116" s="197">
        <v>301359856345.72998</v>
      </c>
      <c r="T116" s="47"/>
    </row>
    <row r="117" spans="2:20">
      <c r="B117" s="21"/>
      <c r="C117" s="161" t="s">
        <v>869</v>
      </c>
      <c r="D117" s="159"/>
      <c r="E117" s="199">
        <v>77767981864.570007</v>
      </c>
      <c r="F117" s="200">
        <v>0</v>
      </c>
      <c r="G117" s="201">
        <v>77767981864.570007</v>
      </c>
      <c r="H117" s="191"/>
      <c r="I117" s="199">
        <v>92265192970.770004</v>
      </c>
      <c r="J117" s="200">
        <v>0</v>
      </c>
      <c r="K117" s="201">
        <v>92265192970.770004</v>
      </c>
      <c r="L117" s="191"/>
      <c r="M117" s="199">
        <v>131326681510.39</v>
      </c>
      <c r="N117" s="200">
        <v>0</v>
      </c>
      <c r="O117" s="201">
        <v>131326681510.39</v>
      </c>
      <c r="P117" s="191"/>
      <c r="Q117" s="199">
        <v>301359856345.72998</v>
      </c>
      <c r="R117" s="200">
        <v>0</v>
      </c>
      <c r="S117" s="201">
        <v>301359856345.72998</v>
      </c>
      <c r="T117" s="47"/>
    </row>
    <row r="118" spans="2:20" ht="25.5" customHeight="1">
      <c r="B118" s="21"/>
      <c r="C118" s="160" t="s">
        <v>870</v>
      </c>
      <c r="D118" s="158"/>
      <c r="E118" s="195">
        <v>182376361.16999999</v>
      </c>
      <c r="F118" s="196">
        <v>0</v>
      </c>
      <c r="G118" s="197">
        <v>182376361.16999999</v>
      </c>
      <c r="H118" s="198"/>
      <c r="I118" s="195">
        <v>5504525263.96</v>
      </c>
      <c r="J118" s="196">
        <v>0</v>
      </c>
      <c r="K118" s="197">
        <v>5504525263.96</v>
      </c>
      <c r="L118" s="198"/>
      <c r="M118" s="195">
        <v>2650280499.29</v>
      </c>
      <c r="N118" s="196">
        <v>0</v>
      </c>
      <c r="O118" s="197">
        <v>2650280499.29</v>
      </c>
      <c r="P118" s="198"/>
      <c r="Q118" s="195">
        <v>8337182124.4200001</v>
      </c>
      <c r="R118" s="196">
        <v>0</v>
      </c>
      <c r="S118" s="197">
        <v>8337182124.4200001</v>
      </c>
      <c r="T118" s="47"/>
    </row>
    <row r="119" spans="2:20" ht="25.5" customHeight="1">
      <c r="B119" s="21"/>
      <c r="C119" s="161" t="s">
        <v>871</v>
      </c>
      <c r="D119" s="159"/>
      <c r="E119" s="199">
        <v>182376361.16999999</v>
      </c>
      <c r="F119" s="200">
        <v>0</v>
      </c>
      <c r="G119" s="201">
        <v>182376361.16999999</v>
      </c>
      <c r="H119" s="191"/>
      <c r="I119" s="199">
        <v>5504525263.96</v>
      </c>
      <c r="J119" s="200">
        <v>0</v>
      </c>
      <c r="K119" s="201">
        <v>5504525263.96</v>
      </c>
      <c r="L119" s="191"/>
      <c r="M119" s="199">
        <v>2650280499.29</v>
      </c>
      <c r="N119" s="200">
        <v>0</v>
      </c>
      <c r="O119" s="201">
        <v>2650280499.29</v>
      </c>
      <c r="P119" s="191"/>
      <c r="Q119" s="199">
        <v>8337182124.4200001</v>
      </c>
      <c r="R119" s="200">
        <v>0</v>
      </c>
      <c r="S119" s="201">
        <v>8337182124.4200001</v>
      </c>
      <c r="T119" s="47"/>
    </row>
    <row r="120" spans="2:20">
      <c r="B120" s="21"/>
      <c r="C120" s="160" t="s">
        <v>872</v>
      </c>
      <c r="D120" s="158"/>
      <c r="E120" s="195">
        <v>5147716822.9799995</v>
      </c>
      <c r="F120" s="196">
        <v>-9.9999999999999995E-7</v>
      </c>
      <c r="G120" s="197">
        <v>5147716822.9799995</v>
      </c>
      <c r="H120" s="198"/>
      <c r="I120" s="195">
        <v>3929882186.3800001</v>
      </c>
      <c r="J120" s="196">
        <v>0</v>
      </c>
      <c r="K120" s="197">
        <v>3929882186.3800001</v>
      </c>
      <c r="L120" s="198"/>
      <c r="M120" s="195">
        <v>3176858882.5500002</v>
      </c>
      <c r="N120" s="196">
        <v>0</v>
      </c>
      <c r="O120" s="197">
        <v>3176858882.5500002</v>
      </c>
      <c r="P120" s="198"/>
      <c r="Q120" s="195">
        <v>12254457891.91</v>
      </c>
      <c r="R120" s="196">
        <v>0</v>
      </c>
      <c r="S120" s="197">
        <v>12254457891.91</v>
      </c>
      <c r="T120" s="47"/>
    </row>
    <row r="121" spans="2:20">
      <c r="B121" s="21"/>
      <c r="C121" s="161" t="s">
        <v>873</v>
      </c>
      <c r="D121" s="159"/>
      <c r="E121" s="199">
        <v>4961819362.9700003</v>
      </c>
      <c r="F121" s="200">
        <v>0</v>
      </c>
      <c r="G121" s="201">
        <v>4961819362.9700003</v>
      </c>
      <c r="H121" s="191"/>
      <c r="I121" s="199">
        <v>3875299852.1999998</v>
      </c>
      <c r="J121" s="200">
        <v>0</v>
      </c>
      <c r="K121" s="201">
        <v>3875299852.1999998</v>
      </c>
      <c r="L121" s="191"/>
      <c r="M121" s="199">
        <v>3086488671.96</v>
      </c>
      <c r="N121" s="200">
        <v>0</v>
      </c>
      <c r="O121" s="201">
        <v>3086488671.96</v>
      </c>
      <c r="P121" s="191"/>
      <c r="Q121" s="199">
        <v>11923607887.129999</v>
      </c>
      <c r="R121" s="200">
        <v>0</v>
      </c>
      <c r="S121" s="201">
        <v>11923607887.129999</v>
      </c>
      <c r="T121" s="47"/>
    </row>
    <row r="122" spans="2:20">
      <c r="B122" s="21"/>
      <c r="C122" s="160" t="s">
        <v>874</v>
      </c>
      <c r="D122" s="158"/>
      <c r="E122" s="195">
        <v>4961819362.9700003</v>
      </c>
      <c r="F122" s="196">
        <v>0</v>
      </c>
      <c r="G122" s="197">
        <v>4961819362.9700003</v>
      </c>
      <c r="H122" s="198"/>
      <c r="I122" s="195">
        <v>3875299852.1999998</v>
      </c>
      <c r="J122" s="196">
        <v>0</v>
      </c>
      <c r="K122" s="197">
        <v>3875299852.1999998</v>
      </c>
      <c r="L122" s="198"/>
      <c r="M122" s="195">
        <v>3086488671.96</v>
      </c>
      <c r="N122" s="196">
        <v>0</v>
      </c>
      <c r="O122" s="197">
        <v>3086488671.96</v>
      </c>
      <c r="P122" s="198"/>
      <c r="Q122" s="195">
        <v>11923607887.129999</v>
      </c>
      <c r="R122" s="196">
        <v>0</v>
      </c>
      <c r="S122" s="197">
        <v>11923607887.129999</v>
      </c>
      <c r="T122" s="47"/>
    </row>
    <row r="123" spans="2:20">
      <c r="B123" s="21"/>
      <c r="C123" s="161" t="s">
        <v>875</v>
      </c>
      <c r="D123" s="159"/>
      <c r="E123" s="199">
        <v>185897460.00999999</v>
      </c>
      <c r="F123" s="200">
        <v>0</v>
      </c>
      <c r="G123" s="201">
        <v>185897460.00999999</v>
      </c>
      <c r="H123" s="191"/>
      <c r="I123" s="199">
        <v>54582086.920000002</v>
      </c>
      <c r="J123" s="200">
        <v>0</v>
      </c>
      <c r="K123" s="201">
        <v>54582086.920000002</v>
      </c>
      <c r="L123" s="191"/>
      <c r="M123" s="199">
        <v>80396332.390000001</v>
      </c>
      <c r="N123" s="200">
        <v>0</v>
      </c>
      <c r="O123" s="201">
        <v>80396332.390000001</v>
      </c>
      <c r="P123" s="191"/>
      <c r="Q123" s="199">
        <v>320875879.31999999</v>
      </c>
      <c r="R123" s="200">
        <v>0</v>
      </c>
      <c r="S123" s="201">
        <v>320875879.31999999</v>
      </c>
      <c r="T123" s="47"/>
    </row>
    <row r="124" spans="2:20">
      <c r="B124" s="21"/>
      <c r="C124" s="160" t="s">
        <v>876</v>
      </c>
      <c r="D124" s="158"/>
      <c r="E124" s="195">
        <v>185897460.00999999</v>
      </c>
      <c r="F124" s="196">
        <v>0</v>
      </c>
      <c r="G124" s="197">
        <v>185897460.00999999</v>
      </c>
      <c r="H124" s="198"/>
      <c r="I124" s="195">
        <v>54582086.920000002</v>
      </c>
      <c r="J124" s="196">
        <v>0</v>
      </c>
      <c r="K124" s="197">
        <v>54582086.920000002</v>
      </c>
      <c r="L124" s="198"/>
      <c r="M124" s="195">
        <v>80396332.390000001</v>
      </c>
      <c r="N124" s="196">
        <v>0</v>
      </c>
      <c r="O124" s="197">
        <v>80396332.390000001</v>
      </c>
      <c r="P124" s="198"/>
      <c r="Q124" s="195">
        <v>320875879.31999999</v>
      </c>
      <c r="R124" s="196">
        <v>0</v>
      </c>
      <c r="S124" s="197">
        <v>320875879.31999999</v>
      </c>
      <c r="T124" s="47"/>
    </row>
    <row r="125" spans="2:20">
      <c r="B125" s="21"/>
      <c r="C125" s="161" t="s">
        <v>877</v>
      </c>
      <c r="D125" s="159"/>
      <c r="E125" s="199">
        <v>0</v>
      </c>
      <c r="F125" s="200">
        <v>0</v>
      </c>
      <c r="G125" s="201">
        <v>0</v>
      </c>
      <c r="H125" s="191"/>
      <c r="I125" s="199">
        <v>247.26</v>
      </c>
      <c r="J125" s="200">
        <v>0</v>
      </c>
      <c r="K125" s="201">
        <v>247.26</v>
      </c>
      <c r="L125" s="191"/>
      <c r="M125" s="199">
        <v>9973878.1999999993</v>
      </c>
      <c r="N125" s="200">
        <v>0</v>
      </c>
      <c r="O125" s="201">
        <v>9973878.1999999993</v>
      </c>
      <c r="P125" s="191"/>
      <c r="Q125" s="199">
        <v>9974125.4600000009</v>
      </c>
      <c r="R125" s="200">
        <v>0</v>
      </c>
      <c r="S125" s="201">
        <v>9974125.4600000009</v>
      </c>
      <c r="T125" s="47"/>
    </row>
    <row r="126" spans="2:20">
      <c r="B126" s="21"/>
      <c r="C126" s="160" t="s">
        <v>878</v>
      </c>
      <c r="D126" s="158"/>
      <c r="E126" s="195">
        <v>0</v>
      </c>
      <c r="F126" s="196">
        <v>0</v>
      </c>
      <c r="G126" s="197">
        <v>0</v>
      </c>
      <c r="H126" s="198"/>
      <c r="I126" s="195">
        <v>247.26</v>
      </c>
      <c r="J126" s="196">
        <v>0</v>
      </c>
      <c r="K126" s="197">
        <v>247.26</v>
      </c>
      <c r="L126" s="198"/>
      <c r="M126" s="195">
        <v>9973878.1999999993</v>
      </c>
      <c r="N126" s="196">
        <v>0</v>
      </c>
      <c r="O126" s="197">
        <v>9973878.1999999993</v>
      </c>
      <c r="P126" s="198"/>
      <c r="Q126" s="195">
        <v>9974125.4600000009</v>
      </c>
      <c r="R126" s="196">
        <v>0</v>
      </c>
      <c r="S126" s="197">
        <v>9974125.4600000009</v>
      </c>
      <c r="T126" s="47"/>
    </row>
    <row r="127" spans="2:20">
      <c r="B127" s="21"/>
      <c r="C127" s="347" t="s">
        <v>879</v>
      </c>
      <c r="D127" s="159"/>
      <c r="E127" s="199">
        <v>901855426325.81995</v>
      </c>
      <c r="F127" s="200">
        <v>3276613538.8597412</v>
      </c>
      <c r="G127" s="201">
        <v>898578812786.96021</v>
      </c>
      <c r="H127" s="191"/>
      <c r="I127" s="199">
        <v>102485106136.5</v>
      </c>
      <c r="J127" s="200">
        <v>35407946046.779999</v>
      </c>
      <c r="K127" s="201">
        <v>67077160089.720001</v>
      </c>
      <c r="L127" s="191"/>
      <c r="M127" s="199">
        <v>23704750859.580002</v>
      </c>
      <c r="N127" s="200">
        <v>6231369770.4100037</v>
      </c>
      <c r="O127" s="201">
        <v>17473381089.169998</v>
      </c>
      <c r="P127" s="191"/>
      <c r="Q127" s="199">
        <v>1028045283321.9</v>
      </c>
      <c r="R127" s="352">
        <v>44915929356.049683</v>
      </c>
      <c r="S127" s="201">
        <v>983129353965.85022</v>
      </c>
      <c r="T127" s="47"/>
    </row>
    <row r="128" spans="2:20" ht="25.5" customHeight="1">
      <c r="B128" s="21"/>
      <c r="C128" s="160" t="s">
        <v>880</v>
      </c>
      <c r="D128" s="158"/>
      <c r="E128" s="195">
        <v>338893953306.78003</v>
      </c>
      <c r="F128" s="196">
        <v>251728044.400024</v>
      </c>
      <c r="G128" s="197">
        <v>338642225262.38</v>
      </c>
      <c r="H128" s="198"/>
      <c r="I128" s="195">
        <v>18161128284.52</v>
      </c>
      <c r="J128" s="196">
        <v>2747571299.6199989</v>
      </c>
      <c r="K128" s="197">
        <v>15413556984.9</v>
      </c>
      <c r="L128" s="198"/>
      <c r="M128" s="195">
        <v>7951030786.2700005</v>
      </c>
      <c r="N128" s="196">
        <v>3628843950.8899999</v>
      </c>
      <c r="O128" s="197">
        <v>4322186835.3800001</v>
      </c>
      <c r="P128" s="198"/>
      <c r="Q128" s="195">
        <v>365006112377.57001</v>
      </c>
      <c r="R128" s="196">
        <v>6628143294.9099731</v>
      </c>
      <c r="S128" s="197">
        <v>358377969082.65997</v>
      </c>
      <c r="T128" s="47"/>
    </row>
    <row r="129" spans="2:20">
      <c r="B129" s="21"/>
      <c r="C129" s="161" t="s">
        <v>881</v>
      </c>
      <c r="D129" s="159"/>
      <c r="E129" s="199">
        <v>5471610740.8299999</v>
      </c>
      <c r="F129" s="200">
        <v>0</v>
      </c>
      <c r="G129" s="201">
        <v>5471610740.8299999</v>
      </c>
      <c r="H129" s="191"/>
      <c r="I129" s="199">
        <v>15708944532.059999</v>
      </c>
      <c r="J129" s="200">
        <v>2747571299.6199989</v>
      </c>
      <c r="K129" s="201">
        <v>12961373232.440001</v>
      </c>
      <c r="L129" s="191"/>
      <c r="M129" s="199">
        <v>7291260224.6400003</v>
      </c>
      <c r="N129" s="200">
        <v>3625377180</v>
      </c>
      <c r="O129" s="201">
        <v>3665883044.6399999</v>
      </c>
      <c r="P129" s="191"/>
      <c r="Q129" s="199">
        <v>28471815497.529999</v>
      </c>
      <c r="R129" s="200">
        <v>6372948479.6199989</v>
      </c>
      <c r="S129" s="201">
        <v>22098867017.91</v>
      </c>
      <c r="T129" s="47"/>
    </row>
    <row r="130" spans="2:20" ht="25.5" customHeight="1">
      <c r="B130" s="21"/>
      <c r="C130" s="160" t="s">
        <v>882</v>
      </c>
      <c r="D130" s="158"/>
      <c r="E130" s="195">
        <v>5471610740.8299999</v>
      </c>
      <c r="F130" s="196">
        <v>0</v>
      </c>
      <c r="G130" s="197">
        <v>5471610740.8299999</v>
      </c>
      <c r="H130" s="198"/>
      <c r="I130" s="195">
        <v>12961373232.440001</v>
      </c>
      <c r="J130" s="196">
        <v>0</v>
      </c>
      <c r="K130" s="197">
        <v>12961373232.440001</v>
      </c>
      <c r="L130" s="198"/>
      <c r="M130" s="195">
        <v>3665883044.6399999</v>
      </c>
      <c r="N130" s="196">
        <v>0</v>
      </c>
      <c r="O130" s="197">
        <v>3665883044.6399999</v>
      </c>
      <c r="P130" s="198"/>
      <c r="Q130" s="195">
        <v>22098867017.91</v>
      </c>
      <c r="R130" s="196">
        <v>0</v>
      </c>
      <c r="S130" s="197">
        <v>22098867017.91</v>
      </c>
      <c r="T130" s="47"/>
    </row>
    <row r="131" spans="2:20" ht="25.5" customHeight="1">
      <c r="B131" s="21"/>
      <c r="C131" s="161" t="s">
        <v>883</v>
      </c>
      <c r="D131" s="159"/>
      <c r="E131" s="199">
        <v>0</v>
      </c>
      <c r="F131" s="200">
        <v>0</v>
      </c>
      <c r="G131" s="201">
        <v>0</v>
      </c>
      <c r="H131" s="191"/>
      <c r="I131" s="199">
        <v>2747571299.6199999</v>
      </c>
      <c r="J131" s="200">
        <v>2747571299.6199999</v>
      </c>
      <c r="K131" s="201">
        <v>0</v>
      </c>
      <c r="L131" s="191"/>
      <c r="M131" s="199">
        <v>1857127606.3800001</v>
      </c>
      <c r="N131" s="200">
        <v>1857127606.3800001</v>
      </c>
      <c r="O131" s="201">
        <v>0</v>
      </c>
      <c r="P131" s="191"/>
      <c r="Q131" s="199">
        <v>4604698906</v>
      </c>
      <c r="R131" s="200">
        <v>4604698906</v>
      </c>
      <c r="S131" s="201">
        <v>0</v>
      </c>
      <c r="T131" s="47"/>
    </row>
    <row r="132" spans="2:20" ht="25.5" customHeight="1">
      <c r="B132" s="21"/>
      <c r="C132" s="160" t="s">
        <v>884</v>
      </c>
      <c r="D132" s="158"/>
      <c r="E132" s="195">
        <v>0</v>
      </c>
      <c r="F132" s="196">
        <v>0</v>
      </c>
      <c r="G132" s="197">
        <v>0</v>
      </c>
      <c r="H132" s="198"/>
      <c r="I132" s="195">
        <v>0</v>
      </c>
      <c r="J132" s="196">
        <v>0</v>
      </c>
      <c r="K132" s="197">
        <v>0</v>
      </c>
      <c r="L132" s="198"/>
      <c r="M132" s="195">
        <v>78773626.079999998</v>
      </c>
      <c r="N132" s="196">
        <v>78773626.079999998</v>
      </c>
      <c r="O132" s="197">
        <v>0</v>
      </c>
      <c r="P132" s="198"/>
      <c r="Q132" s="195">
        <v>78773626.079999998</v>
      </c>
      <c r="R132" s="196">
        <v>78773626.079999998</v>
      </c>
      <c r="S132" s="197">
        <v>0</v>
      </c>
      <c r="T132" s="47"/>
    </row>
    <row r="133" spans="2:20" ht="25.5" customHeight="1">
      <c r="B133" s="21"/>
      <c r="C133" s="161" t="s">
        <v>885</v>
      </c>
      <c r="D133" s="159"/>
      <c r="E133" s="199">
        <v>0</v>
      </c>
      <c r="F133" s="200">
        <v>0</v>
      </c>
      <c r="G133" s="201">
        <v>0</v>
      </c>
      <c r="H133" s="191"/>
      <c r="I133" s="199">
        <v>0</v>
      </c>
      <c r="J133" s="200">
        <v>0</v>
      </c>
      <c r="K133" s="201">
        <v>0</v>
      </c>
      <c r="L133" s="191"/>
      <c r="M133" s="199">
        <v>1689475947.54</v>
      </c>
      <c r="N133" s="200">
        <v>1689475947.54</v>
      </c>
      <c r="O133" s="201">
        <v>0</v>
      </c>
      <c r="P133" s="191"/>
      <c r="Q133" s="199">
        <v>1689475947.54</v>
      </c>
      <c r="R133" s="200">
        <v>1689475947.54</v>
      </c>
      <c r="S133" s="201">
        <v>0</v>
      </c>
      <c r="T133" s="47"/>
    </row>
    <row r="134" spans="2:20">
      <c r="B134" s="21"/>
      <c r="C134" s="160" t="s">
        <v>886</v>
      </c>
      <c r="D134" s="158"/>
      <c r="E134" s="195">
        <v>505939496.93000001</v>
      </c>
      <c r="F134" s="196">
        <v>0</v>
      </c>
      <c r="G134" s="197">
        <v>505939496.93000001</v>
      </c>
      <c r="H134" s="198"/>
      <c r="I134" s="195">
        <v>1844401646.3599999</v>
      </c>
      <c r="J134" s="196">
        <v>0</v>
      </c>
      <c r="K134" s="197">
        <v>1844401646.3599999</v>
      </c>
      <c r="L134" s="198"/>
      <c r="M134" s="195">
        <v>389728423.56999999</v>
      </c>
      <c r="N134" s="196">
        <v>0</v>
      </c>
      <c r="O134" s="197">
        <v>389728423.56999999</v>
      </c>
      <c r="P134" s="198"/>
      <c r="Q134" s="195">
        <v>2740069566.8600001</v>
      </c>
      <c r="R134" s="196">
        <v>0</v>
      </c>
      <c r="S134" s="197">
        <v>2740069566.8600001</v>
      </c>
      <c r="T134" s="47"/>
    </row>
    <row r="135" spans="2:20" ht="25.5" customHeight="1">
      <c r="B135" s="21"/>
      <c r="C135" s="161" t="s">
        <v>887</v>
      </c>
      <c r="D135" s="159"/>
      <c r="E135" s="199">
        <v>505939496.93000001</v>
      </c>
      <c r="F135" s="200">
        <v>0</v>
      </c>
      <c r="G135" s="201">
        <v>505939496.93000001</v>
      </c>
      <c r="H135" s="191"/>
      <c r="I135" s="199">
        <v>1844401646.3599999</v>
      </c>
      <c r="J135" s="200">
        <v>0</v>
      </c>
      <c r="K135" s="201">
        <v>1844401646.3599999</v>
      </c>
      <c r="L135" s="191"/>
      <c r="M135" s="199">
        <v>389728423.56999999</v>
      </c>
      <c r="N135" s="200">
        <v>0</v>
      </c>
      <c r="O135" s="201">
        <v>389728423.56999999</v>
      </c>
      <c r="P135" s="191"/>
      <c r="Q135" s="199">
        <v>2740069566.8600001</v>
      </c>
      <c r="R135" s="200">
        <v>0</v>
      </c>
      <c r="S135" s="201">
        <v>2740069566.8600001</v>
      </c>
      <c r="T135" s="47"/>
    </row>
    <row r="136" spans="2:20">
      <c r="B136" s="21"/>
      <c r="C136" s="160" t="s">
        <v>888</v>
      </c>
      <c r="D136" s="158"/>
      <c r="E136" s="195">
        <v>332596319381.69</v>
      </c>
      <c r="F136" s="196">
        <v>0</v>
      </c>
      <c r="G136" s="197">
        <v>332596319381.69</v>
      </c>
      <c r="H136" s="198"/>
      <c r="I136" s="195">
        <v>602866394.26999998</v>
      </c>
      <c r="J136" s="196">
        <v>0</v>
      </c>
      <c r="K136" s="197">
        <v>602866394.26999998</v>
      </c>
      <c r="L136" s="198"/>
      <c r="M136" s="195">
        <v>11780636.32</v>
      </c>
      <c r="N136" s="196">
        <v>0</v>
      </c>
      <c r="O136" s="197">
        <v>11780636.32</v>
      </c>
      <c r="P136" s="198"/>
      <c r="Q136" s="195">
        <v>333210966412.28003</v>
      </c>
      <c r="R136" s="196">
        <v>0</v>
      </c>
      <c r="S136" s="197">
        <v>333210966412.28003</v>
      </c>
      <c r="T136" s="47"/>
    </row>
    <row r="137" spans="2:20" ht="25.5" customHeight="1">
      <c r="B137" s="21"/>
      <c r="C137" s="161" t="s">
        <v>889</v>
      </c>
      <c r="D137" s="159"/>
      <c r="E137" s="199">
        <v>332596319381.69</v>
      </c>
      <c r="F137" s="200">
        <v>0</v>
      </c>
      <c r="G137" s="201">
        <v>332596319381.69</v>
      </c>
      <c r="H137" s="191"/>
      <c r="I137" s="199">
        <v>602866394.26999998</v>
      </c>
      <c r="J137" s="200">
        <v>0</v>
      </c>
      <c r="K137" s="201">
        <v>602866394.26999998</v>
      </c>
      <c r="L137" s="191"/>
      <c r="M137" s="199">
        <v>11780636.32</v>
      </c>
      <c r="N137" s="200">
        <v>0</v>
      </c>
      <c r="O137" s="201">
        <v>11780636.32</v>
      </c>
      <c r="P137" s="191"/>
      <c r="Q137" s="199">
        <v>333210966412.28003</v>
      </c>
      <c r="R137" s="200">
        <v>0</v>
      </c>
      <c r="S137" s="201">
        <v>333210966412.28003</v>
      </c>
      <c r="T137" s="47"/>
    </row>
    <row r="138" spans="2:20" ht="25.5" customHeight="1">
      <c r="B138" s="21"/>
      <c r="C138" s="160" t="s">
        <v>890</v>
      </c>
      <c r="D138" s="158"/>
      <c r="E138" s="195">
        <v>0</v>
      </c>
      <c r="F138" s="196">
        <v>0</v>
      </c>
      <c r="G138" s="197">
        <v>0</v>
      </c>
      <c r="H138" s="198"/>
      <c r="I138" s="195">
        <v>4707723.71</v>
      </c>
      <c r="J138" s="196">
        <v>0</v>
      </c>
      <c r="K138" s="197">
        <v>4707723.71</v>
      </c>
      <c r="L138" s="198"/>
      <c r="M138" s="195">
        <v>3852787.78</v>
      </c>
      <c r="N138" s="196">
        <v>0</v>
      </c>
      <c r="O138" s="197">
        <v>3852787.78</v>
      </c>
      <c r="P138" s="198"/>
      <c r="Q138" s="195">
        <v>8560511.4900000002</v>
      </c>
      <c r="R138" s="196">
        <v>0</v>
      </c>
      <c r="S138" s="197">
        <v>8560511.4900000002</v>
      </c>
      <c r="T138" s="47"/>
    </row>
    <row r="139" spans="2:20" ht="25.5" customHeight="1">
      <c r="B139" s="21"/>
      <c r="C139" s="161" t="s">
        <v>891</v>
      </c>
      <c r="D139" s="159"/>
      <c r="E139" s="199">
        <v>0</v>
      </c>
      <c r="F139" s="200">
        <v>0</v>
      </c>
      <c r="G139" s="201">
        <v>0</v>
      </c>
      <c r="H139" s="191"/>
      <c r="I139" s="199">
        <v>4707723.71</v>
      </c>
      <c r="J139" s="200">
        <v>0</v>
      </c>
      <c r="K139" s="201">
        <v>4707723.71</v>
      </c>
      <c r="L139" s="191"/>
      <c r="M139" s="199">
        <v>3852787.78</v>
      </c>
      <c r="N139" s="200">
        <v>0</v>
      </c>
      <c r="O139" s="201">
        <v>3852787.78</v>
      </c>
      <c r="P139" s="191"/>
      <c r="Q139" s="199">
        <v>8560511.4900000002</v>
      </c>
      <c r="R139" s="200">
        <v>0</v>
      </c>
      <c r="S139" s="201">
        <v>8560511.4900000002</v>
      </c>
      <c r="T139" s="47"/>
    </row>
    <row r="140" spans="2:20" ht="25.5" customHeight="1">
      <c r="B140" s="21"/>
      <c r="C140" s="160" t="s">
        <v>892</v>
      </c>
      <c r="D140" s="158"/>
      <c r="E140" s="195">
        <v>251810956.53999999</v>
      </c>
      <c r="F140" s="196">
        <v>251728044.40000001</v>
      </c>
      <c r="G140" s="197">
        <v>82912.14</v>
      </c>
      <c r="H140" s="198"/>
      <c r="I140" s="195">
        <v>207988.12</v>
      </c>
      <c r="J140" s="196">
        <v>0</v>
      </c>
      <c r="K140" s="197">
        <v>207988.12</v>
      </c>
      <c r="L140" s="198"/>
      <c r="M140" s="195">
        <v>175226280.47</v>
      </c>
      <c r="N140" s="196">
        <v>3466770.89</v>
      </c>
      <c r="O140" s="197">
        <v>171759509.58000001</v>
      </c>
      <c r="P140" s="198"/>
      <c r="Q140" s="195">
        <v>427245225.13</v>
      </c>
      <c r="R140" s="196">
        <v>255194815.28999999</v>
      </c>
      <c r="S140" s="197">
        <v>172050409.84</v>
      </c>
      <c r="T140" s="47"/>
    </row>
    <row r="141" spans="2:20" ht="25.5" customHeight="1">
      <c r="B141" s="21"/>
      <c r="C141" s="161" t="s">
        <v>893</v>
      </c>
      <c r="D141" s="159"/>
      <c r="E141" s="199">
        <v>82912.14</v>
      </c>
      <c r="F141" s="200">
        <v>0</v>
      </c>
      <c r="G141" s="201">
        <v>82912.14</v>
      </c>
      <c r="H141" s="191"/>
      <c r="I141" s="199">
        <v>207988.12</v>
      </c>
      <c r="J141" s="200">
        <v>0</v>
      </c>
      <c r="K141" s="201">
        <v>207988.12</v>
      </c>
      <c r="L141" s="191"/>
      <c r="M141" s="199">
        <v>171759509.58000001</v>
      </c>
      <c r="N141" s="200">
        <v>0</v>
      </c>
      <c r="O141" s="201">
        <v>171759509.58000001</v>
      </c>
      <c r="P141" s="191"/>
      <c r="Q141" s="199">
        <v>172050409.84</v>
      </c>
      <c r="R141" s="200">
        <v>0</v>
      </c>
      <c r="S141" s="201">
        <v>172050409.84</v>
      </c>
      <c r="T141" s="47"/>
    </row>
    <row r="142" spans="2:20" ht="25.5" customHeight="1">
      <c r="B142" s="21"/>
      <c r="C142" s="160" t="s">
        <v>894</v>
      </c>
      <c r="D142" s="158"/>
      <c r="E142" s="195">
        <v>0</v>
      </c>
      <c r="F142" s="196">
        <v>0</v>
      </c>
      <c r="G142" s="197">
        <v>0</v>
      </c>
      <c r="H142" s="198"/>
      <c r="I142" s="195">
        <v>0</v>
      </c>
      <c r="J142" s="196">
        <v>0</v>
      </c>
      <c r="K142" s="197">
        <v>0</v>
      </c>
      <c r="L142" s="198"/>
      <c r="M142" s="195">
        <v>2209801.59</v>
      </c>
      <c r="N142" s="196">
        <v>2209801.59</v>
      </c>
      <c r="O142" s="197">
        <v>0</v>
      </c>
      <c r="P142" s="198"/>
      <c r="Q142" s="195">
        <v>2209801.59</v>
      </c>
      <c r="R142" s="196">
        <v>2209801.59</v>
      </c>
      <c r="S142" s="197">
        <v>0</v>
      </c>
      <c r="T142" s="47"/>
    </row>
    <row r="143" spans="2:20" ht="25.5" customHeight="1">
      <c r="B143" s="21"/>
      <c r="C143" s="161" t="s">
        <v>895</v>
      </c>
      <c r="D143" s="159"/>
      <c r="E143" s="199">
        <v>37524336.030000001</v>
      </c>
      <c r="F143" s="200">
        <v>37524336.030000001</v>
      </c>
      <c r="G143" s="201">
        <v>0</v>
      </c>
      <c r="H143" s="191"/>
      <c r="I143" s="199">
        <v>0</v>
      </c>
      <c r="J143" s="200">
        <v>0</v>
      </c>
      <c r="K143" s="201">
        <v>0</v>
      </c>
      <c r="L143" s="191"/>
      <c r="M143" s="199">
        <v>283679.09000000003</v>
      </c>
      <c r="N143" s="200">
        <v>283679.09000000003</v>
      </c>
      <c r="O143" s="201">
        <v>0</v>
      </c>
      <c r="P143" s="191"/>
      <c r="Q143" s="199">
        <v>37808015.119999997</v>
      </c>
      <c r="R143" s="200">
        <v>37808015.119999997</v>
      </c>
      <c r="S143" s="201">
        <v>0</v>
      </c>
      <c r="T143" s="47"/>
    </row>
    <row r="144" spans="2:20" ht="25.5" customHeight="1">
      <c r="B144" s="21"/>
      <c r="C144" s="160" t="s">
        <v>896</v>
      </c>
      <c r="D144" s="158"/>
      <c r="E144" s="195">
        <v>214203708.37</v>
      </c>
      <c r="F144" s="196">
        <v>214203708.37</v>
      </c>
      <c r="G144" s="197">
        <v>0</v>
      </c>
      <c r="H144" s="198"/>
      <c r="I144" s="195">
        <v>0</v>
      </c>
      <c r="J144" s="196">
        <v>0</v>
      </c>
      <c r="K144" s="197">
        <v>0</v>
      </c>
      <c r="L144" s="198"/>
      <c r="M144" s="195">
        <v>973290.21</v>
      </c>
      <c r="N144" s="196">
        <v>973290.21</v>
      </c>
      <c r="O144" s="197">
        <v>0</v>
      </c>
      <c r="P144" s="198"/>
      <c r="Q144" s="195">
        <v>215176998.58000001</v>
      </c>
      <c r="R144" s="196">
        <v>215176998.58000001</v>
      </c>
      <c r="S144" s="197">
        <v>0</v>
      </c>
      <c r="T144" s="47"/>
    </row>
    <row r="145" spans="2:20" ht="25.5" customHeight="1">
      <c r="B145" s="21"/>
      <c r="C145" s="161" t="s">
        <v>897</v>
      </c>
      <c r="D145" s="159"/>
      <c r="E145" s="199">
        <v>68272730.790000007</v>
      </c>
      <c r="F145" s="200">
        <v>0</v>
      </c>
      <c r="G145" s="201">
        <v>68272730.790000007</v>
      </c>
      <c r="H145" s="191"/>
      <c r="I145" s="199">
        <v>0</v>
      </c>
      <c r="J145" s="200">
        <v>0</v>
      </c>
      <c r="K145" s="201">
        <v>0</v>
      </c>
      <c r="L145" s="191"/>
      <c r="M145" s="199">
        <v>79182433.489999995</v>
      </c>
      <c r="N145" s="200">
        <v>0</v>
      </c>
      <c r="O145" s="201">
        <v>79182433.489999995</v>
      </c>
      <c r="P145" s="191"/>
      <c r="Q145" s="199">
        <v>147455164.28</v>
      </c>
      <c r="R145" s="200">
        <v>0</v>
      </c>
      <c r="S145" s="201">
        <v>147455164.28</v>
      </c>
      <c r="T145" s="47"/>
    </row>
    <row r="146" spans="2:20" ht="25.5" customHeight="1">
      <c r="B146" s="21"/>
      <c r="C146" s="160" t="s">
        <v>898</v>
      </c>
      <c r="D146" s="158"/>
      <c r="E146" s="195">
        <v>68272730.790000007</v>
      </c>
      <c r="F146" s="196">
        <v>0</v>
      </c>
      <c r="G146" s="197">
        <v>68272730.790000007</v>
      </c>
      <c r="H146" s="198"/>
      <c r="I146" s="195">
        <v>0</v>
      </c>
      <c r="J146" s="196">
        <v>0</v>
      </c>
      <c r="K146" s="197">
        <v>0</v>
      </c>
      <c r="L146" s="198"/>
      <c r="M146" s="195">
        <v>79182433.489999995</v>
      </c>
      <c r="N146" s="196">
        <v>0</v>
      </c>
      <c r="O146" s="197">
        <v>79182433.489999995</v>
      </c>
      <c r="P146" s="198"/>
      <c r="Q146" s="195">
        <v>147455164.28</v>
      </c>
      <c r="R146" s="196">
        <v>0</v>
      </c>
      <c r="S146" s="197">
        <v>147455164.28</v>
      </c>
      <c r="T146" s="47"/>
    </row>
    <row r="147" spans="2:20">
      <c r="B147" s="21"/>
      <c r="C147" s="161" t="s">
        <v>899</v>
      </c>
      <c r="D147" s="159"/>
      <c r="E147" s="199">
        <v>77130812.590000004</v>
      </c>
      <c r="F147" s="200">
        <v>0</v>
      </c>
      <c r="G147" s="201">
        <v>77130812.590000004</v>
      </c>
      <c r="H147" s="191"/>
      <c r="I147" s="199">
        <v>257744825.09</v>
      </c>
      <c r="J147" s="200">
        <v>209462.04</v>
      </c>
      <c r="K147" s="201">
        <v>257535363.05000001</v>
      </c>
      <c r="L147" s="191"/>
      <c r="M147" s="199">
        <v>713973299.67999995</v>
      </c>
      <c r="N147" s="200">
        <v>12407896.32</v>
      </c>
      <c r="O147" s="201">
        <v>701565403.36000001</v>
      </c>
      <c r="P147" s="191"/>
      <c r="Q147" s="199">
        <v>1048848937.36</v>
      </c>
      <c r="R147" s="200">
        <v>12617358.359999999</v>
      </c>
      <c r="S147" s="201">
        <v>1036231579</v>
      </c>
      <c r="T147" s="47"/>
    </row>
    <row r="148" spans="2:20" ht="25.5" customHeight="1">
      <c r="B148" s="21"/>
      <c r="C148" s="160" t="s">
        <v>900</v>
      </c>
      <c r="D148" s="158"/>
      <c r="E148" s="195">
        <v>3386531.5</v>
      </c>
      <c r="F148" s="196">
        <v>0</v>
      </c>
      <c r="G148" s="197">
        <v>3386531.5</v>
      </c>
      <c r="H148" s="198"/>
      <c r="I148" s="195">
        <v>300023.81</v>
      </c>
      <c r="J148" s="196">
        <v>209462.04</v>
      </c>
      <c r="K148" s="197">
        <v>90561.77</v>
      </c>
      <c r="L148" s="198"/>
      <c r="M148" s="195">
        <v>187469602.90000001</v>
      </c>
      <c r="N148" s="196">
        <v>12407896.32</v>
      </c>
      <c r="O148" s="197">
        <v>175061706.58000001</v>
      </c>
      <c r="P148" s="198"/>
      <c r="Q148" s="195">
        <v>191156158.21000001</v>
      </c>
      <c r="R148" s="196">
        <v>12617358.359999999</v>
      </c>
      <c r="S148" s="197">
        <v>178538799.84999999</v>
      </c>
      <c r="T148" s="47"/>
    </row>
    <row r="149" spans="2:20" ht="25.5" customHeight="1">
      <c r="B149" s="21"/>
      <c r="C149" s="161" t="s">
        <v>901</v>
      </c>
      <c r="D149" s="159"/>
      <c r="E149" s="199">
        <v>3386531.5</v>
      </c>
      <c r="F149" s="200">
        <v>0</v>
      </c>
      <c r="G149" s="201">
        <v>3386531.5</v>
      </c>
      <c r="H149" s="191"/>
      <c r="I149" s="199">
        <v>90561.77</v>
      </c>
      <c r="J149" s="200">
        <v>0</v>
      </c>
      <c r="K149" s="201">
        <v>90561.77</v>
      </c>
      <c r="L149" s="191"/>
      <c r="M149" s="199">
        <v>175061706.58000001</v>
      </c>
      <c r="N149" s="200">
        <v>0</v>
      </c>
      <c r="O149" s="201">
        <v>175061706.58000001</v>
      </c>
      <c r="P149" s="191"/>
      <c r="Q149" s="199">
        <v>178538799.84999999</v>
      </c>
      <c r="R149" s="200">
        <v>0</v>
      </c>
      <c r="S149" s="201">
        <v>178538799.84999999</v>
      </c>
      <c r="T149" s="47"/>
    </row>
    <row r="150" spans="2:20" ht="25.5" customHeight="1">
      <c r="B150" s="21"/>
      <c r="C150" s="160" t="s">
        <v>902</v>
      </c>
      <c r="D150" s="158"/>
      <c r="E150" s="195">
        <v>0</v>
      </c>
      <c r="F150" s="196">
        <v>0</v>
      </c>
      <c r="G150" s="197">
        <v>0</v>
      </c>
      <c r="H150" s="198"/>
      <c r="I150" s="195">
        <v>46286.17</v>
      </c>
      <c r="J150" s="196">
        <v>46286.17</v>
      </c>
      <c r="K150" s="197">
        <v>0</v>
      </c>
      <c r="L150" s="198"/>
      <c r="M150" s="195">
        <v>5416492.5499999998</v>
      </c>
      <c r="N150" s="196">
        <v>5416492.5499999998</v>
      </c>
      <c r="O150" s="197">
        <v>0</v>
      </c>
      <c r="P150" s="198"/>
      <c r="Q150" s="195">
        <v>5462778.7199999997</v>
      </c>
      <c r="R150" s="196">
        <v>5462778.7199999997</v>
      </c>
      <c r="S150" s="197">
        <v>0</v>
      </c>
      <c r="T150" s="47"/>
    </row>
    <row r="151" spans="2:20" ht="25.5" customHeight="1">
      <c r="B151" s="21"/>
      <c r="C151" s="161" t="s">
        <v>903</v>
      </c>
      <c r="D151" s="159"/>
      <c r="E151" s="199">
        <v>0</v>
      </c>
      <c r="F151" s="200">
        <v>0</v>
      </c>
      <c r="G151" s="201">
        <v>0</v>
      </c>
      <c r="H151" s="191"/>
      <c r="I151" s="199">
        <v>153152.35999999999</v>
      </c>
      <c r="J151" s="200">
        <v>153152.35999999999</v>
      </c>
      <c r="K151" s="201">
        <v>0</v>
      </c>
      <c r="L151" s="191"/>
      <c r="M151" s="199">
        <v>6501.59</v>
      </c>
      <c r="N151" s="200">
        <v>6501.59</v>
      </c>
      <c r="O151" s="201">
        <v>0</v>
      </c>
      <c r="P151" s="191"/>
      <c r="Q151" s="199">
        <v>159653.95000000001</v>
      </c>
      <c r="R151" s="200">
        <v>159653.95000000001</v>
      </c>
      <c r="S151" s="201">
        <v>0</v>
      </c>
      <c r="T151" s="47"/>
    </row>
    <row r="152" spans="2:20" ht="25.5" customHeight="1">
      <c r="B152" s="21"/>
      <c r="C152" s="160" t="s">
        <v>904</v>
      </c>
      <c r="D152" s="158"/>
      <c r="E152" s="195">
        <v>0</v>
      </c>
      <c r="F152" s="196">
        <v>0</v>
      </c>
      <c r="G152" s="197">
        <v>0</v>
      </c>
      <c r="H152" s="198"/>
      <c r="I152" s="195">
        <v>10023.51</v>
      </c>
      <c r="J152" s="196">
        <v>10023.51</v>
      </c>
      <c r="K152" s="197">
        <v>0</v>
      </c>
      <c r="L152" s="198"/>
      <c r="M152" s="195">
        <v>6984902.1799999997</v>
      </c>
      <c r="N152" s="196">
        <v>6984902.1799999997</v>
      </c>
      <c r="O152" s="197">
        <v>0</v>
      </c>
      <c r="P152" s="198"/>
      <c r="Q152" s="195">
        <v>6994925.6900000004</v>
      </c>
      <c r="R152" s="196">
        <v>6994925.6900000004</v>
      </c>
      <c r="S152" s="197">
        <v>0</v>
      </c>
      <c r="T152" s="47"/>
    </row>
    <row r="153" spans="2:20" ht="25.5" customHeight="1">
      <c r="B153" s="21"/>
      <c r="C153" s="161" t="s">
        <v>905</v>
      </c>
      <c r="D153" s="159"/>
      <c r="E153" s="199">
        <v>0</v>
      </c>
      <c r="F153" s="200">
        <v>0</v>
      </c>
      <c r="G153" s="201">
        <v>0</v>
      </c>
      <c r="H153" s="191"/>
      <c r="I153" s="199">
        <v>0</v>
      </c>
      <c r="J153" s="200">
        <v>0</v>
      </c>
      <c r="K153" s="201">
        <v>0</v>
      </c>
      <c r="L153" s="191"/>
      <c r="M153" s="199">
        <v>11436486.91</v>
      </c>
      <c r="N153" s="200">
        <v>0</v>
      </c>
      <c r="O153" s="201">
        <v>11436486.91</v>
      </c>
      <c r="P153" s="191"/>
      <c r="Q153" s="199">
        <v>11436486.91</v>
      </c>
      <c r="R153" s="200">
        <v>0</v>
      </c>
      <c r="S153" s="201">
        <v>11436486.91</v>
      </c>
      <c r="T153" s="47"/>
    </row>
    <row r="154" spans="2:20" ht="25.5" customHeight="1">
      <c r="B154" s="21"/>
      <c r="C154" s="160" t="s">
        <v>906</v>
      </c>
      <c r="D154" s="158"/>
      <c r="E154" s="195">
        <v>0</v>
      </c>
      <c r="F154" s="196">
        <v>0</v>
      </c>
      <c r="G154" s="197">
        <v>0</v>
      </c>
      <c r="H154" s="198"/>
      <c r="I154" s="195">
        <v>0</v>
      </c>
      <c r="J154" s="196">
        <v>0</v>
      </c>
      <c r="K154" s="197">
        <v>0</v>
      </c>
      <c r="L154" s="198"/>
      <c r="M154" s="195">
        <v>11436486.91</v>
      </c>
      <c r="N154" s="196">
        <v>0</v>
      </c>
      <c r="O154" s="197">
        <v>11436486.91</v>
      </c>
      <c r="P154" s="198"/>
      <c r="Q154" s="195">
        <v>11436486.91</v>
      </c>
      <c r="R154" s="196">
        <v>0</v>
      </c>
      <c r="S154" s="197">
        <v>11436486.91</v>
      </c>
      <c r="T154" s="47"/>
    </row>
    <row r="155" spans="2:20" ht="25.5" customHeight="1">
      <c r="B155" s="21"/>
      <c r="C155" s="161" t="s">
        <v>907</v>
      </c>
      <c r="D155" s="159"/>
      <c r="E155" s="199">
        <v>8983679.1799999997</v>
      </c>
      <c r="F155" s="200">
        <v>0</v>
      </c>
      <c r="G155" s="201">
        <v>8983679.1799999997</v>
      </c>
      <c r="H155" s="191"/>
      <c r="I155" s="199">
        <v>117661558.95</v>
      </c>
      <c r="J155" s="200">
        <v>0</v>
      </c>
      <c r="K155" s="201">
        <v>117661558.95</v>
      </c>
      <c r="L155" s="191"/>
      <c r="M155" s="199">
        <v>207897173.21000001</v>
      </c>
      <c r="N155" s="200">
        <v>0</v>
      </c>
      <c r="O155" s="201">
        <v>207897173.21000001</v>
      </c>
      <c r="P155" s="191"/>
      <c r="Q155" s="199">
        <v>334542411.33999997</v>
      </c>
      <c r="R155" s="200">
        <v>0</v>
      </c>
      <c r="S155" s="201">
        <v>334542411.33999997</v>
      </c>
      <c r="T155" s="47"/>
    </row>
    <row r="156" spans="2:20" ht="25.5" customHeight="1">
      <c r="B156" s="21"/>
      <c r="C156" s="160" t="s">
        <v>908</v>
      </c>
      <c r="D156" s="158"/>
      <c r="E156" s="195">
        <v>8983679.1799999997</v>
      </c>
      <c r="F156" s="196">
        <v>0</v>
      </c>
      <c r="G156" s="197">
        <v>8983679.1799999997</v>
      </c>
      <c r="H156" s="198"/>
      <c r="I156" s="195">
        <v>117661558.95</v>
      </c>
      <c r="J156" s="196">
        <v>0</v>
      </c>
      <c r="K156" s="197">
        <v>117661558.95</v>
      </c>
      <c r="L156" s="198"/>
      <c r="M156" s="195">
        <v>207897173.21000001</v>
      </c>
      <c r="N156" s="196">
        <v>0</v>
      </c>
      <c r="O156" s="197">
        <v>207897173.21000001</v>
      </c>
      <c r="P156" s="198"/>
      <c r="Q156" s="195">
        <v>334542411.33999997</v>
      </c>
      <c r="R156" s="196">
        <v>0</v>
      </c>
      <c r="S156" s="197">
        <v>334542411.33999997</v>
      </c>
      <c r="T156" s="47"/>
    </row>
    <row r="157" spans="2:20">
      <c r="B157" s="21"/>
      <c r="C157" s="161" t="s">
        <v>909</v>
      </c>
      <c r="D157" s="159"/>
      <c r="E157" s="199">
        <v>20774366.449999999</v>
      </c>
      <c r="F157" s="200">
        <v>0</v>
      </c>
      <c r="G157" s="201">
        <v>20774366.449999999</v>
      </c>
      <c r="H157" s="191"/>
      <c r="I157" s="199">
        <v>114265423.23999999</v>
      </c>
      <c r="J157" s="200">
        <v>0</v>
      </c>
      <c r="K157" s="201">
        <v>114265423.23999999</v>
      </c>
      <c r="L157" s="191"/>
      <c r="M157" s="199">
        <v>98547261.120000005</v>
      </c>
      <c r="N157" s="200">
        <v>0</v>
      </c>
      <c r="O157" s="201">
        <v>98547261.120000005</v>
      </c>
      <c r="P157" s="191"/>
      <c r="Q157" s="199">
        <v>233587050.81</v>
      </c>
      <c r="R157" s="200">
        <v>0</v>
      </c>
      <c r="S157" s="201">
        <v>233587050.81</v>
      </c>
      <c r="T157" s="47"/>
    </row>
    <row r="158" spans="2:20" ht="25.5" customHeight="1">
      <c r="B158" s="21"/>
      <c r="C158" s="160" t="s">
        <v>910</v>
      </c>
      <c r="D158" s="158"/>
      <c r="E158" s="195">
        <v>20774366.449999999</v>
      </c>
      <c r="F158" s="196">
        <v>0</v>
      </c>
      <c r="G158" s="197">
        <v>20774366.449999999</v>
      </c>
      <c r="H158" s="198"/>
      <c r="I158" s="195">
        <v>114265423.23999999</v>
      </c>
      <c r="J158" s="196">
        <v>0</v>
      </c>
      <c r="K158" s="197">
        <v>114265423.23999999</v>
      </c>
      <c r="L158" s="198"/>
      <c r="M158" s="195">
        <v>98547261.120000005</v>
      </c>
      <c r="N158" s="196">
        <v>0</v>
      </c>
      <c r="O158" s="197">
        <v>98547261.120000005</v>
      </c>
      <c r="P158" s="198"/>
      <c r="Q158" s="195">
        <v>233587050.81</v>
      </c>
      <c r="R158" s="196">
        <v>0</v>
      </c>
      <c r="S158" s="197">
        <v>233587050.81</v>
      </c>
      <c r="T158" s="47"/>
    </row>
    <row r="159" spans="2:20">
      <c r="B159" s="21"/>
      <c r="C159" s="161" t="s">
        <v>911</v>
      </c>
      <c r="D159" s="159"/>
      <c r="E159" s="199">
        <v>43986235.460000001</v>
      </c>
      <c r="F159" s="200">
        <v>0</v>
      </c>
      <c r="G159" s="201">
        <v>43986235.460000001</v>
      </c>
      <c r="H159" s="191"/>
      <c r="I159" s="199">
        <v>25517819.09</v>
      </c>
      <c r="J159" s="200">
        <v>0</v>
      </c>
      <c r="K159" s="201">
        <v>25517819.09</v>
      </c>
      <c r="L159" s="191"/>
      <c r="M159" s="199">
        <v>208622775.53999999</v>
      </c>
      <c r="N159" s="200">
        <v>0</v>
      </c>
      <c r="O159" s="201">
        <v>208622775.53999999</v>
      </c>
      <c r="P159" s="191"/>
      <c r="Q159" s="199">
        <v>278126830.08999997</v>
      </c>
      <c r="R159" s="200">
        <v>0</v>
      </c>
      <c r="S159" s="201">
        <v>278126830.08999997</v>
      </c>
      <c r="T159" s="47"/>
    </row>
    <row r="160" spans="2:20">
      <c r="B160" s="21"/>
      <c r="C160" s="160" t="s">
        <v>912</v>
      </c>
      <c r="D160" s="158"/>
      <c r="E160" s="195">
        <v>43986235.460000001</v>
      </c>
      <c r="F160" s="196">
        <v>0</v>
      </c>
      <c r="G160" s="197">
        <v>43986235.460000001</v>
      </c>
      <c r="H160" s="198"/>
      <c r="I160" s="195">
        <v>25517819.09</v>
      </c>
      <c r="J160" s="196">
        <v>0</v>
      </c>
      <c r="K160" s="197">
        <v>25517819.09</v>
      </c>
      <c r="L160" s="198"/>
      <c r="M160" s="195">
        <v>208622775.53999999</v>
      </c>
      <c r="N160" s="196">
        <v>0</v>
      </c>
      <c r="O160" s="197">
        <v>208622775.53999999</v>
      </c>
      <c r="P160" s="198"/>
      <c r="Q160" s="195">
        <v>278126830.08999997</v>
      </c>
      <c r="R160" s="196">
        <v>0</v>
      </c>
      <c r="S160" s="197">
        <v>278126830.08999997</v>
      </c>
      <c r="T160" s="47"/>
    </row>
    <row r="161" spans="2:20">
      <c r="B161" s="21"/>
      <c r="C161" s="161" t="s">
        <v>913</v>
      </c>
      <c r="D161" s="159"/>
      <c r="E161" s="199">
        <v>527114096569.12</v>
      </c>
      <c r="F161" s="200">
        <v>3024885494.4599609</v>
      </c>
      <c r="G161" s="201">
        <v>524089211074.65997</v>
      </c>
      <c r="H161" s="191"/>
      <c r="I161" s="199">
        <v>71010999064.259995</v>
      </c>
      <c r="J161" s="200">
        <v>32660165285.119999</v>
      </c>
      <c r="K161" s="201">
        <v>38350833779.139999</v>
      </c>
      <c r="L161" s="191"/>
      <c r="M161" s="199">
        <v>10172347737.85</v>
      </c>
      <c r="N161" s="200">
        <v>2590117923.2000008</v>
      </c>
      <c r="O161" s="201">
        <v>7582229814.6499996</v>
      </c>
      <c r="P161" s="191"/>
      <c r="Q161" s="199">
        <v>608297443371.22998</v>
      </c>
      <c r="R161" s="200">
        <v>38275168702.779907</v>
      </c>
      <c r="S161" s="201">
        <v>570022274668.45007</v>
      </c>
      <c r="T161" s="47"/>
    </row>
    <row r="162" spans="2:20" ht="25.5" customHeight="1">
      <c r="B162" s="21"/>
      <c r="C162" s="160" t="s">
        <v>914</v>
      </c>
      <c r="D162" s="158"/>
      <c r="E162" s="195">
        <v>6818819937.8000002</v>
      </c>
      <c r="F162" s="196">
        <v>0</v>
      </c>
      <c r="G162" s="197">
        <v>6818819937.8000002</v>
      </c>
      <c r="H162" s="198"/>
      <c r="I162" s="195">
        <v>43834942761.540001</v>
      </c>
      <c r="J162" s="196">
        <v>32570400880.529999</v>
      </c>
      <c r="K162" s="197">
        <v>11264541881.01</v>
      </c>
      <c r="L162" s="198"/>
      <c r="M162" s="195">
        <v>3250605440.5300002</v>
      </c>
      <c r="N162" s="196">
        <v>1977974495.6099999</v>
      </c>
      <c r="O162" s="197">
        <v>1272630944.9200001</v>
      </c>
      <c r="P162" s="198"/>
      <c r="Q162" s="195">
        <v>53904368139.870003</v>
      </c>
      <c r="R162" s="196">
        <v>34548375376.139999</v>
      </c>
      <c r="S162" s="197">
        <v>19355992763.73</v>
      </c>
      <c r="T162" s="47"/>
    </row>
    <row r="163" spans="2:20" ht="25.5" customHeight="1">
      <c r="B163" s="21"/>
      <c r="C163" s="161" t="s">
        <v>915</v>
      </c>
      <c r="D163" s="159"/>
      <c r="E163" s="199">
        <v>6818819937.8000002</v>
      </c>
      <c r="F163" s="200">
        <v>0</v>
      </c>
      <c r="G163" s="201">
        <v>6818819937.8000002</v>
      </c>
      <c r="H163" s="191"/>
      <c r="I163" s="199">
        <v>11264541881.01</v>
      </c>
      <c r="J163" s="200">
        <v>0</v>
      </c>
      <c r="K163" s="201">
        <v>11264541881.01</v>
      </c>
      <c r="L163" s="191"/>
      <c r="M163" s="199">
        <v>1272630944.9200001</v>
      </c>
      <c r="N163" s="200">
        <v>0</v>
      </c>
      <c r="O163" s="201">
        <v>1272630944.9200001</v>
      </c>
      <c r="P163" s="191"/>
      <c r="Q163" s="199">
        <v>19355992763.73</v>
      </c>
      <c r="R163" s="200">
        <v>0</v>
      </c>
      <c r="S163" s="201">
        <v>19355992763.73</v>
      </c>
      <c r="T163" s="47"/>
    </row>
    <row r="164" spans="2:20" ht="25.5" customHeight="1">
      <c r="B164" s="21"/>
      <c r="C164" s="160" t="s">
        <v>916</v>
      </c>
      <c r="D164" s="158"/>
      <c r="E164" s="195">
        <v>0</v>
      </c>
      <c r="F164" s="196">
        <v>0</v>
      </c>
      <c r="G164" s="197">
        <v>0</v>
      </c>
      <c r="H164" s="198"/>
      <c r="I164" s="195">
        <v>32570400880.529999</v>
      </c>
      <c r="J164" s="196">
        <v>32570400880.529999</v>
      </c>
      <c r="K164" s="197">
        <v>0</v>
      </c>
      <c r="L164" s="198"/>
      <c r="M164" s="195">
        <v>1915679906.4000001</v>
      </c>
      <c r="N164" s="196">
        <v>1915679906.4000001</v>
      </c>
      <c r="O164" s="197">
        <v>0</v>
      </c>
      <c r="P164" s="198"/>
      <c r="Q164" s="195">
        <v>34486080786.93</v>
      </c>
      <c r="R164" s="196">
        <v>34486080786.93</v>
      </c>
      <c r="S164" s="197">
        <v>0</v>
      </c>
      <c r="T164" s="47"/>
    </row>
    <row r="165" spans="2:20" ht="25.5" customHeight="1">
      <c r="B165" s="21"/>
      <c r="C165" s="161" t="s">
        <v>917</v>
      </c>
      <c r="D165" s="159"/>
      <c r="E165" s="199">
        <v>0</v>
      </c>
      <c r="F165" s="200">
        <v>0</v>
      </c>
      <c r="G165" s="201">
        <v>0</v>
      </c>
      <c r="H165" s="191"/>
      <c r="I165" s="199">
        <v>0</v>
      </c>
      <c r="J165" s="200">
        <v>0</v>
      </c>
      <c r="K165" s="201">
        <v>0</v>
      </c>
      <c r="L165" s="191"/>
      <c r="M165" s="199">
        <v>31563648.600000001</v>
      </c>
      <c r="N165" s="200">
        <v>31563648.600000001</v>
      </c>
      <c r="O165" s="201">
        <v>0</v>
      </c>
      <c r="P165" s="191"/>
      <c r="Q165" s="199">
        <v>31563648.600000001</v>
      </c>
      <c r="R165" s="200">
        <v>31563648.600000001</v>
      </c>
      <c r="S165" s="201">
        <v>0</v>
      </c>
      <c r="T165" s="47"/>
    </row>
    <row r="166" spans="2:20" ht="25.5" customHeight="1">
      <c r="B166" s="21"/>
      <c r="C166" s="160" t="s">
        <v>918</v>
      </c>
      <c r="D166" s="158"/>
      <c r="E166" s="195">
        <v>0</v>
      </c>
      <c r="F166" s="196">
        <v>0</v>
      </c>
      <c r="G166" s="197">
        <v>0</v>
      </c>
      <c r="H166" s="198"/>
      <c r="I166" s="195">
        <v>0</v>
      </c>
      <c r="J166" s="196">
        <v>0</v>
      </c>
      <c r="K166" s="197">
        <v>0</v>
      </c>
      <c r="L166" s="198"/>
      <c r="M166" s="195">
        <v>30730940.609999999</v>
      </c>
      <c r="N166" s="196">
        <v>30730940.609999999</v>
      </c>
      <c r="O166" s="197">
        <v>0</v>
      </c>
      <c r="P166" s="198"/>
      <c r="Q166" s="195">
        <v>30730940.609999999</v>
      </c>
      <c r="R166" s="196">
        <v>30730940.609999999</v>
      </c>
      <c r="S166" s="197">
        <v>0</v>
      </c>
      <c r="T166" s="47"/>
    </row>
    <row r="167" spans="2:20" ht="25.5" customHeight="1">
      <c r="B167" s="21"/>
      <c r="C167" s="161" t="s">
        <v>919</v>
      </c>
      <c r="D167" s="159"/>
      <c r="E167" s="199">
        <v>9873089128.6299992</v>
      </c>
      <c r="F167" s="200">
        <v>0</v>
      </c>
      <c r="G167" s="201">
        <v>9873089128.6299992</v>
      </c>
      <c r="H167" s="191"/>
      <c r="I167" s="199">
        <v>21523224003.459999</v>
      </c>
      <c r="J167" s="200">
        <v>0</v>
      </c>
      <c r="K167" s="201">
        <v>21523224003.459999</v>
      </c>
      <c r="L167" s="191"/>
      <c r="M167" s="199">
        <v>3336642657.5599999</v>
      </c>
      <c r="N167" s="200">
        <v>0</v>
      </c>
      <c r="O167" s="201">
        <v>3336642657.5599999</v>
      </c>
      <c r="P167" s="191"/>
      <c r="Q167" s="199">
        <v>34732955789.650002</v>
      </c>
      <c r="R167" s="200">
        <v>7.9999999999999996E-6</v>
      </c>
      <c r="S167" s="201">
        <v>34732955789.649986</v>
      </c>
      <c r="T167" s="47"/>
    </row>
    <row r="168" spans="2:20" ht="25.5" customHeight="1">
      <c r="B168" s="21"/>
      <c r="C168" s="160" t="s">
        <v>920</v>
      </c>
      <c r="D168" s="158"/>
      <c r="E168" s="195">
        <v>9873089128.6299992</v>
      </c>
      <c r="F168" s="196">
        <v>0</v>
      </c>
      <c r="G168" s="197">
        <v>9873089128.6299992</v>
      </c>
      <c r="H168" s="198"/>
      <c r="I168" s="195">
        <v>21523224003.459999</v>
      </c>
      <c r="J168" s="196">
        <v>0</v>
      </c>
      <c r="K168" s="197">
        <v>21523224003.459999</v>
      </c>
      <c r="L168" s="198"/>
      <c r="M168" s="195">
        <v>3336642657.5599999</v>
      </c>
      <c r="N168" s="196">
        <v>0</v>
      </c>
      <c r="O168" s="197">
        <v>3336642657.5599999</v>
      </c>
      <c r="P168" s="198"/>
      <c r="Q168" s="195">
        <v>34732955789.650002</v>
      </c>
      <c r="R168" s="196">
        <v>0</v>
      </c>
      <c r="S168" s="197">
        <v>34732955789.650002</v>
      </c>
      <c r="T168" s="47"/>
    </row>
    <row r="169" spans="2:20" ht="25.5" customHeight="1">
      <c r="B169" s="21"/>
      <c r="C169" s="161" t="s">
        <v>921</v>
      </c>
      <c r="D169" s="159"/>
      <c r="E169" s="199">
        <v>445173291826.92999</v>
      </c>
      <c r="F169" s="200">
        <v>0</v>
      </c>
      <c r="G169" s="201">
        <v>445173291826.92999</v>
      </c>
      <c r="H169" s="191"/>
      <c r="I169" s="199">
        <v>0</v>
      </c>
      <c r="J169" s="200">
        <v>0</v>
      </c>
      <c r="K169" s="201">
        <v>0</v>
      </c>
      <c r="L169" s="191"/>
      <c r="M169" s="199">
        <v>22979453.120000001</v>
      </c>
      <c r="N169" s="200">
        <v>0</v>
      </c>
      <c r="O169" s="201">
        <v>22979453.120000001</v>
      </c>
      <c r="P169" s="191"/>
      <c r="Q169" s="199">
        <v>445196271280.04999</v>
      </c>
      <c r="R169" s="200">
        <v>0</v>
      </c>
      <c r="S169" s="201">
        <v>445196271280.04999</v>
      </c>
      <c r="T169" s="47"/>
    </row>
    <row r="170" spans="2:20" ht="25.5" customHeight="1">
      <c r="B170" s="21"/>
      <c r="C170" s="160" t="s">
        <v>922</v>
      </c>
      <c r="D170" s="158"/>
      <c r="E170" s="195">
        <v>445173291826.92999</v>
      </c>
      <c r="F170" s="196">
        <v>0</v>
      </c>
      <c r="G170" s="197">
        <v>445173291826.92999</v>
      </c>
      <c r="H170" s="198"/>
      <c r="I170" s="195">
        <v>0</v>
      </c>
      <c r="J170" s="196">
        <v>0</v>
      </c>
      <c r="K170" s="197">
        <v>0</v>
      </c>
      <c r="L170" s="198"/>
      <c r="M170" s="195">
        <v>22979453.120000001</v>
      </c>
      <c r="N170" s="196">
        <v>0</v>
      </c>
      <c r="O170" s="197">
        <v>22979453.120000001</v>
      </c>
      <c r="P170" s="198"/>
      <c r="Q170" s="195">
        <v>445196271280.04999</v>
      </c>
      <c r="R170" s="196">
        <v>0</v>
      </c>
      <c r="S170" s="197">
        <v>445196271280.04999</v>
      </c>
      <c r="T170" s="47"/>
    </row>
    <row r="171" spans="2:20" ht="25.5" customHeight="1">
      <c r="B171" s="21"/>
      <c r="C171" s="161" t="s">
        <v>923</v>
      </c>
      <c r="D171" s="159"/>
      <c r="E171" s="199">
        <v>40226476142.709999</v>
      </c>
      <c r="F171" s="200">
        <v>0</v>
      </c>
      <c r="G171" s="201">
        <v>40226476142.709999</v>
      </c>
      <c r="H171" s="191"/>
      <c r="I171" s="199">
        <v>4141224.57</v>
      </c>
      <c r="J171" s="200">
        <v>0</v>
      </c>
      <c r="K171" s="201">
        <v>4141224.57</v>
      </c>
      <c r="L171" s="191"/>
      <c r="M171" s="199">
        <v>37082.120000000003</v>
      </c>
      <c r="N171" s="200">
        <v>0</v>
      </c>
      <c r="O171" s="201">
        <v>37082.120000000003</v>
      </c>
      <c r="P171" s="191"/>
      <c r="Q171" s="199">
        <v>40230654449.400002</v>
      </c>
      <c r="R171" s="200">
        <v>0</v>
      </c>
      <c r="S171" s="201">
        <v>40230654449.400002</v>
      </c>
      <c r="T171" s="47"/>
    </row>
    <row r="172" spans="2:20" ht="25.5" customHeight="1">
      <c r="B172" s="21"/>
      <c r="C172" s="160" t="s">
        <v>924</v>
      </c>
      <c r="D172" s="158"/>
      <c r="E172" s="195">
        <v>40226476142.709999</v>
      </c>
      <c r="F172" s="196">
        <v>0</v>
      </c>
      <c r="G172" s="197">
        <v>40226476142.709999</v>
      </c>
      <c r="H172" s="198"/>
      <c r="I172" s="195">
        <v>4141224.57</v>
      </c>
      <c r="J172" s="196">
        <v>0</v>
      </c>
      <c r="K172" s="197">
        <v>4141224.57</v>
      </c>
      <c r="L172" s="198"/>
      <c r="M172" s="195">
        <v>37082.120000000003</v>
      </c>
      <c r="N172" s="196">
        <v>0</v>
      </c>
      <c r="O172" s="197">
        <v>37082.120000000003</v>
      </c>
      <c r="P172" s="198"/>
      <c r="Q172" s="195">
        <v>40230654449.400002</v>
      </c>
      <c r="R172" s="196">
        <v>0</v>
      </c>
      <c r="S172" s="197">
        <v>40230654449.400002</v>
      </c>
      <c r="T172" s="47"/>
    </row>
    <row r="173" spans="2:20">
      <c r="B173" s="21"/>
      <c r="C173" s="161" t="s">
        <v>925</v>
      </c>
      <c r="D173" s="159"/>
      <c r="E173" s="199">
        <v>25022419533.049999</v>
      </c>
      <c r="F173" s="200">
        <v>3024885494.4599991</v>
      </c>
      <c r="G173" s="201">
        <v>21997534038.59</v>
      </c>
      <c r="H173" s="191"/>
      <c r="I173" s="199">
        <v>5648691074.6899996</v>
      </c>
      <c r="J173" s="200">
        <v>89764404.589999005</v>
      </c>
      <c r="K173" s="201">
        <v>5558926670.1000004</v>
      </c>
      <c r="L173" s="191"/>
      <c r="M173" s="199">
        <v>3562083104.52</v>
      </c>
      <c r="N173" s="200">
        <v>612143427.59000003</v>
      </c>
      <c r="O173" s="201">
        <v>2949939676.9299998</v>
      </c>
      <c r="P173" s="191"/>
      <c r="Q173" s="199">
        <v>34233193712.259998</v>
      </c>
      <c r="R173" s="200">
        <v>3726793326.6399961</v>
      </c>
      <c r="S173" s="201">
        <v>30506400385.619999</v>
      </c>
      <c r="T173" s="47"/>
    </row>
    <row r="174" spans="2:20" ht="25.5" customHeight="1">
      <c r="B174" s="21"/>
      <c r="C174" s="160" t="s">
        <v>926</v>
      </c>
      <c r="D174" s="158"/>
      <c r="E174" s="195">
        <v>21997534038.59</v>
      </c>
      <c r="F174" s="196">
        <v>0</v>
      </c>
      <c r="G174" s="197">
        <v>21997534038.59</v>
      </c>
      <c r="H174" s="198"/>
      <c r="I174" s="195">
        <v>5558926670.1000004</v>
      </c>
      <c r="J174" s="196">
        <v>0</v>
      </c>
      <c r="K174" s="197">
        <v>5558926670.1000004</v>
      </c>
      <c r="L174" s="198"/>
      <c r="M174" s="195">
        <v>2949939676.9299998</v>
      </c>
      <c r="N174" s="196">
        <v>0</v>
      </c>
      <c r="O174" s="197">
        <v>2949939676.9299998</v>
      </c>
      <c r="P174" s="198"/>
      <c r="Q174" s="195">
        <v>30506400385.619999</v>
      </c>
      <c r="R174" s="196">
        <v>0</v>
      </c>
      <c r="S174" s="197">
        <v>30506400385.619999</v>
      </c>
      <c r="T174" s="47"/>
    </row>
    <row r="175" spans="2:20" ht="25.5" customHeight="1">
      <c r="B175" s="21"/>
      <c r="C175" s="161" t="s">
        <v>927</v>
      </c>
      <c r="D175" s="159"/>
      <c r="E175" s="199">
        <v>0</v>
      </c>
      <c r="F175" s="200">
        <v>0</v>
      </c>
      <c r="G175" s="201">
        <v>0</v>
      </c>
      <c r="H175" s="191"/>
      <c r="I175" s="199">
        <v>56325186.490000002</v>
      </c>
      <c r="J175" s="200">
        <v>56325186.490000002</v>
      </c>
      <c r="K175" s="201">
        <v>0</v>
      </c>
      <c r="L175" s="191"/>
      <c r="M175" s="199">
        <v>562491045.79999995</v>
      </c>
      <c r="N175" s="200">
        <v>562491045.79999995</v>
      </c>
      <c r="O175" s="201">
        <v>0</v>
      </c>
      <c r="P175" s="191"/>
      <c r="Q175" s="199">
        <v>618816232.28999996</v>
      </c>
      <c r="R175" s="200">
        <v>618816232.28999996</v>
      </c>
      <c r="S175" s="201">
        <v>0</v>
      </c>
      <c r="T175" s="47"/>
    </row>
    <row r="176" spans="2:20" ht="25.5" customHeight="1">
      <c r="B176" s="21"/>
      <c r="C176" s="160" t="s">
        <v>928</v>
      </c>
      <c r="D176" s="158"/>
      <c r="E176" s="195">
        <v>2377348493.3800001</v>
      </c>
      <c r="F176" s="196">
        <v>2377348493.3800001</v>
      </c>
      <c r="G176" s="197">
        <v>0</v>
      </c>
      <c r="H176" s="198"/>
      <c r="I176" s="195">
        <v>0</v>
      </c>
      <c r="J176" s="196">
        <v>0</v>
      </c>
      <c r="K176" s="197">
        <v>0</v>
      </c>
      <c r="L176" s="198"/>
      <c r="M176" s="195">
        <v>2646068.52</v>
      </c>
      <c r="N176" s="196">
        <v>2646068.52</v>
      </c>
      <c r="O176" s="197">
        <v>0</v>
      </c>
      <c r="P176" s="198"/>
      <c r="Q176" s="195">
        <v>2379994561.9000001</v>
      </c>
      <c r="R176" s="196">
        <v>2379994561.9000001</v>
      </c>
      <c r="S176" s="197">
        <v>0</v>
      </c>
      <c r="T176" s="47"/>
    </row>
    <row r="177" spans="2:20" ht="25.5" customHeight="1">
      <c r="B177" s="21"/>
      <c r="C177" s="161" t="s">
        <v>929</v>
      </c>
      <c r="D177" s="159"/>
      <c r="E177" s="199">
        <v>647537001.08000004</v>
      </c>
      <c r="F177" s="200">
        <v>647537001.08000004</v>
      </c>
      <c r="G177" s="201">
        <v>0</v>
      </c>
      <c r="H177" s="191"/>
      <c r="I177" s="199">
        <v>33439218.100000001</v>
      </c>
      <c r="J177" s="200">
        <v>33439218.100000001</v>
      </c>
      <c r="K177" s="201">
        <v>0</v>
      </c>
      <c r="L177" s="191"/>
      <c r="M177" s="199">
        <v>47006313.270000003</v>
      </c>
      <c r="N177" s="200">
        <v>47006313.270000003</v>
      </c>
      <c r="O177" s="201">
        <v>0</v>
      </c>
      <c r="P177" s="191"/>
      <c r="Q177" s="199">
        <v>727982532.45000005</v>
      </c>
      <c r="R177" s="200">
        <v>727982532.45000005</v>
      </c>
      <c r="S177" s="201">
        <v>0</v>
      </c>
      <c r="T177" s="47"/>
    </row>
    <row r="178" spans="2:20">
      <c r="B178" s="21"/>
      <c r="C178" s="160" t="s">
        <v>930</v>
      </c>
      <c r="D178" s="158"/>
      <c r="E178" s="195">
        <v>330493458.52999997</v>
      </c>
      <c r="F178" s="196">
        <v>0</v>
      </c>
      <c r="G178" s="197">
        <v>330493458.52999997</v>
      </c>
      <c r="H178" s="198"/>
      <c r="I178" s="195">
        <v>26955759.940000001</v>
      </c>
      <c r="J178" s="196">
        <v>0</v>
      </c>
      <c r="K178" s="197">
        <v>26955759.940000001</v>
      </c>
      <c r="L178" s="198"/>
      <c r="M178" s="195">
        <v>12804664.119999999</v>
      </c>
      <c r="N178" s="196">
        <v>0</v>
      </c>
      <c r="O178" s="197">
        <v>12804664.119999999</v>
      </c>
      <c r="P178" s="198"/>
      <c r="Q178" s="195">
        <v>370253882.58999997</v>
      </c>
      <c r="R178" s="196">
        <v>0</v>
      </c>
      <c r="S178" s="197">
        <v>370253882.58999997</v>
      </c>
      <c r="T178" s="47"/>
    </row>
    <row r="179" spans="2:20">
      <c r="B179" s="21"/>
      <c r="C179" s="161" t="s">
        <v>931</v>
      </c>
      <c r="D179" s="159"/>
      <c r="E179" s="199">
        <v>330493458.52999997</v>
      </c>
      <c r="F179" s="200">
        <v>0</v>
      </c>
      <c r="G179" s="201">
        <v>330493458.52999997</v>
      </c>
      <c r="H179" s="191"/>
      <c r="I179" s="199">
        <v>26955759.940000001</v>
      </c>
      <c r="J179" s="200">
        <v>0</v>
      </c>
      <c r="K179" s="201">
        <v>26955759.940000001</v>
      </c>
      <c r="L179" s="191"/>
      <c r="M179" s="199">
        <v>12804664.119999999</v>
      </c>
      <c r="N179" s="200">
        <v>0</v>
      </c>
      <c r="O179" s="201">
        <v>12804664.119999999</v>
      </c>
      <c r="P179" s="191"/>
      <c r="Q179" s="199">
        <v>370253882.58999997</v>
      </c>
      <c r="R179" s="200">
        <v>0</v>
      </c>
      <c r="S179" s="201">
        <v>370253882.58999997</v>
      </c>
      <c r="T179" s="47"/>
    </row>
    <row r="180" spans="2:20">
      <c r="B180" s="21"/>
      <c r="C180" s="160" t="s">
        <v>932</v>
      </c>
      <c r="D180" s="158"/>
      <c r="E180" s="195">
        <v>19133817951.41</v>
      </c>
      <c r="F180" s="196">
        <v>0</v>
      </c>
      <c r="G180" s="197">
        <v>19133817951.41</v>
      </c>
      <c r="H180" s="198"/>
      <c r="I180" s="195">
        <v>0</v>
      </c>
      <c r="J180" s="196">
        <v>0</v>
      </c>
      <c r="K180" s="197">
        <v>0</v>
      </c>
      <c r="L180" s="198"/>
      <c r="M180" s="195">
        <v>0</v>
      </c>
      <c r="N180" s="196">
        <v>0</v>
      </c>
      <c r="O180" s="197">
        <v>0</v>
      </c>
      <c r="P180" s="198"/>
      <c r="Q180" s="195">
        <v>19133817951.41</v>
      </c>
      <c r="R180" s="196">
        <v>0</v>
      </c>
      <c r="S180" s="197">
        <v>19133817951.41</v>
      </c>
      <c r="T180" s="47"/>
    </row>
    <row r="181" spans="2:20">
      <c r="B181" s="21"/>
      <c r="C181" s="161" t="s">
        <v>933</v>
      </c>
      <c r="D181" s="159"/>
      <c r="E181" s="199">
        <v>19133817951.41</v>
      </c>
      <c r="F181" s="200">
        <v>0</v>
      </c>
      <c r="G181" s="201">
        <v>19133817951.41</v>
      </c>
      <c r="H181" s="191"/>
      <c r="I181" s="199">
        <v>0</v>
      </c>
      <c r="J181" s="200">
        <v>0</v>
      </c>
      <c r="K181" s="201">
        <v>0</v>
      </c>
      <c r="L181" s="191"/>
      <c r="M181" s="199">
        <v>0</v>
      </c>
      <c r="N181" s="200">
        <v>0</v>
      </c>
      <c r="O181" s="201">
        <v>0</v>
      </c>
      <c r="P181" s="191"/>
      <c r="Q181" s="199">
        <v>19133817951.41</v>
      </c>
      <c r="R181" s="200">
        <v>0</v>
      </c>
      <c r="S181" s="201">
        <v>19133817951.41</v>
      </c>
      <c r="T181" s="47"/>
    </row>
    <row r="182" spans="2:20">
      <c r="B182" s="21"/>
      <c r="C182" s="160" t="s">
        <v>934</v>
      </c>
      <c r="D182" s="158"/>
      <c r="E182" s="195">
        <v>19133817951.41</v>
      </c>
      <c r="F182" s="196">
        <v>0</v>
      </c>
      <c r="G182" s="197">
        <v>19133817951.41</v>
      </c>
      <c r="H182" s="198"/>
      <c r="I182" s="195">
        <v>0</v>
      </c>
      <c r="J182" s="196">
        <v>0</v>
      </c>
      <c r="K182" s="197">
        <v>0</v>
      </c>
      <c r="L182" s="198"/>
      <c r="M182" s="195">
        <v>0</v>
      </c>
      <c r="N182" s="196">
        <v>0</v>
      </c>
      <c r="O182" s="197">
        <v>0</v>
      </c>
      <c r="P182" s="198"/>
      <c r="Q182" s="195">
        <v>19133817951.41</v>
      </c>
      <c r="R182" s="196">
        <v>0</v>
      </c>
      <c r="S182" s="197">
        <v>19133817951.41</v>
      </c>
      <c r="T182" s="47"/>
    </row>
    <row r="183" spans="2:20">
      <c r="B183" s="21"/>
      <c r="C183" s="161" t="s">
        <v>935</v>
      </c>
      <c r="D183" s="159"/>
      <c r="E183" s="199">
        <v>0</v>
      </c>
      <c r="F183" s="200">
        <v>0</v>
      </c>
      <c r="G183" s="201">
        <v>0</v>
      </c>
      <c r="H183" s="191"/>
      <c r="I183" s="199">
        <v>0</v>
      </c>
      <c r="J183" s="200">
        <v>0</v>
      </c>
      <c r="K183" s="201">
        <v>0</v>
      </c>
      <c r="L183" s="191"/>
      <c r="M183" s="199">
        <v>0</v>
      </c>
      <c r="N183" s="200">
        <v>0</v>
      </c>
      <c r="O183" s="201">
        <v>0</v>
      </c>
      <c r="P183" s="191"/>
      <c r="Q183" s="199">
        <v>0</v>
      </c>
      <c r="R183" s="200">
        <v>0</v>
      </c>
      <c r="S183" s="201">
        <v>0</v>
      </c>
      <c r="T183" s="47"/>
    </row>
    <row r="184" spans="2:20">
      <c r="B184" s="21"/>
      <c r="C184" s="160" t="s">
        <v>936</v>
      </c>
      <c r="D184" s="158"/>
      <c r="E184" s="195">
        <v>0</v>
      </c>
      <c r="F184" s="196">
        <v>0</v>
      </c>
      <c r="G184" s="197">
        <v>0</v>
      </c>
      <c r="H184" s="198"/>
      <c r="I184" s="195">
        <v>0</v>
      </c>
      <c r="J184" s="196">
        <v>0</v>
      </c>
      <c r="K184" s="197">
        <v>0</v>
      </c>
      <c r="L184" s="198"/>
      <c r="M184" s="195">
        <v>0</v>
      </c>
      <c r="N184" s="196">
        <v>0</v>
      </c>
      <c r="O184" s="197">
        <v>0</v>
      </c>
      <c r="P184" s="198"/>
      <c r="Q184" s="195">
        <v>0</v>
      </c>
      <c r="R184" s="196">
        <v>0</v>
      </c>
      <c r="S184" s="197">
        <v>0</v>
      </c>
      <c r="T184" s="47"/>
    </row>
    <row r="185" spans="2:20" ht="25.5" customHeight="1">
      <c r="B185" s="21"/>
      <c r="C185" s="161" t="s">
        <v>937</v>
      </c>
      <c r="D185" s="159"/>
      <c r="E185" s="199">
        <v>16305934227.389999</v>
      </c>
      <c r="F185" s="200">
        <v>-1.9999999999999999E-6</v>
      </c>
      <c r="G185" s="201">
        <v>16305934227.389999</v>
      </c>
      <c r="H185" s="191"/>
      <c r="I185" s="199">
        <v>13028278202.690001</v>
      </c>
      <c r="J185" s="200">
        <v>0</v>
      </c>
      <c r="K185" s="201">
        <v>13028278202.690001</v>
      </c>
      <c r="L185" s="191"/>
      <c r="M185" s="199">
        <v>4854594371.6599998</v>
      </c>
      <c r="N185" s="200">
        <v>0</v>
      </c>
      <c r="O185" s="201">
        <v>4854594371.6599998</v>
      </c>
      <c r="P185" s="191"/>
      <c r="Q185" s="199">
        <v>34188806801.740002</v>
      </c>
      <c r="R185" s="200">
        <v>-3.9999999999999998E-6</v>
      </c>
      <c r="S185" s="201">
        <v>34188806801.740002</v>
      </c>
      <c r="T185" s="47"/>
    </row>
    <row r="186" spans="2:20">
      <c r="B186" s="21"/>
      <c r="C186" s="160" t="s">
        <v>938</v>
      </c>
      <c r="D186" s="158"/>
      <c r="E186" s="195">
        <v>0</v>
      </c>
      <c r="F186" s="196">
        <v>0</v>
      </c>
      <c r="G186" s="197">
        <v>0</v>
      </c>
      <c r="H186" s="198"/>
      <c r="I186" s="195">
        <v>16495977.07</v>
      </c>
      <c r="J186" s="196">
        <v>0</v>
      </c>
      <c r="K186" s="197">
        <v>16495977.07</v>
      </c>
      <c r="L186" s="198"/>
      <c r="M186" s="195">
        <v>484970947.94999999</v>
      </c>
      <c r="N186" s="196">
        <v>0</v>
      </c>
      <c r="O186" s="197">
        <v>484970947.94999999</v>
      </c>
      <c r="P186" s="198"/>
      <c r="Q186" s="195">
        <v>501466925.01999998</v>
      </c>
      <c r="R186" s="196">
        <v>0</v>
      </c>
      <c r="S186" s="197">
        <v>501466925.01999998</v>
      </c>
      <c r="T186" s="47"/>
    </row>
    <row r="187" spans="2:20" ht="25.5" customHeight="1">
      <c r="B187" s="21"/>
      <c r="C187" s="161" t="s">
        <v>939</v>
      </c>
      <c r="D187" s="159"/>
      <c r="E187" s="199">
        <v>0</v>
      </c>
      <c r="F187" s="200">
        <v>0</v>
      </c>
      <c r="G187" s="201">
        <v>0</v>
      </c>
      <c r="H187" s="191"/>
      <c r="I187" s="199">
        <v>16495977.07</v>
      </c>
      <c r="J187" s="200">
        <v>0</v>
      </c>
      <c r="K187" s="201">
        <v>16495977.07</v>
      </c>
      <c r="L187" s="191"/>
      <c r="M187" s="199">
        <v>484970947.94999999</v>
      </c>
      <c r="N187" s="200">
        <v>0</v>
      </c>
      <c r="O187" s="201">
        <v>484970947.94999999</v>
      </c>
      <c r="P187" s="191"/>
      <c r="Q187" s="199">
        <v>501466925.01999998</v>
      </c>
      <c r="R187" s="200">
        <v>0</v>
      </c>
      <c r="S187" s="201">
        <v>501466925.01999998</v>
      </c>
      <c r="T187" s="47"/>
    </row>
    <row r="188" spans="2:20">
      <c r="B188" s="21"/>
      <c r="C188" s="160" t="s">
        <v>940</v>
      </c>
      <c r="D188" s="158"/>
      <c r="E188" s="195">
        <v>242480.6</v>
      </c>
      <c r="F188" s="196">
        <v>0</v>
      </c>
      <c r="G188" s="197">
        <v>242480.6</v>
      </c>
      <c r="H188" s="198"/>
      <c r="I188" s="195">
        <v>179004147.43000001</v>
      </c>
      <c r="J188" s="196">
        <v>0</v>
      </c>
      <c r="K188" s="197">
        <v>179004147.43000001</v>
      </c>
      <c r="L188" s="198"/>
      <c r="M188" s="195">
        <v>27207156.100000001</v>
      </c>
      <c r="N188" s="196">
        <v>0</v>
      </c>
      <c r="O188" s="197">
        <v>27207156.100000001</v>
      </c>
      <c r="P188" s="198"/>
      <c r="Q188" s="195">
        <v>206453784.13</v>
      </c>
      <c r="R188" s="196">
        <v>0</v>
      </c>
      <c r="S188" s="197">
        <v>206453784.13</v>
      </c>
      <c r="T188" s="47"/>
    </row>
    <row r="189" spans="2:20" ht="25.5" customHeight="1">
      <c r="B189" s="21"/>
      <c r="C189" s="161" t="s">
        <v>941</v>
      </c>
      <c r="D189" s="159"/>
      <c r="E189" s="199">
        <v>242480.6</v>
      </c>
      <c r="F189" s="200">
        <v>0</v>
      </c>
      <c r="G189" s="201">
        <v>242480.6</v>
      </c>
      <c r="H189" s="191"/>
      <c r="I189" s="199">
        <v>179004147.43000001</v>
      </c>
      <c r="J189" s="200">
        <v>0</v>
      </c>
      <c r="K189" s="201">
        <v>179004147.43000001</v>
      </c>
      <c r="L189" s="191"/>
      <c r="M189" s="199">
        <v>27207156.100000001</v>
      </c>
      <c r="N189" s="200">
        <v>0</v>
      </c>
      <c r="O189" s="201">
        <v>27207156.100000001</v>
      </c>
      <c r="P189" s="191"/>
      <c r="Q189" s="199">
        <v>206453784.13</v>
      </c>
      <c r="R189" s="200">
        <v>0</v>
      </c>
      <c r="S189" s="201">
        <v>206453784.13</v>
      </c>
      <c r="T189" s="47"/>
    </row>
    <row r="190" spans="2:20" ht="25.5" customHeight="1">
      <c r="B190" s="21"/>
      <c r="C190" s="160" t="s">
        <v>942</v>
      </c>
      <c r="D190" s="158"/>
      <c r="E190" s="195">
        <v>16305691746.790001</v>
      </c>
      <c r="F190" s="196">
        <v>0</v>
      </c>
      <c r="G190" s="197">
        <v>16305691746.790001</v>
      </c>
      <c r="H190" s="198"/>
      <c r="I190" s="195">
        <v>12832778078.190001</v>
      </c>
      <c r="J190" s="196">
        <v>0</v>
      </c>
      <c r="K190" s="197">
        <v>12832778078.190001</v>
      </c>
      <c r="L190" s="198"/>
      <c r="M190" s="195">
        <v>4342416267.6099997</v>
      </c>
      <c r="N190" s="196">
        <v>0</v>
      </c>
      <c r="O190" s="197">
        <v>4342416267.6099997</v>
      </c>
      <c r="P190" s="198"/>
      <c r="Q190" s="195">
        <v>33480886092.59</v>
      </c>
      <c r="R190" s="196">
        <v>-3.9999999999999998E-6</v>
      </c>
      <c r="S190" s="197">
        <v>33480886092.59</v>
      </c>
      <c r="T190" s="47"/>
    </row>
    <row r="191" spans="2:20" ht="25.5" customHeight="1">
      <c r="B191" s="21"/>
      <c r="C191" s="161" t="s">
        <v>943</v>
      </c>
      <c r="D191" s="159"/>
      <c r="E191" s="199">
        <v>16305691746.790001</v>
      </c>
      <c r="F191" s="200">
        <v>0</v>
      </c>
      <c r="G191" s="201">
        <v>16305691746.790001</v>
      </c>
      <c r="H191" s="191"/>
      <c r="I191" s="199">
        <v>12832778078.190001</v>
      </c>
      <c r="J191" s="200">
        <v>0</v>
      </c>
      <c r="K191" s="201">
        <v>12832778078.190001</v>
      </c>
      <c r="L191" s="191"/>
      <c r="M191" s="199">
        <v>4342416267.6099997</v>
      </c>
      <c r="N191" s="200">
        <v>0</v>
      </c>
      <c r="O191" s="201">
        <v>4342416267.6099997</v>
      </c>
      <c r="P191" s="191"/>
      <c r="Q191" s="199">
        <v>33480886092.59</v>
      </c>
      <c r="R191" s="200">
        <v>0</v>
      </c>
      <c r="S191" s="201">
        <v>33480886092.59</v>
      </c>
      <c r="T191" s="47"/>
    </row>
    <row r="192" spans="2:20">
      <c r="B192" s="21"/>
      <c r="C192" s="348" t="s">
        <v>944</v>
      </c>
      <c r="D192" s="158"/>
      <c r="E192" s="195">
        <v>11553796406632.4</v>
      </c>
      <c r="F192" s="196">
        <v>11438038823097.4</v>
      </c>
      <c r="G192" s="197">
        <v>115757583535</v>
      </c>
      <c r="H192" s="198"/>
      <c r="I192" s="195">
        <v>980367054797.77002</v>
      </c>
      <c r="J192" s="196">
        <v>964602847005.40002</v>
      </c>
      <c r="K192" s="197">
        <v>15764207792.370001</v>
      </c>
      <c r="L192" s="198"/>
      <c r="M192" s="195">
        <v>240445547352.10999</v>
      </c>
      <c r="N192" s="196">
        <v>205917191794.76001</v>
      </c>
      <c r="O192" s="197">
        <v>34528355557.349998</v>
      </c>
      <c r="P192" s="198"/>
      <c r="Q192" s="195">
        <v>12774609008782.279</v>
      </c>
      <c r="R192" s="350">
        <v>12608558861897.561</v>
      </c>
      <c r="S192" s="197">
        <v>166050146884.72</v>
      </c>
      <c r="T192" s="47"/>
    </row>
    <row r="193" spans="2:20">
      <c r="B193" s="21"/>
      <c r="C193" s="161" t="s">
        <v>945</v>
      </c>
      <c r="D193" s="159"/>
      <c r="E193" s="199">
        <v>11080209366737.58</v>
      </c>
      <c r="F193" s="200">
        <v>11080209366737.58</v>
      </c>
      <c r="G193" s="201">
        <v>0</v>
      </c>
      <c r="H193" s="191"/>
      <c r="I193" s="199">
        <v>737933726718.64001</v>
      </c>
      <c r="J193" s="200">
        <v>737933726718.64001</v>
      </c>
      <c r="K193" s="201">
        <v>0</v>
      </c>
      <c r="L193" s="191"/>
      <c r="M193" s="199">
        <v>186625620896.03</v>
      </c>
      <c r="N193" s="200">
        <v>186625620896.03</v>
      </c>
      <c r="O193" s="201">
        <v>0</v>
      </c>
      <c r="P193" s="191"/>
      <c r="Q193" s="199">
        <v>12004768714352.25</v>
      </c>
      <c r="R193" s="200">
        <v>12004768714352.25</v>
      </c>
      <c r="S193" s="201">
        <v>0</v>
      </c>
      <c r="T193" s="47"/>
    </row>
    <row r="194" spans="2:20" ht="25.5" customHeight="1">
      <c r="B194" s="21"/>
      <c r="C194" s="160" t="s">
        <v>946</v>
      </c>
      <c r="D194" s="158"/>
      <c r="E194" s="195">
        <v>6164093254088.25</v>
      </c>
      <c r="F194" s="196">
        <v>6164093254088.25</v>
      </c>
      <c r="G194" s="197">
        <v>0</v>
      </c>
      <c r="H194" s="198"/>
      <c r="I194" s="195">
        <v>390465910061.73999</v>
      </c>
      <c r="J194" s="196">
        <v>390465910061.73999</v>
      </c>
      <c r="K194" s="197">
        <v>0</v>
      </c>
      <c r="L194" s="198"/>
      <c r="M194" s="195">
        <v>107267893777.55</v>
      </c>
      <c r="N194" s="196">
        <v>107267893777.55</v>
      </c>
      <c r="O194" s="197">
        <v>0</v>
      </c>
      <c r="P194" s="198"/>
      <c r="Q194" s="195">
        <v>6661827057927.54</v>
      </c>
      <c r="R194" s="196">
        <v>6661827057927.54</v>
      </c>
      <c r="S194" s="197">
        <v>0</v>
      </c>
      <c r="T194" s="47"/>
    </row>
    <row r="195" spans="2:20" ht="25.5" customHeight="1">
      <c r="B195" s="21"/>
      <c r="C195" s="161" t="s">
        <v>947</v>
      </c>
      <c r="D195" s="159"/>
      <c r="E195" s="199">
        <v>6164093254088.25</v>
      </c>
      <c r="F195" s="200">
        <v>6164093254088.25</v>
      </c>
      <c r="G195" s="201">
        <v>0</v>
      </c>
      <c r="H195" s="191"/>
      <c r="I195" s="199">
        <v>390465910061.73999</v>
      </c>
      <c r="J195" s="200">
        <v>390465910061.73999</v>
      </c>
      <c r="K195" s="201">
        <v>0</v>
      </c>
      <c r="L195" s="191"/>
      <c r="M195" s="199">
        <v>107267893777.55</v>
      </c>
      <c r="N195" s="200">
        <v>107267893777.55</v>
      </c>
      <c r="O195" s="201">
        <v>0</v>
      </c>
      <c r="P195" s="191"/>
      <c r="Q195" s="199">
        <v>6661827057927.54</v>
      </c>
      <c r="R195" s="200">
        <v>6661827057927.54</v>
      </c>
      <c r="S195" s="201">
        <v>0</v>
      </c>
      <c r="T195" s="47"/>
    </row>
    <row r="196" spans="2:20" ht="25.5" customHeight="1">
      <c r="B196" s="21"/>
      <c r="C196" s="160" t="s">
        <v>948</v>
      </c>
      <c r="D196" s="158"/>
      <c r="E196" s="195">
        <v>4902581572649.3301</v>
      </c>
      <c r="F196" s="196">
        <v>4902581572649.3301</v>
      </c>
      <c r="G196" s="197">
        <v>0</v>
      </c>
      <c r="H196" s="198"/>
      <c r="I196" s="195">
        <v>327534113894.17999</v>
      </c>
      <c r="J196" s="196">
        <v>327534113894.17999</v>
      </c>
      <c r="K196" s="197">
        <v>0</v>
      </c>
      <c r="L196" s="198"/>
      <c r="M196" s="195">
        <v>68293095511.279999</v>
      </c>
      <c r="N196" s="196">
        <v>68293095511.279999</v>
      </c>
      <c r="O196" s="197">
        <v>0</v>
      </c>
      <c r="P196" s="198"/>
      <c r="Q196" s="195">
        <v>5298408782054.79</v>
      </c>
      <c r="R196" s="196">
        <v>5298408782054.79</v>
      </c>
      <c r="S196" s="197">
        <v>0</v>
      </c>
      <c r="T196" s="47"/>
    </row>
    <row r="197" spans="2:20" ht="25.5" customHeight="1">
      <c r="B197" s="21"/>
      <c r="C197" s="161" t="s">
        <v>949</v>
      </c>
      <c r="D197" s="159"/>
      <c r="E197" s="199">
        <v>4902581572649.3301</v>
      </c>
      <c r="F197" s="200">
        <v>4902581572649.3301</v>
      </c>
      <c r="G197" s="201">
        <v>0</v>
      </c>
      <c r="H197" s="191"/>
      <c r="I197" s="199">
        <v>327534113894.17999</v>
      </c>
      <c r="J197" s="200">
        <v>327534113894.17999</v>
      </c>
      <c r="K197" s="201">
        <v>0</v>
      </c>
      <c r="L197" s="191"/>
      <c r="M197" s="199">
        <v>68293095511.279999</v>
      </c>
      <c r="N197" s="200">
        <v>68293095511.279999</v>
      </c>
      <c r="O197" s="201">
        <v>0</v>
      </c>
      <c r="P197" s="191"/>
      <c r="Q197" s="199">
        <v>5298408782054.79</v>
      </c>
      <c r="R197" s="200">
        <v>5298408782054.79</v>
      </c>
      <c r="S197" s="201">
        <v>0</v>
      </c>
      <c r="T197" s="47"/>
    </row>
    <row r="198" spans="2:20" ht="25.5" customHeight="1">
      <c r="B198" s="21"/>
      <c r="C198" s="160" t="s">
        <v>950</v>
      </c>
      <c r="D198" s="158"/>
      <c r="E198" s="195">
        <v>0</v>
      </c>
      <c r="F198" s="196">
        <v>0</v>
      </c>
      <c r="G198" s="197">
        <v>0</v>
      </c>
      <c r="H198" s="198"/>
      <c r="I198" s="195">
        <v>19933702762.720001</v>
      </c>
      <c r="J198" s="196">
        <v>19933702762.720001</v>
      </c>
      <c r="K198" s="197">
        <v>0</v>
      </c>
      <c r="L198" s="198"/>
      <c r="M198" s="195">
        <v>10945646830.48</v>
      </c>
      <c r="N198" s="196">
        <v>10945646830.48</v>
      </c>
      <c r="O198" s="197">
        <v>0</v>
      </c>
      <c r="P198" s="198"/>
      <c r="Q198" s="195">
        <v>30879349593.200001</v>
      </c>
      <c r="R198" s="196">
        <v>30879349593.200001</v>
      </c>
      <c r="S198" s="197">
        <v>0</v>
      </c>
      <c r="T198" s="47"/>
    </row>
    <row r="199" spans="2:20" ht="25.5" customHeight="1">
      <c r="B199" s="21"/>
      <c r="C199" s="161" t="s">
        <v>951</v>
      </c>
      <c r="D199" s="159"/>
      <c r="E199" s="199">
        <v>0</v>
      </c>
      <c r="F199" s="200">
        <v>0</v>
      </c>
      <c r="G199" s="201">
        <v>0</v>
      </c>
      <c r="H199" s="191"/>
      <c r="I199" s="199">
        <v>19933702762.720001</v>
      </c>
      <c r="J199" s="200">
        <v>19933702762.720001</v>
      </c>
      <c r="K199" s="201">
        <v>0</v>
      </c>
      <c r="L199" s="191"/>
      <c r="M199" s="199">
        <v>10945646830.48</v>
      </c>
      <c r="N199" s="200">
        <v>10945646830.48</v>
      </c>
      <c r="O199" s="201">
        <v>0</v>
      </c>
      <c r="P199" s="191"/>
      <c r="Q199" s="199">
        <v>30879349593.200001</v>
      </c>
      <c r="R199" s="200">
        <v>30879349593.200001</v>
      </c>
      <c r="S199" s="201">
        <v>0</v>
      </c>
      <c r="T199" s="47"/>
    </row>
    <row r="200" spans="2:20" ht="25.5" customHeight="1">
      <c r="B200" s="21"/>
      <c r="C200" s="160" t="s">
        <v>952</v>
      </c>
      <c r="D200" s="158"/>
      <c r="E200" s="195">
        <v>13534540000</v>
      </c>
      <c r="F200" s="196">
        <v>13534540000</v>
      </c>
      <c r="G200" s="197">
        <v>0</v>
      </c>
      <c r="H200" s="198"/>
      <c r="I200" s="195">
        <v>0</v>
      </c>
      <c r="J200" s="196">
        <v>0</v>
      </c>
      <c r="K200" s="197">
        <v>0</v>
      </c>
      <c r="L200" s="198"/>
      <c r="M200" s="195">
        <v>114981889.09</v>
      </c>
      <c r="N200" s="196">
        <v>114981889.09</v>
      </c>
      <c r="O200" s="197">
        <v>0</v>
      </c>
      <c r="P200" s="198"/>
      <c r="Q200" s="195">
        <v>13649521889.09</v>
      </c>
      <c r="R200" s="196">
        <v>13649521889.09</v>
      </c>
      <c r="S200" s="197">
        <v>0</v>
      </c>
      <c r="T200" s="47"/>
    </row>
    <row r="201" spans="2:20" ht="25.5" customHeight="1">
      <c r="B201" s="21"/>
      <c r="C201" s="161" t="s">
        <v>953</v>
      </c>
      <c r="D201" s="159"/>
      <c r="E201" s="199">
        <v>13534540000</v>
      </c>
      <c r="F201" s="200">
        <v>13534540000</v>
      </c>
      <c r="G201" s="201">
        <v>0</v>
      </c>
      <c r="H201" s="191"/>
      <c r="I201" s="199">
        <v>0</v>
      </c>
      <c r="J201" s="200">
        <v>0</v>
      </c>
      <c r="K201" s="201">
        <v>0</v>
      </c>
      <c r="L201" s="191"/>
      <c r="M201" s="199">
        <v>114981889.09</v>
      </c>
      <c r="N201" s="200">
        <v>114981889.09</v>
      </c>
      <c r="O201" s="201">
        <v>0</v>
      </c>
      <c r="P201" s="191"/>
      <c r="Q201" s="199">
        <v>13649521889.09</v>
      </c>
      <c r="R201" s="200">
        <v>13649521889.09</v>
      </c>
      <c r="S201" s="201">
        <v>0</v>
      </c>
      <c r="T201" s="47"/>
    </row>
    <row r="202" spans="2:20" ht="25.5" customHeight="1">
      <c r="B202" s="21"/>
      <c r="C202" s="160" t="s">
        <v>954</v>
      </c>
      <c r="D202" s="158"/>
      <c r="E202" s="195">
        <v>0</v>
      </c>
      <c r="F202" s="196">
        <v>0</v>
      </c>
      <c r="G202" s="197">
        <v>0</v>
      </c>
      <c r="H202" s="198"/>
      <c r="I202" s="195">
        <v>0</v>
      </c>
      <c r="J202" s="196">
        <v>0</v>
      </c>
      <c r="K202" s="197">
        <v>0</v>
      </c>
      <c r="L202" s="198"/>
      <c r="M202" s="195">
        <v>4002887.63</v>
      </c>
      <c r="N202" s="196">
        <v>4002887.63</v>
      </c>
      <c r="O202" s="197">
        <v>0</v>
      </c>
      <c r="P202" s="198"/>
      <c r="Q202" s="195">
        <v>4002887.63</v>
      </c>
      <c r="R202" s="196">
        <v>4002887.63</v>
      </c>
      <c r="S202" s="197">
        <v>0</v>
      </c>
      <c r="T202" s="47"/>
    </row>
    <row r="203" spans="2:20" ht="25.5" customHeight="1">
      <c r="B203" s="21"/>
      <c r="C203" s="161" t="s">
        <v>955</v>
      </c>
      <c r="D203" s="159"/>
      <c r="E203" s="199">
        <v>0</v>
      </c>
      <c r="F203" s="200">
        <v>0</v>
      </c>
      <c r="G203" s="201">
        <v>0</v>
      </c>
      <c r="H203" s="191"/>
      <c r="I203" s="199">
        <v>0</v>
      </c>
      <c r="J203" s="200">
        <v>0</v>
      </c>
      <c r="K203" s="201">
        <v>0</v>
      </c>
      <c r="L203" s="191"/>
      <c r="M203" s="199">
        <v>4002887.63</v>
      </c>
      <c r="N203" s="200">
        <v>4002887.63</v>
      </c>
      <c r="O203" s="201">
        <v>0</v>
      </c>
      <c r="P203" s="191"/>
      <c r="Q203" s="199">
        <v>4002887.63</v>
      </c>
      <c r="R203" s="200">
        <v>4002887.63</v>
      </c>
      <c r="S203" s="201">
        <v>0</v>
      </c>
      <c r="T203" s="47"/>
    </row>
    <row r="204" spans="2:20">
      <c r="B204" s="21"/>
      <c r="C204" s="160" t="s">
        <v>956</v>
      </c>
      <c r="D204" s="158"/>
      <c r="E204" s="195">
        <v>373536412290.75</v>
      </c>
      <c r="F204" s="196">
        <v>357829453043.17999</v>
      </c>
      <c r="G204" s="197">
        <v>15706959247.57</v>
      </c>
      <c r="H204" s="198"/>
      <c r="I204" s="195">
        <v>226824474823.54999</v>
      </c>
      <c r="J204" s="196">
        <v>226471533025.62</v>
      </c>
      <c r="K204" s="197">
        <v>352941797.93000001</v>
      </c>
      <c r="L204" s="198"/>
      <c r="M204" s="195">
        <v>24343880442.07</v>
      </c>
      <c r="N204" s="196">
        <v>18479359096.59</v>
      </c>
      <c r="O204" s="197">
        <v>5864521345.4799995</v>
      </c>
      <c r="P204" s="198"/>
      <c r="Q204" s="195">
        <v>624704767556.37</v>
      </c>
      <c r="R204" s="196">
        <v>602780345165.39001</v>
      </c>
      <c r="S204" s="197">
        <v>21924422390.98</v>
      </c>
      <c r="T204" s="47"/>
    </row>
    <row r="205" spans="2:20">
      <c r="B205" s="21"/>
      <c r="C205" s="161" t="s">
        <v>957</v>
      </c>
      <c r="D205" s="159"/>
      <c r="E205" s="199">
        <v>238972635171.67001</v>
      </c>
      <c r="F205" s="200">
        <v>238972635171.67001</v>
      </c>
      <c r="G205" s="201">
        <v>0</v>
      </c>
      <c r="H205" s="191"/>
      <c r="I205" s="199">
        <v>138961157463.23999</v>
      </c>
      <c r="J205" s="200">
        <v>138905460143.64001</v>
      </c>
      <c r="K205" s="201">
        <v>55697319.600000001</v>
      </c>
      <c r="L205" s="191"/>
      <c r="M205" s="199">
        <v>1628524495.1199999</v>
      </c>
      <c r="N205" s="200">
        <v>593370041.88</v>
      </c>
      <c r="O205" s="201">
        <v>1035154453.24</v>
      </c>
      <c r="P205" s="191"/>
      <c r="Q205" s="199">
        <v>379562317130.03003</v>
      </c>
      <c r="R205" s="200">
        <v>378471465357.19</v>
      </c>
      <c r="S205" s="201">
        <v>1090851772.8399999</v>
      </c>
      <c r="T205" s="47"/>
    </row>
    <row r="206" spans="2:20" ht="25.5" customHeight="1">
      <c r="B206" s="21"/>
      <c r="C206" s="160" t="s">
        <v>958</v>
      </c>
      <c r="D206" s="158"/>
      <c r="E206" s="195">
        <v>0</v>
      </c>
      <c r="F206" s="196">
        <v>0</v>
      </c>
      <c r="G206" s="197">
        <v>0</v>
      </c>
      <c r="H206" s="198"/>
      <c r="I206" s="195">
        <v>55697319.600000001</v>
      </c>
      <c r="J206" s="196">
        <v>0</v>
      </c>
      <c r="K206" s="197">
        <v>55697319.600000001</v>
      </c>
      <c r="L206" s="198"/>
      <c r="M206" s="195">
        <v>1035154453.24</v>
      </c>
      <c r="N206" s="196">
        <v>0</v>
      </c>
      <c r="O206" s="197">
        <v>1035154453.24</v>
      </c>
      <c r="P206" s="198"/>
      <c r="Q206" s="195">
        <v>1090851772.8399999</v>
      </c>
      <c r="R206" s="196">
        <v>0</v>
      </c>
      <c r="S206" s="197">
        <v>1090851772.8399999</v>
      </c>
      <c r="T206" s="47"/>
    </row>
    <row r="207" spans="2:20" ht="25.5" customHeight="1">
      <c r="B207" s="21"/>
      <c r="C207" s="161" t="s">
        <v>959</v>
      </c>
      <c r="D207" s="159"/>
      <c r="E207" s="199">
        <v>0</v>
      </c>
      <c r="F207" s="200">
        <v>0</v>
      </c>
      <c r="G207" s="201">
        <v>0</v>
      </c>
      <c r="H207" s="191"/>
      <c r="I207" s="199">
        <v>4298704.9400000004</v>
      </c>
      <c r="J207" s="200">
        <v>4298704.9400000004</v>
      </c>
      <c r="K207" s="201">
        <v>0</v>
      </c>
      <c r="L207" s="191"/>
      <c r="M207" s="199">
        <v>224945279.06</v>
      </c>
      <c r="N207" s="200">
        <v>224945279.06</v>
      </c>
      <c r="O207" s="201">
        <v>0</v>
      </c>
      <c r="P207" s="191"/>
      <c r="Q207" s="199">
        <v>229243984</v>
      </c>
      <c r="R207" s="200">
        <v>229243984</v>
      </c>
      <c r="S207" s="201">
        <v>0</v>
      </c>
      <c r="T207" s="47"/>
    </row>
    <row r="208" spans="2:20" ht="25.5" customHeight="1">
      <c r="B208" s="21"/>
      <c r="C208" s="160" t="s">
        <v>960</v>
      </c>
      <c r="D208" s="158"/>
      <c r="E208" s="195">
        <v>137747173086.91</v>
      </c>
      <c r="F208" s="196">
        <v>137747173086.91</v>
      </c>
      <c r="G208" s="197">
        <v>0</v>
      </c>
      <c r="H208" s="198"/>
      <c r="I208" s="195">
        <v>348000</v>
      </c>
      <c r="J208" s="196">
        <v>348000</v>
      </c>
      <c r="K208" s="197">
        <v>0</v>
      </c>
      <c r="L208" s="198"/>
      <c r="M208" s="195">
        <v>88986476.170000002</v>
      </c>
      <c r="N208" s="196">
        <v>88986476.170000002</v>
      </c>
      <c r="O208" s="197">
        <v>0</v>
      </c>
      <c r="P208" s="198"/>
      <c r="Q208" s="195">
        <v>137836507563.07999</v>
      </c>
      <c r="R208" s="196">
        <v>137836507563.07999</v>
      </c>
      <c r="S208" s="197">
        <v>0</v>
      </c>
      <c r="T208" s="47"/>
    </row>
    <row r="209" spans="2:20" ht="25.5" customHeight="1">
      <c r="B209" s="21"/>
      <c r="C209" s="161" t="s">
        <v>961</v>
      </c>
      <c r="D209" s="159"/>
      <c r="E209" s="199">
        <v>101225462084.75999</v>
      </c>
      <c r="F209" s="200">
        <v>101225462084.75999</v>
      </c>
      <c r="G209" s="201">
        <v>0</v>
      </c>
      <c r="H209" s="191"/>
      <c r="I209" s="199">
        <v>138900813438.70001</v>
      </c>
      <c r="J209" s="200">
        <v>138900813438.70001</v>
      </c>
      <c r="K209" s="201">
        <v>0</v>
      </c>
      <c r="L209" s="191"/>
      <c r="M209" s="199">
        <v>279438286.64999998</v>
      </c>
      <c r="N209" s="200">
        <v>279438286.64999998</v>
      </c>
      <c r="O209" s="201">
        <v>0</v>
      </c>
      <c r="P209" s="191"/>
      <c r="Q209" s="199">
        <v>240405713810.10999</v>
      </c>
      <c r="R209" s="200">
        <v>240405713810.10999</v>
      </c>
      <c r="S209" s="201">
        <v>0</v>
      </c>
      <c r="T209" s="47"/>
    </row>
    <row r="210" spans="2:20">
      <c r="B210" s="21"/>
      <c r="C210" s="160" t="s">
        <v>962</v>
      </c>
      <c r="D210" s="158"/>
      <c r="E210" s="195">
        <v>0</v>
      </c>
      <c r="F210" s="196">
        <v>0</v>
      </c>
      <c r="G210" s="197">
        <v>0</v>
      </c>
      <c r="H210" s="198"/>
      <c r="I210" s="195">
        <v>64568922562.459999</v>
      </c>
      <c r="J210" s="196">
        <v>64568922562.459999</v>
      </c>
      <c r="K210" s="197">
        <v>0</v>
      </c>
      <c r="L210" s="198"/>
      <c r="M210" s="195">
        <v>16007313387.77</v>
      </c>
      <c r="N210" s="196">
        <v>16007313387.77</v>
      </c>
      <c r="O210" s="197">
        <v>0</v>
      </c>
      <c r="P210" s="198"/>
      <c r="Q210" s="195">
        <v>80576235950.229996</v>
      </c>
      <c r="R210" s="196">
        <v>80576235950.229996</v>
      </c>
      <c r="S210" s="197">
        <v>0</v>
      </c>
      <c r="T210" s="47"/>
    </row>
    <row r="211" spans="2:20">
      <c r="B211" s="21"/>
      <c r="C211" s="161" t="s">
        <v>963</v>
      </c>
      <c r="D211" s="159"/>
      <c r="E211" s="199">
        <v>0</v>
      </c>
      <c r="F211" s="200">
        <v>0</v>
      </c>
      <c r="G211" s="201">
        <v>0</v>
      </c>
      <c r="H211" s="191"/>
      <c r="I211" s="199">
        <v>64568922562.459999</v>
      </c>
      <c r="J211" s="200">
        <v>64568922562.459999</v>
      </c>
      <c r="K211" s="201">
        <v>0</v>
      </c>
      <c r="L211" s="191"/>
      <c r="M211" s="199">
        <v>16007313387.77</v>
      </c>
      <c r="N211" s="200">
        <v>16007313387.77</v>
      </c>
      <c r="O211" s="201">
        <v>0</v>
      </c>
      <c r="P211" s="191"/>
      <c r="Q211" s="199">
        <v>80576235950.229996</v>
      </c>
      <c r="R211" s="200">
        <v>80576235950.229996</v>
      </c>
      <c r="S211" s="201">
        <v>0</v>
      </c>
      <c r="T211" s="47"/>
    </row>
    <row r="212" spans="2:20">
      <c r="B212" s="21"/>
      <c r="C212" s="160" t="s">
        <v>964</v>
      </c>
      <c r="D212" s="158"/>
      <c r="E212" s="195">
        <v>12681974324.51</v>
      </c>
      <c r="F212" s="196">
        <v>1339068151.2800009</v>
      </c>
      <c r="G212" s="197">
        <v>11342906173.23</v>
      </c>
      <c r="H212" s="198"/>
      <c r="I212" s="195">
        <v>8046039940.04</v>
      </c>
      <c r="J212" s="196">
        <v>7749877461.71</v>
      </c>
      <c r="K212" s="197">
        <v>296162478.32999998</v>
      </c>
      <c r="L212" s="198"/>
      <c r="M212" s="195">
        <v>4618584627.5699997</v>
      </c>
      <c r="N212" s="196">
        <v>773689752.28999901</v>
      </c>
      <c r="O212" s="197">
        <v>3844894875.2800002</v>
      </c>
      <c r="P212" s="198"/>
      <c r="Q212" s="195">
        <v>25346598892.119999</v>
      </c>
      <c r="R212" s="196">
        <v>9862635365.2800026</v>
      </c>
      <c r="S212" s="197">
        <v>15483963526.84</v>
      </c>
      <c r="T212" s="47"/>
    </row>
    <row r="213" spans="2:20">
      <c r="B213" s="21"/>
      <c r="C213" s="161" t="s">
        <v>965</v>
      </c>
      <c r="D213" s="159"/>
      <c r="E213" s="199">
        <v>11342906173.23</v>
      </c>
      <c r="F213" s="200">
        <v>0</v>
      </c>
      <c r="G213" s="201">
        <v>11342906173.23</v>
      </c>
      <c r="H213" s="191"/>
      <c r="I213" s="199">
        <v>296162478.32999998</v>
      </c>
      <c r="J213" s="200">
        <v>0</v>
      </c>
      <c r="K213" s="201">
        <v>296162478.32999998</v>
      </c>
      <c r="L213" s="191"/>
      <c r="M213" s="199">
        <v>3844894875.2800002</v>
      </c>
      <c r="N213" s="200">
        <v>0</v>
      </c>
      <c r="O213" s="201">
        <v>3844894875.2800002</v>
      </c>
      <c r="P213" s="191"/>
      <c r="Q213" s="199">
        <v>15483963526.84</v>
      </c>
      <c r="R213" s="200">
        <v>0</v>
      </c>
      <c r="S213" s="201">
        <v>15483963526.84</v>
      </c>
      <c r="T213" s="47"/>
    </row>
    <row r="214" spans="2:20">
      <c r="B214" s="21"/>
      <c r="C214" s="160" t="s">
        <v>966</v>
      </c>
      <c r="D214" s="158"/>
      <c r="E214" s="195">
        <v>0</v>
      </c>
      <c r="F214" s="196">
        <v>0</v>
      </c>
      <c r="G214" s="197">
        <v>0</v>
      </c>
      <c r="H214" s="198"/>
      <c r="I214" s="195">
        <v>144948547.56999999</v>
      </c>
      <c r="J214" s="196">
        <v>144948547.56999999</v>
      </c>
      <c r="K214" s="197">
        <v>0</v>
      </c>
      <c r="L214" s="198"/>
      <c r="M214" s="195">
        <v>274979507.54000002</v>
      </c>
      <c r="N214" s="196">
        <v>274979507.54000002</v>
      </c>
      <c r="O214" s="197">
        <v>0</v>
      </c>
      <c r="P214" s="198"/>
      <c r="Q214" s="195">
        <v>419928055.11000001</v>
      </c>
      <c r="R214" s="196">
        <v>419928055.11000001</v>
      </c>
      <c r="S214" s="197">
        <v>0</v>
      </c>
      <c r="T214" s="47"/>
    </row>
    <row r="215" spans="2:20">
      <c r="B215" s="21"/>
      <c r="C215" s="161" t="s">
        <v>967</v>
      </c>
      <c r="D215" s="159"/>
      <c r="E215" s="199">
        <v>692212311.38999999</v>
      </c>
      <c r="F215" s="200">
        <v>692212311.38999999</v>
      </c>
      <c r="G215" s="201">
        <v>0</v>
      </c>
      <c r="H215" s="191"/>
      <c r="I215" s="199">
        <v>200750.46</v>
      </c>
      <c r="J215" s="200">
        <v>200750.46</v>
      </c>
      <c r="K215" s="201">
        <v>0</v>
      </c>
      <c r="L215" s="191"/>
      <c r="M215" s="199">
        <v>238265477.68000001</v>
      </c>
      <c r="N215" s="200">
        <v>238265477.68000001</v>
      </c>
      <c r="O215" s="201">
        <v>0</v>
      </c>
      <c r="P215" s="191"/>
      <c r="Q215" s="199">
        <v>930678539.52999997</v>
      </c>
      <c r="R215" s="200">
        <v>930678539.52999997</v>
      </c>
      <c r="S215" s="201">
        <v>0</v>
      </c>
      <c r="T215" s="47"/>
    </row>
    <row r="216" spans="2:20" ht="25.5" customHeight="1">
      <c r="B216" s="21"/>
      <c r="C216" s="160" t="s">
        <v>968</v>
      </c>
      <c r="D216" s="158"/>
      <c r="E216" s="195">
        <v>646855839.88999999</v>
      </c>
      <c r="F216" s="196">
        <v>646855839.88999999</v>
      </c>
      <c r="G216" s="197">
        <v>0</v>
      </c>
      <c r="H216" s="198"/>
      <c r="I216" s="195">
        <v>7604728163.6800003</v>
      </c>
      <c r="J216" s="196">
        <v>7604728163.6800003</v>
      </c>
      <c r="K216" s="197">
        <v>0</v>
      </c>
      <c r="L216" s="198"/>
      <c r="M216" s="195">
        <v>260444767.06999999</v>
      </c>
      <c r="N216" s="196">
        <v>260444767.06999999</v>
      </c>
      <c r="O216" s="197">
        <v>0</v>
      </c>
      <c r="P216" s="198"/>
      <c r="Q216" s="195">
        <v>8512028770.6400003</v>
      </c>
      <c r="R216" s="196">
        <v>8512028770.6400003</v>
      </c>
      <c r="S216" s="197">
        <v>0</v>
      </c>
      <c r="T216" s="47"/>
    </row>
    <row r="217" spans="2:20">
      <c r="B217" s="21"/>
      <c r="C217" s="161" t="s">
        <v>969</v>
      </c>
      <c r="D217" s="159"/>
      <c r="E217" s="199">
        <v>121881802794.57001</v>
      </c>
      <c r="F217" s="200">
        <v>117517749720.23</v>
      </c>
      <c r="G217" s="201">
        <v>4364053074.3400002</v>
      </c>
      <c r="H217" s="191"/>
      <c r="I217" s="199">
        <v>15248354857.809999</v>
      </c>
      <c r="J217" s="200">
        <v>15247272857.809999</v>
      </c>
      <c r="K217" s="201">
        <v>1082000</v>
      </c>
      <c r="L217" s="191"/>
      <c r="M217" s="199">
        <v>2089457931.6099999</v>
      </c>
      <c r="N217" s="200">
        <v>1104985914.6500001</v>
      </c>
      <c r="O217" s="201">
        <v>984472016.96000004</v>
      </c>
      <c r="P217" s="191"/>
      <c r="Q217" s="199">
        <v>139219615583.98999</v>
      </c>
      <c r="R217" s="200">
        <v>133870008492.69</v>
      </c>
      <c r="S217" s="201">
        <v>5349607091.3000002</v>
      </c>
      <c r="T217" s="47"/>
    </row>
    <row r="218" spans="2:20">
      <c r="B218" s="21"/>
      <c r="C218" s="160" t="s">
        <v>970</v>
      </c>
      <c r="D218" s="158"/>
      <c r="E218" s="195">
        <v>4364053074.3400002</v>
      </c>
      <c r="F218" s="196">
        <v>0</v>
      </c>
      <c r="G218" s="197">
        <v>4364053074.3400002</v>
      </c>
      <c r="H218" s="198"/>
      <c r="I218" s="195">
        <v>1082000</v>
      </c>
      <c r="J218" s="196">
        <v>0</v>
      </c>
      <c r="K218" s="197">
        <v>1082000</v>
      </c>
      <c r="L218" s="198"/>
      <c r="M218" s="195">
        <v>984472016.96000004</v>
      </c>
      <c r="N218" s="196">
        <v>0</v>
      </c>
      <c r="O218" s="197">
        <v>984472016.96000004</v>
      </c>
      <c r="P218" s="198"/>
      <c r="Q218" s="195">
        <v>5349607091.3000002</v>
      </c>
      <c r="R218" s="196">
        <v>0</v>
      </c>
      <c r="S218" s="197">
        <v>5349607091.3000002</v>
      </c>
      <c r="T218" s="47"/>
    </row>
    <row r="219" spans="2:20">
      <c r="B219" s="21"/>
      <c r="C219" s="161" t="s">
        <v>971</v>
      </c>
      <c r="D219" s="159"/>
      <c r="E219" s="199">
        <v>0</v>
      </c>
      <c r="F219" s="200">
        <v>0</v>
      </c>
      <c r="G219" s="201">
        <v>0</v>
      </c>
      <c r="H219" s="191"/>
      <c r="I219" s="199">
        <v>7604542099.2200003</v>
      </c>
      <c r="J219" s="200">
        <v>7604542099.2200003</v>
      </c>
      <c r="K219" s="201">
        <v>0</v>
      </c>
      <c r="L219" s="191"/>
      <c r="M219" s="199">
        <v>186339074.87</v>
      </c>
      <c r="N219" s="200">
        <v>186339074.87</v>
      </c>
      <c r="O219" s="201">
        <v>0</v>
      </c>
      <c r="P219" s="191"/>
      <c r="Q219" s="199">
        <v>7790881174.0900002</v>
      </c>
      <c r="R219" s="200">
        <v>7790881174.0900002</v>
      </c>
      <c r="S219" s="201">
        <v>0</v>
      </c>
      <c r="T219" s="47"/>
    </row>
    <row r="220" spans="2:20">
      <c r="B220" s="21"/>
      <c r="C220" s="160" t="s">
        <v>972</v>
      </c>
      <c r="D220" s="158"/>
      <c r="E220" s="195">
        <v>32910278046.599998</v>
      </c>
      <c r="F220" s="196">
        <v>32910278046.599998</v>
      </c>
      <c r="G220" s="197">
        <v>0</v>
      </c>
      <c r="H220" s="198"/>
      <c r="I220" s="195">
        <v>0</v>
      </c>
      <c r="J220" s="196">
        <v>0</v>
      </c>
      <c r="K220" s="197">
        <v>0</v>
      </c>
      <c r="L220" s="198"/>
      <c r="M220" s="195">
        <v>719081549.57000005</v>
      </c>
      <c r="N220" s="196">
        <v>719081549.57000005</v>
      </c>
      <c r="O220" s="197">
        <v>0</v>
      </c>
      <c r="P220" s="198"/>
      <c r="Q220" s="195">
        <v>33629359596.169998</v>
      </c>
      <c r="R220" s="196">
        <v>33629359596.169998</v>
      </c>
      <c r="S220" s="197">
        <v>0</v>
      </c>
      <c r="T220" s="47"/>
    </row>
    <row r="221" spans="2:20">
      <c r="B221" s="21"/>
      <c r="C221" s="161" t="s">
        <v>973</v>
      </c>
      <c r="D221" s="159"/>
      <c r="E221" s="199">
        <v>84607471673.630005</v>
      </c>
      <c r="F221" s="200">
        <v>84607471673.630005</v>
      </c>
      <c r="G221" s="201">
        <v>0</v>
      </c>
      <c r="H221" s="191"/>
      <c r="I221" s="199">
        <v>7642730758.5900002</v>
      </c>
      <c r="J221" s="200">
        <v>7642730758.5900002</v>
      </c>
      <c r="K221" s="201">
        <v>0</v>
      </c>
      <c r="L221" s="191"/>
      <c r="M221" s="199">
        <v>199565290.21000001</v>
      </c>
      <c r="N221" s="200">
        <v>199565290.21000001</v>
      </c>
      <c r="O221" s="201">
        <v>0</v>
      </c>
      <c r="P221" s="191"/>
      <c r="Q221" s="199">
        <v>92449767722.430008</v>
      </c>
      <c r="R221" s="200">
        <v>92449767722.430008</v>
      </c>
      <c r="S221" s="201">
        <v>0</v>
      </c>
      <c r="T221" s="47"/>
    </row>
    <row r="222" spans="2:20">
      <c r="B222" s="21"/>
      <c r="C222" s="160" t="s">
        <v>974</v>
      </c>
      <c r="D222" s="158"/>
      <c r="E222" s="195">
        <v>4288711245.0900002</v>
      </c>
      <c r="F222" s="196">
        <v>0</v>
      </c>
      <c r="G222" s="197">
        <v>4288711245.0900002</v>
      </c>
      <c r="H222" s="198"/>
      <c r="I222" s="195">
        <v>14767491367.620001</v>
      </c>
      <c r="J222" s="196">
        <v>0</v>
      </c>
      <c r="K222" s="197">
        <v>14767491367.620001</v>
      </c>
      <c r="L222" s="198"/>
      <c r="M222" s="195">
        <v>19004592945.080002</v>
      </c>
      <c r="N222" s="196">
        <v>0</v>
      </c>
      <c r="O222" s="197">
        <v>19004592945.080002</v>
      </c>
      <c r="P222" s="198"/>
      <c r="Q222" s="195">
        <v>38060795557.790009</v>
      </c>
      <c r="R222" s="196">
        <v>7.9999999999999996E-6</v>
      </c>
      <c r="S222" s="197">
        <v>38060795557.790001</v>
      </c>
      <c r="T222" s="47"/>
    </row>
    <row r="223" spans="2:20" ht="25.5" customHeight="1">
      <c r="B223" s="21"/>
      <c r="C223" s="161" t="s">
        <v>975</v>
      </c>
      <c r="D223" s="159"/>
      <c r="E223" s="199">
        <v>3501073112.8400002</v>
      </c>
      <c r="F223" s="200">
        <v>0</v>
      </c>
      <c r="G223" s="201">
        <v>3501073112.8400002</v>
      </c>
      <c r="H223" s="191"/>
      <c r="I223" s="199">
        <v>14569129135.52</v>
      </c>
      <c r="J223" s="200">
        <v>0</v>
      </c>
      <c r="K223" s="201">
        <v>14569129135.52</v>
      </c>
      <c r="L223" s="191"/>
      <c r="M223" s="199">
        <v>18707352843.25</v>
      </c>
      <c r="N223" s="200">
        <v>0</v>
      </c>
      <c r="O223" s="201">
        <v>18707352843.25</v>
      </c>
      <c r="P223" s="191"/>
      <c r="Q223" s="199">
        <v>36777555091.610001</v>
      </c>
      <c r="R223" s="200">
        <v>0</v>
      </c>
      <c r="S223" s="201">
        <v>36777555091.610001</v>
      </c>
      <c r="T223" s="47"/>
    </row>
    <row r="224" spans="2:20" ht="25.5" customHeight="1">
      <c r="B224" s="21"/>
      <c r="C224" s="160" t="s">
        <v>976</v>
      </c>
      <c r="D224" s="158"/>
      <c r="E224" s="195">
        <v>3501073112.8400002</v>
      </c>
      <c r="F224" s="196">
        <v>0</v>
      </c>
      <c r="G224" s="197">
        <v>3501073112.8400002</v>
      </c>
      <c r="H224" s="198"/>
      <c r="I224" s="195">
        <v>14569129135.52</v>
      </c>
      <c r="J224" s="196">
        <v>0</v>
      </c>
      <c r="K224" s="197">
        <v>14569129135.52</v>
      </c>
      <c r="L224" s="198"/>
      <c r="M224" s="195">
        <v>18707352843.25</v>
      </c>
      <c r="N224" s="196">
        <v>0</v>
      </c>
      <c r="O224" s="197">
        <v>18707352843.25</v>
      </c>
      <c r="P224" s="198"/>
      <c r="Q224" s="195">
        <v>36777555091.610001</v>
      </c>
      <c r="R224" s="196">
        <v>0</v>
      </c>
      <c r="S224" s="197">
        <v>36777555091.610001</v>
      </c>
      <c r="T224" s="47"/>
    </row>
    <row r="225" spans="2:20" ht="25.5" customHeight="1">
      <c r="B225" s="21"/>
      <c r="C225" s="161" t="s">
        <v>977</v>
      </c>
      <c r="D225" s="159"/>
      <c r="E225" s="199">
        <v>787638132.25</v>
      </c>
      <c r="F225" s="200">
        <v>0</v>
      </c>
      <c r="G225" s="201">
        <v>787638132.25</v>
      </c>
      <c r="H225" s="191"/>
      <c r="I225" s="199">
        <v>198362232.09999999</v>
      </c>
      <c r="J225" s="200">
        <v>0</v>
      </c>
      <c r="K225" s="201">
        <v>198362232.09999999</v>
      </c>
      <c r="L225" s="191"/>
      <c r="M225" s="199">
        <v>297240101.82999998</v>
      </c>
      <c r="N225" s="200">
        <v>0</v>
      </c>
      <c r="O225" s="201">
        <v>297240101.82999998</v>
      </c>
      <c r="P225" s="191"/>
      <c r="Q225" s="199">
        <v>1283240466.1800001</v>
      </c>
      <c r="R225" s="200">
        <v>0</v>
      </c>
      <c r="S225" s="201">
        <v>1283240466.1800001</v>
      </c>
      <c r="T225" s="47"/>
    </row>
    <row r="226" spans="2:20" ht="25.5" customHeight="1">
      <c r="B226" s="21"/>
      <c r="C226" s="160" t="s">
        <v>978</v>
      </c>
      <c r="D226" s="158"/>
      <c r="E226" s="195">
        <v>787638132.25</v>
      </c>
      <c r="F226" s="196">
        <v>0</v>
      </c>
      <c r="G226" s="197">
        <v>787638132.25</v>
      </c>
      <c r="H226" s="198"/>
      <c r="I226" s="195">
        <v>198362232.09999999</v>
      </c>
      <c r="J226" s="196">
        <v>0</v>
      </c>
      <c r="K226" s="197">
        <v>198362232.09999999</v>
      </c>
      <c r="L226" s="198"/>
      <c r="M226" s="195">
        <v>297240101.82999998</v>
      </c>
      <c r="N226" s="196">
        <v>0</v>
      </c>
      <c r="O226" s="197">
        <v>297240101.82999998</v>
      </c>
      <c r="P226" s="198"/>
      <c r="Q226" s="195">
        <v>1283240466.1800001</v>
      </c>
      <c r="R226" s="196">
        <v>0</v>
      </c>
      <c r="S226" s="197">
        <v>1283240466.1800001</v>
      </c>
      <c r="T226" s="47"/>
    </row>
    <row r="227" spans="2:20">
      <c r="B227" s="21"/>
      <c r="C227" s="161" t="s">
        <v>979</v>
      </c>
      <c r="D227" s="159"/>
      <c r="E227" s="199">
        <v>0</v>
      </c>
      <c r="F227" s="200">
        <v>0</v>
      </c>
      <c r="G227" s="201">
        <v>0</v>
      </c>
      <c r="H227" s="191"/>
      <c r="I227" s="199">
        <v>281537302.08999997</v>
      </c>
      <c r="J227" s="200">
        <v>0</v>
      </c>
      <c r="K227" s="201">
        <v>281537302.08999997</v>
      </c>
      <c r="L227" s="191"/>
      <c r="M227" s="199">
        <v>326393566.37</v>
      </c>
      <c r="N227" s="200">
        <v>0</v>
      </c>
      <c r="O227" s="201">
        <v>326393566.37</v>
      </c>
      <c r="P227" s="191"/>
      <c r="Q227" s="199">
        <v>607930868.46000004</v>
      </c>
      <c r="R227" s="200">
        <v>0</v>
      </c>
      <c r="S227" s="201">
        <v>607930868.46000004</v>
      </c>
      <c r="T227" s="47"/>
    </row>
    <row r="228" spans="2:20" ht="25.5" customHeight="1">
      <c r="B228" s="21"/>
      <c r="C228" s="160" t="s">
        <v>980</v>
      </c>
      <c r="D228" s="158"/>
      <c r="E228" s="195">
        <v>0</v>
      </c>
      <c r="F228" s="196">
        <v>0</v>
      </c>
      <c r="G228" s="197">
        <v>0</v>
      </c>
      <c r="H228" s="198"/>
      <c r="I228" s="195">
        <v>281537302.08999997</v>
      </c>
      <c r="J228" s="196">
        <v>0</v>
      </c>
      <c r="K228" s="197">
        <v>281537302.08999997</v>
      </c>
      <c r="L228" s="198"/>
      <c r="M228" s="195">
        <v>326393566.37</v>
      </c>
      <c r="N228" s="196">
        <v>0</v>
      </c>
      <c r="O228" s="197">
        <v>326393566.37</v>
      </c>
      <c r="P228" s="198"/>
      <c r="Q228" s="195">
        <v>607930868.46000004</v>
      </c>
      <c r="R228" s="196">
        <v>0</v>
      </c>
      <c r="S228" s="197">
        <v>607930868.46000004</v>
      </c>
      <c r="T228" s="47"/>
    </row>
    <row r="229" spans="2:20">
      <c r="B229" s="21"/>
      <c r="C229" s="161" t="s">
        <v>981</v>
      </c>
      <c r="D229" s="159"/>
      <c r="E229" s="199">
        <v>0</v>
      </c>
      <c r="F229" s="200">
        <v>0</v>
      </c>
      <c r="G229" s="201">
        <v>0</v>
      </c>
      <c r="H229" s="191"/>
      <c r="I229" s="199">
        <v>117479855.20999999</v>
      </c>
      <c r="J229" s="200">
        <v>0</v>
      </c>
      <c r="K229" s="201">
        <v>117479855.20999999</v>
      </c>
      <c r="L229" s="191"/>
      <c r="M229" s="199">
        <v>1001289150.67</v>
      </c>
      <c r="N229" s="200">
        <v>0</v>
      </c>
      <c r="O229" s="201">
        <v>1001289150.67</v>
      </c>
      <c r="P229" s="191"/>
      <c r="Q229" s="199">
        <v>1118769005.8800001</v>
      </c>
      <c r="R229" s="200">
        <v>0</v>
      </c>
      <c r="S229" s="201">
        <v>1118769005.8800001</v>
      </c>
      <c r="T229" s="47"/>
    </row>
    <row r="230" spans="2:20">
      <c r="B230" s="21"/>
      <c r="C230" s="160" t="s">
        <v>982</v>
      </c>
      <c r="D230" s="158"/>
      <c r="E230" s="195">
        <v>0</v>
      </c>
      <c r="F230" s="196">
        <v>0</v>
      </c>
      <c r="G230" s="197">
        <v>0</v>
      </c>
      <c r="H230" s="198"/>
      <c r="I230" s="195">
        <v>117479855.20999999</v>
      </c>
      <c r="J230" s="196">
        <v>0</v>
      </c>
      <c r="K230" s="197">
        <v>117479855.20999999</v>
      </c>
      <c r="L230" s="198"/>
      <c r="M230" s="195">
        <v>1001289150.67</v>
      </c>
      <c r="N230" s="196">
        <v>0</v>
      </c>
      <c r="O230" s="197">
        <v>1001289150.67</v>
      </c>
      <c r="P230" s="198"/>
      <c r="Q230" s="195">
        <v>1118769005.8800001</v>
      </c>
      <c r="R230" s="196">
        <v>0</v>
      </c>
      <c r="S230" s="197">
        <v>1118769005.8800001</v>
      </c>
      <c r="T230" s="47"/>
    </row>
    <row r="231" spans="2:20">
      <c r="B231" s="21"/>
      <c r="C231" s="161" t="s">
        <v>983</v>
      </c>
      <c r="D231" s="159"/>
      <c r="E231" s="199">
        <v>1800358602.1800001</v>
      </c>
      <c r="F231" s="200">
        <v>0</v>
      </c>
      <c r="G231" s="201">
        <v>1800358602.1800001</v>
      </c>
      <c r="H231" s="191"/>
      <c r="I231" s="199">
        <v>9300896.3100000005</v>
      </c>
      <c r="J231" s="200">
        <v>0</v>
      </c>
      <c r="K231" s="201">
        <v>9300896.3100000005</v>
      </c>
      <c r="L231" s="191"/>
      <c r="M231" s="199">
        <v>30794720.289999999</v>
      </c>
      <c r="N231" s="200">
        <v>0</v>
      </c>
      <c r="O231" s="201">
        <v>30794720.289999999</v>
      </c>
      <c r="P231" s="191"/>
      <c r="Q231" s="199">
        <v>1840454218.78</v>
      </c>
      <c r="R231" s="200">
        <v>0</v>
      </c>
      <c r="S231" s="201">
        <v>1840454218.78</v>
      </c>
      <c r="T231" s="47"/>
    </row>
    <row r="232" spans="2:20">
      <c r="B232" s="21"/>
      <c r="C232" s="160" t="s">
        <v>984</v>
      </c>
      <c r="D232" s="158"/>
      <c r="E232" s="195">
        <v>1800358602.1800001</v>
      </c>
      <c r="F232" s="196">
        <v>0</v>
      </c>
      <c r="G232" s="197">
        <v>1800358602.1800001</v>
      </c>
      <c r="H232" s="198"/>
      <c r="I232" s="195">
        <v>9300896.3100000005</v>
      </c>
      <c r="J232" s="196">
        <v>0</v>
      </c>
      <c r="K232" s="197">
        <v>9300896.3100000005</v>
      </c>
      <c r="L232" s="198"/>
      <c r="M232" s="195">
        <v>30794720.289999999</v>
      </c>
      <c r="N232" s="196">
        <v>0</v>
      </c>
      <c r="O232" s="197">
        <v>30794720.289999999</v>
      </c>
      <c r="P232" s="198"/>
      <c r="Q232" s="195">
        <v>1840454218.78</v>
      </c>
      <c r="R232" s="196">
        <v>0</v>
      </c>
      <c r="S232" s="197">
        <v>1840454218.78</v>
      </c>
      <c r="T232" s="47"/>
    </row>
    <row r="233" spans="2:20">
      <c r="B233" s="21"/>
      <c r="C233" s="161" t="s">
        <v>985</v>
      </c>
      <c r="D233" s="159"/>
      <c r="E233" s="199">
        <v>3316.64</v>
      </c>
      <c r="F233" s="200">
        <v>3316.64</v>
      </c>
      <c r="G233" s="201">
        <v>0</v>
      </c>
      <c r="H233" s="191"/>
      <c r="I233" s="199">
        <v>197611601.13999999</v>
      </c>
      <c r="J233" s="200">
        <v>197587261.13999999</v>
      </c>
      <c r="K233" s="201">
        <v>24340</v>
      </c>
      <c r="L233" s="191"/>
      <c r="M233" s="199">
        <v>1126807167.74</v>
      </c>
      <c r="N233" s="200">
        <v>812211802.13999999</v>
      </c>
      <c r="O233" s="201">
        <v>314595365.60000002</v>
      </c>
      <c r="P233" s="191"/>
      <c r="Q233" s="199">
        <v>1324422085.52</v>
      </c>
      <c r="R233" s="200">
        <v>1009802379.92</v>
      </c>
      <c r="S233" s="201">
        <v>314619705.60000002</v>
      </c>
      <c r="T233" s="47"/>
    </row>
    <row r="234" spans="2:20">
      <c r="B234" s="21"/>
      <c r="C234" s="160" t="s">
        <v>986</v>
      </c>
      <c r="D234" s="158"/>
      <c r="E234" s="195">
        <v>3316.64</v>
      </c>
      <c r="F234" s="196">
        <v>3316.64</v>
      </c>
      <c r="G234" s="197">
        <v>0</v>
      </c>
      <c r="H234" s="198"/>
      <c r="I234" s="195">
        <v>197587261.13999999</v>
      </c>
      <c r="J234" s="196">
        <v>197587261.13999999</v>
      </c>
      <c r="K234" s="197">
        <v>0</v>
      </c>
      <c r="L234" s="198"/>
      <c r="M234" s="195">
        <v>812211802.13999999</v>
      </c>
      <c r="N234" s="196">
        <v>812211802.13999999</v>
      </c>
      <c r="O234" s="197">
        <v>0</v>
      </c>
      <c r="P234" s="198"/>
      <c r="Q234" s="195">
        <v>1009802379.92</v>
      </c>
      <c r="R234" s="196">
        <v>1009802379.92</v>
      </c>
      <c r="S234" s="197">
        <v>0</v>
      </c>
      <c r="T234" s="47"/>
    </row>
    <row r="235" spans="2:20" ht="25.5" customHeight="1">
      <c r="B235" s="21"/>
      <c r="C235" s="161" t="s">
        <v>987</v>
      </c>
      <c r="D235" s="159"/>
      <c r="E235" s="199">
        <v>0</v>
      </c>
      <c r="F235" s="200">
        <v>0</v>
      </c>
      <c r="G235" s="201">
        <v>0</v>
      </c>
      <c r="H235" s="191"/>
      <c r="I235" s="199">
        <v>10495074.960000001</v>
      </c>
      <c r="J235" s="200">
        <v>10495074.960000001</v>
      </c>
      <c r="K235" s="201">
        <v>0</v>
      </c>
      <c r="L235" s="191"/>
      <c r="M235" s="199">
        <v>488115857.31</v>
      </c>
      <c r="N235" s="200">
        <v>488115857.31</v>
      </c>
      <c r="O235" s="201">
        <v>0</v>
      </c>
      <c r="P235" s="191"/>
      <c r="Q235" s="199">
        <v>498610932.26999998</v>
      </c>
      <c r="R235" s="200">
        <v>498610932.26999998</v>
      </c>
      <c r="S235" s="201">
        <v>0</v>
      </c>
      <c r="T235" s="47"/>
    </row>
    <row r="236" spans="2:20" ht="25.5" customHeight="1">
      <c r="B236" s="21"/>
      <c r="C236" s="160" t="s">
        <v>988</v>
      </c>
      <c r="D236" s="158"/>
      <c r="E236" s="195">
        <v>3316.64</v>
      </c>
      <c r="F236" s="196">
        <v>3316.64</v>
      </c>
      <c r="G236" s="197">
        <v>0</v>
      </c>
      <c r="H236" s="198"/>
      <c r="I236" s="195">
        <v>1130000</v>
      </c>
      <c r="J236" s="196">
        <v>1130000</v>
      </c>
      <c r="K236" s="197">
        <v>0</v>
      </c>
      <c r="L236" s="198"/>
      <c r="M236" s="195">
        <v>39910412.07</v>
      </c>
      <c r="N236" s="196">
        <v>39910412.07</v>
      </c>
      <c r="O236" s="197">
        <v>0</v>
      </c>
      <c r="P236" s="198"/>
      <c r="Q236" s="195">
        <v>41043728.710000001</v>
      </c>
      <c r="R236" s="196">
        <v>41043728.710000001</v>
      </c>
      <c r="S236" s="197">
        <v>0</v>
      </c>
      <c r="T236" s="47"/>
    </row>
    <row r="237" spans="2:20" ht="25.5" customHeight="1">
      <c r="B237" s="21"/>
      <c r="C237" s="161" t="s">
        <v>989</v>
      </c>
      <c r="D237" s="159"/>
      <c r="E237" s="199">
        <v>0</v>
      </c>
      <c r="F237" s="200">
        <v>0</v>
      </c>
      <c r="G237" s="201">
        <v>0</v>
      </c>
      <c r="H237" s="191"/>
      <c r="I237" s="199">
        <v>185962186.18000001</v>
      </c>
      <c r="J237" s="200">
        <v>185962186.18000001</v>
      </c>
      <c r="K237" s="201">
        <v>0</v>
      </c>
      <c r="L237" s="191"/>
      <c r="M237" s="199">
        <v>284185532.75999999</v>
      </c>
      <c r="N237" s="200">
        <v>284185532.75999999</v>
      </c>
      <c r="O237" s="201">
        <v>0</v>
      </c>
      <c r="P237" s="191"/>
      <c r="Q237" s="199">
        <v>470147718.94</v>
      </c>
      <c r="R237" s="200">
        <v>470147718.94</v>
      </c>
      <c r="S237" s="201">
        <v>0</v>
      </c>
      <c r="T237" s="47"/>
    </row>
    <row r="238" spans="2:20">
      <c r="B238" s="21"/>
      <c r="C238" s="160" t="s">
        <v>990</v>
      </c>
      <c r="D238" s="158"/>
      <c r="E238" s="195">
        <v>0</v>
      </c>
      <c r="F238" s="196">
        <v>0</v>
      </c>
      <c r="G238" s="197">
        <v>0</v>
      </c>
      <c r="H238" s="198"/>
      <c r="I238" s="195">
        <v>24340</v>
      </c>
      <c r="J238" s="196">
        <v>0</v>
      </c>
      <c r="K238" s="197">
        <v>24340</v>
      </c>
      <c r="L238" s="198"/>
      <c r="M238" s="195">
        <v>314595365.60000002</v>
      </c>
      <c r="N238" s="196">
        <v>0</v>
      </c>
      <c r="O238" s="197">
        <v>314595365.60000002</v>
      </c>
      <c r="P238" s="198"/>
      <c r="Q238" s="195">
        <v>314619705.60000002</v>
      </c>
      <c r="R238" s="196">
        <v>0</v>
      </c>
      <c r="S238" s="197">
        <v>314619705.60000002</v>
      </c>
      <c r="T238" s="47"/>
    </row>
    <row r="239" spans="2:20" ht="25.5" customHeight="1">
      <c r="B239" s="21"/>
      <c r="C239" s="161" t="s">
        <v>991</v>
      </c>
      <c r="D239" s="159"/>
      <c r="E239" s="199">
        <v>0</v>
      </c>
      <c r="F239" s="200">
        <v>0</v>
      </c>
      <c r="G239" s="201">
        <v>0</v>
      </c>
      <c r="H239" s="191"/>
      <c r="I239" s="199">
        <v>24340</v>
      </c>
      <c r="J239" s="200">
        <v>0</v>
      </c>
      <c r="K239" s="201">
        <v>24340</v>
      </c>
      <c r="L239" s="191"/>
      <c r="M239" s="199">
        <v>314595365.60000002</v>
      </c>
      <c r="N239" s="200">
        <v>0</v>
      </c>
      <c r="O239" s="201">
        <v>314595365.60000002</v>
      </c>
      <c r="P239" s="191"/>
      <c r="Q239" s="199">
        <v>314619705.60000002</v>
      </c>
      <c r="R239" s="200">
        <v>0</v>
      </c>
      <c r="S239" s="201">
        <v>314619705.60000002</v>
      </c>
      <c r="T239" s="47"/>
    </row>
    <row r="240" spans="2:20">
      <c r="B240" s="21"/>
      <c r="C240" s="160" t="s">
        <v>992</v>
      </c>
      <c r="D240" s="158"/>
      <c r="E240" s="195">
        <v>93961554440.160004</v>
      </c>
      <c r="F240" s="196">
        <v>0</v>
      </c>
      <c r="G240" s="197">
        <v>93961554440.160004</v>
      </c>
      <c r="H240" s="198"/>
      <c r="I240" s="195">
        <v>235432233.21000001</v>
      </c>
      <c r="J240" s="196">
        <v>0</v>
      </c>
      <c r="K240" s="197">
        <v>235432233.21000001</v>
      </c>
      <c r="L240" s="198"/>
      <c r="M240" s="195">
        <v>7986168463.8599997</v>
      </c>
      <c r="N240" s="196">
        <v>0</v>
      </c>
      <c r="O240" s="197">
        <v>7986168463.8599997</v>
      </c>
      <c r="P240" s="198"/>
      <c r="Q240" s="195">
        <v>102183155137.23</v>
      </c>
      <c r="R240" s="196">
        <v>0</v>
      </c>
      <c r="S240" s="197">
        <v>102183155137.23</v>
      </c>
      <c r="T240" s="47"/>
    </row>
    <row r="241" spans="2:20">
      <c r="B241" s="21"/>
      <c r="C241" s="161" t="s">
        <v>993</v>
      </c>
      <c r="D241" s="159"/>
      <c r="E241" s="199">
        <v>93961554440.160004</v>
      </c>
      <c r="F241" s="200">
        <v>0</v>
      </c>
      <c r="G241" s="201">
        <v>93961554440.160004</v>
      </c>
      <c r="H241" s="191"/>
      <c r="I241" s="199">
        <v>235432233.21000001</v>
      </c>
      <c r="J241" s="200">
        <v>0</v>
      </c>
      <c r="K241" s="201">
        <v>235432233.21000001</v>
      </c>
      <c r="L241" s="191"/>
      <c r="M241" s="199">
        <v>7986168463.8599997</v>
      </c>
      <c r="N241" s="200">
        <v>0</v>
      </c>
      <c r="O241" s="201">
        <v>7986168463.8599997</v>
      </c>
      <c r="P241" s="191"/>
      <c r="Q241" s="199">
        <v>102183155137.23</v>
      </c>
      <c r="R241" s="200">
        <v>0</v>
      </c>
      <c r="S241" s="201">
        <v>102183155137.23</v>
      </c>
      <c r="T241" s="47"/>
    </row>
    <row r="242" spans="2:20" ht="25.5" customHeight="1">
      <c r="B242" s="21"/>
      <c r="C242" s="348" t="s">
        <v>994</v>
      </c>
      <c r="D242" s="158"/>
      <c r="E242" s="195">
        <v>528650926046.33002</v>
      </c>
      <c r="F242" s="196">
        <v>290848414.01995802</v>
      </c>
      <c r="G242" s="197">
        <v>528360077632.31012</v>
      </c>
      <c r="H242" s="198"/>
      <c r="I242" s="195">
        <v>133277402462</v>
      </c>
      <c r="J242" s="196">
        <v>1023340172.560028</v>
      </c>
      <c r="K242" s="197">
        <v>132254062289.44</v>
      </c>
      <c r="L242" s="198"/>
      <c r="M242" s="195">
        <v>92454341295.539993</v>
      </c>
      <c r="N242" s="196">
        <v>715971816.30999804</v>
      </c>
      <c r="O242" s="197">
        <v>91738369479.229996</v>
      </c>
      <c r="P242" s="198"/>
      <c r="Q242" s="195">
        <v>754382669803.87</v>
      </c>
      <c r="R242" s="350">
        <v>2030160402.8900149</v>
      </c>
      <c r="S242" s="197">
        <v>752352509400.97998</v>
      </c>
      <c r="T242" s="47"/>
    </row>
    <row r="243" spans="2:20" ht="25.5" customHeight="1">
      <c r="B243" s="21"/>
      <c r="C243" s="161" t="s">
        <v>995</v>
      </c>
      <c r="D243" s="159"/>
      <c r="E243" s="199">
        <v>275882251233.76001</v>
      </c>
      <c r="F243" s="200">
        <v>290848414.02002001</v>
      </c>
      <c r="G243" s="201">
        <v>275591402819.73999</v>
      </c>
      <c r="H243" s="191"/>
      <c r="I243" s="199">
        <v>96995437644.520004</v>
      </c>
      <c r="J243" s="200">
        <v>1023340172.5600131</v>
      </c>
      <c r="K243" s="201">
        <v>95972097471.959991</v>
      </c>
      <c r="L243" s="191"/>
      <c r="M243" s="199">
        <v>63319446755.650002</v>
      </c>
      <c r="N243" s="200">
        <v>715971816.31000495</v>
      </c>
      <c r="O243" s="201">
        <v>62603474939.339996</v>
      </c>
      <c r="P243" s="191"/>
      <c r="Q243" s="199">
        <v>436197135633.93011</v>
      </c>
      <c r="R243" s="200">
        <v>2030160402.890137</v>
      </c>
      <c r="S243" s="201">
        <v>434166975231.03992</v>
      </c>
      <c r="T243" s="47"/>
    </row>
    <row r="244" spans="2:20">
      <c r="B244" s="21"/>
      <c r="C244" s="160" t="s">
        <v>996</v>
      </c>
      <c r="D244" s="158"/>
      <c r="E244" s="195">
        <v>93735462724.679993</v>
      </c>
      <c r="F244" s="196">
        <v>0</v>
      </c>
      <c r="G244" s="197">
        <v>93735462724.679993</v>
      </c>
      <c r="H244" s="198"/>
      <c r="I244" s="195">
        <v>611022701.69000006</v>
      </c>
      <c r="J244" s="196">
        <v>0</v>
      </c>
      <c r="K244" s="197">
        <v>611022701.69000006</v>
      </c>
      <c r="L244" s="198"/>
      <c r="M244" s="195">
        <v>2458792520.4299998</v>
      </c>
      <c r="N244" s="196">
        <v>0</v>
      </c>
      <c r="O244" s="197">
        <v>2458792520.4299998</v>
      </c>
      <c r="P244" s="198"/>
      <c r="Q244" s="195">
        <v>96805277946.799988</v>
      </c>
      <c r="R244" s="196">
        <v>0</v>
      </c>
      <c r="S244" s="197">
        <v>96805277946.799988</v>
      </c>
      <c r="T244" s="47"/>
    </row>
    <row r="245" spans="2:20">
      <c r="B245" s="21"/>
      <c r="C245" s="161" t="s">
        <v>997</v>
      </c>
      <c r="D245" s="159"/>
      <c r="E245" s="199">
        <v>93735462724.679993</v>
      </c>
      <c r="F245" s="200">
        <v>0</v>
      </c>
      <c r="G245" s="201">
        <v>93735462724.679993</v>
      </c>
      <c r="H245" s="191"/>
      <c r="I245" s="199">
        <v>611022701.69000006</v>
      </c>
      <c r="J245" s="200">
        <v>0</v>
      </c>
      <c r="K245" s="201">
        <v>611022701.69000006</v>
      </c>
      <c r="L245" s="191"/>
      <c r="M245" s="199">
        <v>2458792520.4299998</v>
      </c>
      <c r="N245" s="200">
        <v>0</v>
      </c>
      <c r="O245" s="201">
        <v>2458792520.4299998</v>
      </c>
      <c r="P245" s="191"/>
      <c r="Q245" s="199">
        <v>96805277946.799988</v>
      </c>
      <c r="R245" s="200">
        <v>0</v>
      </c>
      <c r="S245" s="201">
        <v>96805277946.799988</v>
      </c>
      <c r="T245" s="47"/>
    </row>
    <row r="246" spans="2:20">
      <c r="B246" s="21"/>
      <c r="C246" s="160" t="s">
        <v>998</v>
      </c>
      <c r="D246" s="158"/>
      <c r="E246" s="195">
        <v>187435.8</v>
      </c>
      <c r="F246" s="196">
        <v>0</v>
      </c>
      <c r="G246" s="197">
        <v>187435.8</v>
      </c>
      <c r="H246" s="198"/>
      <c r="I246" s="195">
        <v>1022323.46</v>
      </c>
      <c r="J246" s="196">
        <v>0</v>
      </c>
      <c r="K246" s="197">
        <v>1022323.46</v>
      </c>
      <c r="L246" s="198"/>
      <c r="M246" s="195">
        <v>9389977.4000000004</v>
      </c>
      <c r="N246" s="196">
        <v>0</v>
      </c>
      <c r="O246" s="197">
        <v>9389977.4000000004</v>
      </c>
      <c r="P246" s="198"/>
      <c r="Q246" s="195">
        <v>10599736.66</v>
      </c>
      <c r="R246" s="196">
        <v>0</v>
      </c>
      <c r="S246" s="197">
        <v>10599736.66</v>
      </c>
      <c r="T246" s="47"/>
    </row>
    <row r="247" spans="2:20">
      <c r="B247" s="21"/>
      <c r="C247" s="161" t="s">
        <v>999</v>
      </c>
      <c r="D247" s="159"/>
      <c r="E247" s="199">
        <v>187435.8</v>
      </c>
      <c r="F247" s="200">
        <v>0</v>
      </c>
      <c r="G247" s="201">
        <v>187435.8</v>
      </c>
      <c r="H247" s="191"/>
      <c r="I247" s="199">
        <v>1022323.46</v>
      </c>
      <c r="J247" s="200">
        <v>0</v>
      </c>
      <c r="K247" s="201">
        <v>1022323.46</v>
      </c>
      <c r="L247" s="191"/>
      <c r="M247" s="199">
        <v>9389977.4000000004</v>
      </c>
      <c r="N247" s="200">
        <v>0</v>
      </c>
      <c r="O247" s="201">
        <v>9389977.4000000004</v>
      </c>
      <c r="P247" s="191"/>
      <c r="Q247" s="199">
        <v>10599736.66</v>
      </c>
      <c r="R247" s="200">
        <v>0</v>
      </c>
      <c r="S247" s="201">
        <v>10599736.66</v>
      </c>
      <c r="T247" s="47"/>
    </row>
    <row r="248" spans="2:20">
      <c r="B248" s="21"/>
      <c r="C248" s="160" t="s">
        <v>1000</v>
      </c>
      <c r="D248" s="158"/>
      <c r="E248" s="195">
        <v>0</v>
      </c>
      <c r="F248" s="196">
        <v>0</v>
      </c>
      <c r="G248" s="197">
        <v>0</v>
      </c>
      <c r="H248" s="198"/>
      <c r="I248" s="195">
        <v>4822955323.6199999</v>
      </c>
      <c r="J248" s="196">
        <v>0</v>
      </c>
      <c r="K248" s="197">
        <v>4822955323.6199999</v>
      </c>
      <c r="L248" s="198"/>
      <c r="M248" s="195">
        <v>152825171.72</v>
      </c>
      <c r="N248" s="196">
        <v>0</v>
      </c>
      <c r="O248" s="197">
        <v>152825171.72</v>
      </c>
      <c r="P248" s="198"/>
      <c r="Q248" s="195">
        <v>4975780495.3400002</v>
      </c>
      <c r="R248" s="196">
        <v>0</v>
      </c>
      <c r="S248" s="197">
        <v>4975780495.3400002</v>
      </c>
      <c r="T248" s="47"/>
    </row>
    <row r="249" spans="2:20">
      <c r="B249" s="21"/>
      <c r="C249" s="161" t="s">
        <v>1001</v>
      </c>
      <c r="D249" s="159"/>
      <c r="E249" s="199">
        <v>0</v>
      </c>
      <c r="F249" s="200">
        <v>0</v>
      </c>
      <c r="G249" s="201">
        <v>0</v>
      </c>
      <c r="H249" s="191"/>
      <c r="I249" s="199">
        <v>4822955323.6199999</v>
      </c>
      <c r="J249" s="200">
        <v>0</v>
      </c>
      <c r="K249" s="201">
        <v>4822955323.6199999</v>
      </c>
      <c r="L249" s="191"/>
      <c r="M249" s="199">
        <v>152825171.72</v>
      </c>
      <c r="N249" s="200">
        <v>0</v>
      </c>
      <c r="O249" s="201">
        <v>152825171.72</v>
      </c>
      <c r="P249" s="191"/>
      <c r="Q249" s="199">
        <v>4975780495.3400002</v>
      </c>
      <c r="R249" s="200">
        <v>0</v>
      </c>
      <c r="S249" s="201">
        <v>4975780495.3400002</v>
      </c>
      <c r="T249" s="47"/>
    </row>
    <row r="250" spans="2:20">
      <c r="B250" s="21"/>
      <c r="C250" s="160" t="s">
        <v>1002</v>
      </c>
      <c r="D250" s="158"/>
      <c r="E250" s="195">
        <v>34161940.740000002</v>
      </c>
      <c r="F250" s="196">
        <v>283936.18</v>
      </c>
      <c r="G250" s="197">
        <v>33878004.560000002</v>
      </c>
      <c r="H250" s="198"/>
      <c r="I250" s="195">
        <v>289538619.51999998</v>
      </c>
      <c r="J250" s="196">
        <v>0</v>
      </c>
      <c r="K250" s="197">
        <v>289538619.51999998</v>
      </c>
      <c r="L250" s="198"/>
      <c r="M250" s="195">
        <v>1714984886.29</v>
      </c>
      <c r="N250" s="196">
        <v>19691495.739999998</v>
      </c>
      <c r="O250" s="197">
        <v>1695293390.55</v>
      </c>
      <c r="P250" s="198"/>
      <c r="Q250" s="195">
        <v>2038685446.55</v>
      </c>
      <c r="R250" s="196">
        <v>19975431.920000002</v>
      </c>
      <c r="S250" s="197">
        <v>2018710014.6300001</v>
      </c>
      <c r="T250" s="47"/>
    </row>
    <row r="251" spans="2:20" ht="25.5" customHeight="1">
      <c r="B251" s="21"/>
      <c r="C251" s="161" t="s">
        <v>1003</v>
      </c>
      <c r="D251" s="159"/>
      <c r="E251" s="199">
        <v>33878004.560000002</v>
      </c>
      <c r="F251" s="200">
        <v>0</v>
      </c>
      <c r="G251" s="201">
        <v>33878004.560000002</v>
      </c>
      <c r="H251" s="191"/>
      <c r="I251" s="199">
        <v>289538619.51999998</v>
      </c>
      <c r="J251" s="200">
        <v>0</v>
      </c>
      <c r="K251" s="201">
        <v>289538619.51999998</v>
      </c>
      <c r="L251" s="191"/>
      <c r="M251" s="199">
        <v>1695293390.55</v>
      </c>
      <c r="N251" s="200">
        <v>0</v>
      </c>
      <c r="O251" s="201">
        <v>1695293390.55</v>
      </c>
      <c r="P251" s="191"/>
      <c r="Q251" s="199">
        <v>2018710014.6300001</v>
      </c>
      <c r="R251" s="200">
        <v>0</v>
      </c>
      <c r="S251" s="201">
        <v>2018710014.6300001</v>
      </c>
      <c r="T251" s="47"/>
    </row>
    <row r="252" spans="2:20" ht="25.5" customHeight="1">
      <c r="B252" s="21"/>
      <c r="C252" s="160" t="s">
        <v>1004</v>
      </c>
      <c r="D252" s="158"/>
      <c r="E252" s="195">
        <v>0</v>
      </c>
      <c r="F252" s="196">
        <v>0</v>
      </c>
      <c r="G252" s="197">
        <v>0</v>
      </c>
      <c r="H252" s="198"/>
      <c r="I252" s="195">
        <v>0</v>
      </c>
      <c r="J252" s="196">
        <v>0</v>
      </c>
      <c r="K252" s="197">
        <v>0</v>
      </c>
      <c r="L252" s="198"/>
      <c r="M252" s="195">
        <v>5601020.9500000002</v>
      </c>
      <c r="N252" s="196">
        <v>5601020.9500000002</v>
      </c>
      <c r="O252" s="197">
        <v>0</v>
      </c>
      <c r="P252" s="198"/>
      <c r="Q252" s="195">
        <v>5601020.9500000002</v>
      </c>
      <c r="R252" s="196">
        <v>5601020.9500000002</v>
      </c>
      <c r="S252" s="197">
        <v>0</v>
      </c>
      <c r="T252" s="47"/>
    </row>
    <row r="253" spans="2:20" ht="25.5" customHeight="1">
      <c r="B253" s="21"/>
      <c r="C253" s="161" t="s">
        <v>1005</v>
      </c>
      <c r="D253" s="159"/>
      <c r="E253" s="199">
        <v>0</v>
      </c>
      <c r="F253" s="200">
        <v>0</v>
      </c>
      <c r="G253" s="201">
        <v>0</v>
      </c>
      <c r="H253" s="191"/>
      <c r="I253" s="199">
        <v>0</v>
      </c>
      <c r="J253" s="200">
        <v>0</v>
      </c>
      <c r="K253" s="201">
        <v>0</v>
      </c>
      <c r="L253" s="191"/>
      <c r="M253" s="199">
        <v>135450.26999999999</v>
      </c>
      <c r="N253" s="200">
        <v>135450.26999999999</v>
      </c>
      <c r="O253" s="201">
        <v>0</v>
      </c>
      <c r="P253" s="191"/>
      <c r="Q253" s="199">
        <v>135450.26999999999</v>
      </c>
      <c r="R253" s="200">
        <v>135450.26999999999</v>
      </c>
      <c r="S253" s="201">
        <v>0</v>
      </c>
      <c r="T253" s="47"/>
    </row>
    <row r="254" spans="2:20" ht="25.5" customHeight="1">
      <c r="B254" s="21"/>
      <c r="C254" s="160" t="s">
        <v>1006</v>
      </c>
      <c r="D254" s="158"/>
      <c r="E254" s="195">
        <v>283936.18</v>
      </c>
      <c r="F254" s="196">
        <v>283936.18</v>
      </c>
      <c r="G254" s="197">
        <v>0</v>
      </c>
      <c r="H254" s="198"/>
      <c r="I254" s="195">
        <v>0</v>
      </c>
      <c r="J254" s="196">
        <v>0</v>
      </c>
      <c r="K254" s="197">
        <v>0</v>
      </c>
      <c r="L254" s="198"/>
      <c r="M254" s="195">
        <v>0</v>
      </c>
      <c r="N254" s="196">
        <v>0</v>
      </c>
      <c r="O254" s="197">
        <v>0</v>
      </c>
      <c r="P254" s="198"/>
      <c r="Q254" s="195">
        <v>283936.18</v>
      </c>
      <c r="R254" s="196">
        <v>283936.18</v>
      </c>
      <c r="S254" s="197">
        <v>0</v>
      </c>
      <c r="T254" s="47"/>
    </row>
    <row r="255" spans="2:20" ht="25.5" customHeight="1">
      <c r="B255" s="21"/>
      <c r="C255" s="161" t="s">
        <v>1007</v>
      </c>
      <c r="D255" s="159"/>
      <c r="E255" s="199">
        <v>0</v>
      </c>
      <c r="F255" s="200">
        <v>0</v>
      </c>
      <c r="G255" s="201">
        <v>0</v>
      </c>
      <c r="H255" s="191"/>
      <c r="I255" s="199">
        <v>0</v>
      </c>
      <c r="J255" s="200">
        <v>0</v>
      </c>
      <c r="K255" s="201">
        <v>0</v>
      </c>
      <c r="L255" s="191"/>
      <c r="M255" s="199">
        <v>13955024.52</v>
      </c>
      <c r="N255" s="200">
        <v>13955024.52</v>
      </c>
      <c r="O255" s="201">
        <v>0</v>
      </c>
      <c r="P255" s="191"/>
      <c r="Q255" s="199">
        <v>13955024.52</v>
      </c>
      <c r="R255" s="200">
        <v>13955024.52</v>
      </c>
      <c r="S255" s="201">
        <v>0</v>
      </c>
      <c r="T255" s="47"/>
    </row>
    <row r="256" spans="2:20">
      <c r="B256" s="21"/>
      <c r="C256" s="160" t="s">
        <v>1008</v>
      </c>
      <c r="D256" s="158"/>
      <c r="E256" s="195">
        <v>10640698.359999999</v>
      </c>
      <c r="F256" s="196">
        <v>0</v>
      </c>
      <c r="G256" s="197">
        <v>10640698.359999999</v>
      </c>
      <c r="H256" s="198"/>
      <c r="I256" s="195">
        <v>2687066981.23</v>
      </c>
      <c r="J256" s="196">
        <v>0</v>
      </c>
      <c r="K256" s="197">
        <v>2687066981.23</v>
      </c>
      <c r="L256" s="198"/>
      <c r="M256" s="195">
        <v>162809155.09999999</v>
      </c>
      <c r="N256" s="196">
        <v>0</v>
      </c>
      <c r="O256" s="197">
        <v>162809155.09999999</v>
      </c>
      <c r="P256" s="198"/>
      <c r="Q256" s="195">
        <v>2860516834.6900001</v>
      </c>
      <c r="R256" s="196">
        <v>0</v>
      </c>
      <c r="S256" s="197">
        <v>2860516834.6900001</v>
      </c>
      <c r="T256" s="47"/>
    </row>
    <row r="257" spans="2:20" ht="25.5" customHeight="1">
      <c r="B257" s="21"/>
      <c r="C257" s="161" t="s">
        <v>1009</v>
      </c>
      <c r="D257" s="159"/>
      <c r="E257" s="199">
        <v>10640698.359999999</v>
      </c>
      <c r="F257" s="200">
        <v>0</v>
      </c>
      <c r="G257" s="201">
        <v>10640698.359999999</v>
      </c>
      <c r="H257" s="191"/>
      <c r="I257" s="199">
        <v>2687066981.23</v>
      </c>
      <c r="J257" s="200">
        <v>0</v>
      </c>
      <c r="K257" s="201">
        <v>2687066981.23</v>
      </c>
      <c r="L257" s="191"/>
      <c r="M257" s="199">
        <v>162809155.09999999</v>
      </c>
      <c r="N257" s="200">
        <v>0</v>
      </c>
      <c r="O257" s="201">
        <v>162809155.09999999</v>
      </c>
      <c r="P257" s="191"/>
      <c r="Q257" s="199">
        <v>2860516834.6900001</v>
      </c>
      <c r="R257" s="200">
        <v>0</v>
      </c>
      <c r="S257" s="201">
        <v>2860516834.6900001</v>
      </c>
      <c r="T257" s="47"/>
    </row>
    <row r="258" spans="2:20">
      <c r="B258" s="21"/>
      <c r="C258" s="160" t="s">
        <v>1010</v>
      </c>
      <c r="D258" s="158"/>
      <c r="E258" s="195">
        <v>2749581.48</v>
      </c>
      <c r="F258" s="196">
        <v>0</v>
      </c>
      <c r="G258" s="197">
        <v>2749581.48</v>
      </c>
      <c r="H258" s="198"/>
      <c r="I258" s="195">
        <v>5065737.32</v>
      </c>
      <c r="J258" s="196">
        <v>0</v>
      </c>
      <c r="K258" s="197">
        <v>5065737.32</v>
      </c>
      <c r="L258" s="198"/>
      <c r="M258" s="195">
        <v>518549.99</v>
      </c>
      <c r="N258" s="196">
        <v>0</v>
      </c>
      <c r="O258" s="197">
        <v>518549.99</v>
      </c>
      <c r="P258" s="198"/>
      <c r="Q258" s="195">
        <v>8333868.79</v>
      </c>
      <c r="R258" s="196">
        <v>0</v>
      </c>
      <c r="S258" s="197">
        <v>8333868.79</v>
      </c>
      <c r="T258" s="47"/>
    </row>
    <row r="259" spans="2:20" ht="25.5" customHeight="1">
      <c r="B259" s="21"/>
      <c r="C259" s="161" t="s">
        <v>1011</v>
      </c>
      <c r="D259" s="159"/>
      <c r="E259" s="199">
        <v>2749581.48</v>
      </c>
      <c r="F259" s="200">
        <v>0</v>
      </c>
      <c r="G259" s="201">
        <v>2749581.48</v>
      </c>
      <c r="H259" s="191"/>
      <c r="I259" s="199">
        <v>5065737.32</v>
      </c>
      <c r="J259" s="200">
        <v>0</v>
      </c>
      <c r="K259" s="201">
        <v>5065737.32</v>
      </c>
      <c r="L259" s="191"/>
      <c r="M259" s="199">
        <v>518549.99</v>
      </c>
      <c r="N259" s="200">
        <v>0</v>
      </c>
      <c r="O259" s="201">
        <v>518549.99</v>
      </c>
      <c r="P259" s="191"/>
      <c r="Q259" s="199">
        <v>8333868.79</v>
      </c>
      <c r="R259" s="200">
        <v>0</v>
      </c>
      <c r="S259" s="201">
        <v>8333868.79</v>
      </c>
      <c r="T259" s="47"/>
    </row>
    <row r="260" spans="2:20" ht="25.5" customHeight="1">
      <c r="B260" s="21"/>
      <c r="C260" s="160" t="s">
        <v>1012</v>
      </c>
      <c r="D260" s="158"/>
      <c r="E260" s="195">
        <v>182056061986.98999</v>
      </c>
      <c r="F260" s="196">
        <v>290564477.83999598</v>
      </c>
      <c r="G260" s="197">
        <v>181765497509.14999</v>
      </c>
      <c r="H260" s="198"/>
      <c r="I260" s="195">
        <v>88578528562.039993</v>
      </c>
      <c r="J260" s="196">
        <v>1023340172.559998</v>
      </c>
      <c r="K260" s="197">
        <v>87555188389.479996</v>
      </c>
      <c r="L260" s="198"/>
      <c r="M260" s="195">
        <v>58781415374.339996</v>
      </c>
      <c r="N260" s="196">
        <v>696280320.57000005</v>
      </c>
      <c r="O260" s="197">
        <v>58085135053.769997</v>
      </c>
      <c r="P260" s="198"/>
      <c r="Q260" s="195">
        <v>329416005923.37</v>
      </c>
      <c r="R260" s="196">
        <v>2010184970.9699709</v>
      </c>
      <c r="S260" s="197">
        <v>327405820952.40002</v>
      </c>
      <c r="T260" s="47"/>
    </row>
    <row r="261" spans="2:20" ht="38.25" customHeight="1">
      <c r="B261" s="21"/>
      <c r="C261" s="161" t="s">
        <v>1013</v>
      </c>
      <c r="D261" s="159"/>
      <c r="E261" s="199">
        <v>181765497509.14999</v>
      </c>
      <c r="F261" s="200">
        <v>0</v>
      </c>
      <c r="G261" s="201">
        <v>181765497509.14999</v>
      </c>
      <c r="H261" s="191"/>
      <c r="I261" s="199">
        <v>87555188389.479996</v>
      </c>
      <c r="J261" s="200">
        <v>0</v>
      </c>
      <c r="K261" s="201">
        <v>87555188389.479996</v>
      </c>
      <c r="L261" s="191"/>
      <c r="M261" s="199">
        <v>58085135053.769997</v>
      </c>
      <c r="N261" s="200">
        <v>0</v>
      </c>
      <c r="O261" s="201">
        <v>58085135053.769997</v>
      </c>
      <c r="P261" s="191"/>
      <c r="Q261" s="199">
        <v>327405820952.40002</v>
      </c>
      <c r="R261" s="200">
        <v>0</v>
      </c>
      <c r="S261" s="201">
        <v>327405820952.40002</v>
      </c>
      <c r="T261" s="47"/>
    </row>
    <row r="262" spans="2:20" ht="38.25" customHeight="1">
      <c r="B262" s="21"/>
      <c r="C262" s="160" t="s">
        <v>1014</v>
      </c>
      <c r="D262" s="158"/>
      <c r="E262" s="195">
        <v>0</v>
      </c>
      <c r="F262" s="196">
        <v>0</v>
      </c>
      <c r="G262" s="197">
        <v>0</v>
      </c>
      <c r="H262" s="198"/>
      <c r="I262" s="195">
        <v>17884318.460000001</v>
      </c>
      <c r="J262" s="196">
        <v>17884318.460000001</v>
      </c>
      <c r="K262" s="197">
        <v>0</v>
      </c>
      <c r="L262" s="198"/>
      <c r="M262" s="195">
        <v>424558642.85000002</v>
      </c>
      <c r="N262" s="196">
        <v>424558642.85000002</v>
      </c>
      <c r="O262" s="197">
        <v>0</v>
      </c>
      <c r="P262" s="198"/>
      <c r="Q262" s="195">
        <v>442442961.31</v>
      </c>
      <c r="R262" s="196">
        <v>442442961.31</v>
      </c>
      <c r="S262" s="197">
        <v>0</v>
      </c>
      <c r="T262" s="47"/>
    </row>
    <row r="263" spans="2:20" ht="38.25" customHeight="1">
      <c r="B263" s="21"/>
      <c r="C263" s="161" t="s">
        <v>1015</v>
      </c>
      <c r="D263" s="159"/>
      <c r="E263" s="199">
        <v>0</v>
      </c>
      <c r="F263" s="200">
        <v>0</v>
      </c>
      <c r="G263" s="201">
        <v>0</v>
      </c>
      <c r="H263" s="191"/>
      <c r="I263" s="199">
        <v>0</v>
      </c>
      <c r="J263" s="200">
        <v>0</v>
      </c>
      <c r="K263" s="201">
        <v>0</v>
      </c>
      <c r="L263" s="191"/>
      <c r="M263" s="199">
        <v>24590768.190000001</v>
      </c>
      <c r="N263" s="200">
        <v>24590768.190000001</v>
      </c>
      <c r="O263" s="201">
        <v>0</v>
      </c>
      <c r="P263" s="191"/>
      <c r="Q263" s="199">
        <v>24590768.190000001</v>
      </c>
      <c r="R263" s="200">
        <v>24590768.190000001</v>
      </c>
      <c r="S263" s="201">
        <v>0</v>
      </c>
      <c r="T263" s="47"/>
    </row>
    <row r="264" spans="2:20" ht="38.25" customHeight="1">
      <c r="B264" s="21"/>
      <c r="C264" s="160" t="s">
        <v>1016</v>
      </c>
      <c r="D264" s="158"/>
      <c r="E264" s="195">
        <v>0</v>
      </c>
      <c r="F264" s="196">
        <v>0</v>
      </c>
      <c r="G264" s="197">
        <v>0</v>
      </c>
      <c r="H264" s="198"/>
      <c r="I264" s="195">
        <v>1003663192.71</v>
      </c>
      <c r="J264" s="196">
        <v>1003663192.71</v>
      </c>
      <c r="K264" s="197">
        <v>0</v>
      </c>
      <c r="L264" s="198"/>
      <c r="M264" s="195">
        <v>28765048.390000001</v>
      </c>
      <c r="N264" s="196">
        <v>28765048.390000001</v>
      </c>
      <c r="O264" s="197">
        <v>0</v>
      </c>
      <c r="P264" s="198"/>
      <c r="Q264" s="195">
        <v>1032428241.1</v>
      </c>
      <c r="R264" s="196">
        <v>1032428241.1</v>
      </c>
      <c r="S264" s="197">
        <v>0</v>
      </c>
      <c r="T264" s="47"/>
    </row>
    <row r="265" spans="2:20" ht="38.25" customHeight="1">
      <c r="B265" s="21"/>
      <c r="C265" s="161" t="s">
        <v>1017</v>
      </c>
      <c r="D265" s="159"/>
      <c r="E265" s="199">
        <v>290564477.83999997</v>
      </c>
      <c r="F265" s="200">
        <v>290564477.83999997</v>
      </c>
      <c r="G265" s="201">
        <v>0</v>
      </c>
      <c r="H265" s="191"/>
      <c r="I265" s="199">
        <v>1792661.39</v>
      </c>
      <c r="J265" s="200">
        <v>1792661.39</v>
      </c>
      <c r="K265" s="201">
        <v>0</v>
      </c>
      <c r="L265" s="191"/>
      <c r="M265" s="199">
        <v>218365861.13999999</v>
      </c>
      <c r="N265" s="200">
        <v>218365861.13999999</v>
      </c>
      <c r="O265" s="201">
        <v>0</v>
      </c>
      <c r="P265" s="191"/>
      <c r="Q265" s="199">
        <v>510723000.37</v>
      </c>
      <c r="R265" s="200">
        <v>510723000.37</v>
      </c>
      <c r="S265" s="201">
        <v>0</v>
      </c>
      <c r="T265" s="47"/>
    </row>
    <row r="266" spans="2:20" ht="25.5" customHeight="1">
      <c r="B266" s="21"/>
      <c r="C266" s="160" t="s">
        <v>1018</v>
      </c>
      <c r="D266" s="158"/>
      <c r="E266" s="195">
        <v>42986865.710000001</v>
      </c>
      <c r="F266" s="196">
        <v>0</v>
      </c>
      <c r="G266" s="197">
        <v>42986865.710000001</v>
      </c>
      <c r="H266" s="198"/>
      <c r="I266" s="195">
        <v>237395.64</v>
      </c>
      <c r="J266" s="196">
        <v>0</v>
      </c>
      <c r="K266" s="197">
        <v>237395.64</v>
      </c>
      <c r="L266" s="198"/>
      <c r="M266" s="195">
        <v>38711120.380000003</v>
      </c>
      <c r="N266" s="196">
        <v>0</v>
      </c>
      <c r="O266" s="197">
        <v>38711120.380000003</v>
      </c>
      <c r="P266" s="198"/>
      <c r="Q266" s="195">
        <v>81935381.730000004</v>
      </c>
      <c r="R266" s="196">
        <v>0</v>
      </c>
      <c r="S266" s="197">
        <v>81935381.730000004</v>
      </c>
      <c r="T266" s="47"/>
    </row>
    <row r="267" spans="2:20" ht="25.5" customHeight="1">
      <c r="B267" s="21"/>
      <c r="C267" s="161" t="s">
        <v>1019</v>
      </c>
      <c r="D267" s="159"/>
      <c r="E267" s="199">
        <v>42986865.710000001</v>
      </c>
      <c r="F267" s="200">
        <v>0</v>
      </c>
      <c r="G267" s="201">
        <v>42986865.710000001</v>
      </c>
      <c r="H267" s="191"/>
      <c r="I267" s="199">
        <v>237395.64</v>
      </c>
      <c r="J267" s="200">
        <v>0</v>
      </c>
      <c r="K267" s="201">
        <v>237395.64</v>
      </c>
      <c r="L267" s="191"/>
      <c r="M267" s="199">
        <v>38711120.380000003</v>
      </c>
      <c r="N267" s="200">
        <v>0</v>
      </c>
      <c r="O267" s="201">
        <v>38711120.380000003</v>
      </c>
      <c r="P267" s="191"/>
      <c r="Q267" s="199">
        <v>81935381.730000004</v>
      </c>
      <c r="R267" s="200">
        <v>0</v>
      </c>
      <c r="S267" s="201">
        <v>81935381.730000004</v>
      </c>
      <c r="T267" s="47"/>
    </row>
    <row r="268" spans="2:20">
      <c r="B268" s="21"/>
      <c r="C268" s="160" t="s">
        <v>1020</v>
      </c>
      <c r="D268" s="158"/>
      <c r="E268" s="195">
        <v>482859122.5</v>
      </c>
      <c r="F268" s="196">
        <v>0</v>
      </c>
      <c r="G268" s="197">
        <v>482859122.5</v>
      </c>
      <c r="H268" s="198"/>
      <c r="I268" s="195">
        <v>226494832.37</v>
      </c>
      <c r="J268" s="196">
        <v>0</v>
      </c>
      <c r="K268" s="197">
        <v>226494832.37</v>
      </c>
      <c r="L268" s="198"/>
      <c r="M268" s="195">
        <v>335971931.62</v>
      </c>
      <c r="N268" s="196">
        <v>0</v>
      </c>
      <c r="O268" s="197">
        <v>335971931.62</v>
      </c>
      <c r="P268" s="198"/>
      <c r="Q268" s="195">
        <v>1045325886.49</v>
      </c>
      <c r="R268" s="196">
        <v>0</v>
      </c>
      <c r="S268" s="197">
        <v>1045325886.49</v>
      </c>
      <c r="T268" s="47"/>
    </row>
    <row r="269" spans="2:20">
      <c r="B269" s="21"/>
      <c r="C269" s="161" t="s">
        <v>1021</v>
      </c>
      <c r="D269" s="159"/>
      <c r="E269" s="199">
        <v>0</v>
      </c>
      <c r="F269" s="200">
        <v>0</v>
      </c>
      <c r="G269" s="201">
        <v>0</v>
      </c>
      <c r="H269" s="191"/>
      <c r="I269" s="199">
        <v>0</v>
      </c>
      <c r="J269" s="200">
        <v>0</v>
      </c>
      <c r="K269" s="201">
        <v>0</v>
      </c>
      <c r="L269" s="191"/>
      <c r="M269" s="199">
        <v>76540964.599999994</v>
      </c>
      <c r="N269" s="200">
        <v>0</v>
      </c>
      <c r="O269" s="201">
        <v>76540964.599999994</v>
      </c>
      <c r="P269" s="191"/>
      <c r="Q269" s="199">
        <v>76540964.599999994</v>
      </c>
      <c r="R269" s="200">
        <v>0</v>
      </c>
      <c r="S269" s="201">
        <v>76540964.599999994</v>
      </c>
      <c r="T269" s="47"/>
    </row>
    <row r="270" spans="2:20" ht="25.5" customHeight="1">
      <c r="B270" s="21"/>
      <c r="C270" s="160" t="s">
        <v>1022</v>
      </c>
      <c r="D270" s="158"/>
      <c r="E270" s="195">
        <v>0</v>
      </c>
      <c r="F270" s="196">
        <v>0</v>
      </c>
      <c r="G270" s="197">
        <v>0</v>
      </c>
      <c r="H270" s="198"/>
      <c r="I270" s="195">
        <v>0</v>
      </c>
      <c r="J270" s="196">
        <v>0</v>
      </c>
      <c r="K270" s="197">
        <v>0</v>
      </c>
      <c r="L270" s="198"/>
      <c r="M270" s="195">
        <v>76540964.599999994</v>
      </c>
      <c r="N270" s="196">
        <v>0</v>
      </c>
      <c r="O270" s="197">
        <v>76540964.599999994</v>
      </c>
      <c r="P270" s="198"/>
      <c r="Q270" s="195">
        <v>76540964.599999994</v>
      </c>
      <c r="R270" s="196">
        <v>0</v>
      </c>
      <c r="S270" s="197">
        <v>76540964.599999994</v>
      </c>
      <c r="T270" s="47"/>
    </row>
    <row r="271" spans="2:20">
      <c r="B271" s="21"/>
      <c r="C271" s="161" t="s">
        <v>1023</v>
      </c>
      <c r="D271" s="159"/>
      <c r="E271" s="199">
        <v>482858665.5</v>
      </c>
      <c r="F271" s="200">
        <v>0</v>
      </c>
      <c r="G271" s="201">
        <v>482858665.5</v>
      </c>
      <c r="H271" s="191"/>
      <c r="I271" s="199">
        <v>108280216.66</v>
      </c>
      <c r="J271" s="200">
        <v>0</v>
      </c>
      <c r="K271" s="201">
        <v>108280216.66</v>
      </c>
      <c r="L271" s="191"/>
      <c r="M271" s="199">
        <v>249331434.86000001</v>
      </c>
      <c r="N271" s="200">
        <v>0</v>
      </c>
      <c r="O271" s="201">
        <v>249331434.86000001</v>
      </c>
      <c r="P271" s="191"/>
      <c r="Q271" s="199">
        <v>840470317.01999998</v>
      </c>
      <c r="R271" s="200">
        <v>0</v>
      </c>
      <c r="S271" s="201">
        <v>840470317.01999998</v>
      </c>
      <c r="T271" s="47"/>
    </row>
    <row r="272" spans="2:20">
      <c r="B272" s="21"/>
      <c r="C272" s="160" t="s">
        <v>1024</v>
      </c>
      <c r="D272" s="158"/>
      <c r="E272" s="195">
        <v>482858665.5</v>
      </c>
      <c r="F272" s="196">
        <v>0</v>
      </c>
      <c r="G272" s="197">
        <v>482858665.5</v>
      </c>
      <c r="H272" s="198"/>
      <c r="I272" s="195">
        <v>108280216.66</v>
      </c>
      <c r="J272" s="196">
        <v>0</v>
      </c>
      <c r="K272" s="197">
        <v>108280216.66</v>
      </c>
      <c r="L272" s="198"/>
      <c r="M272" s="195">
        <v>249331434.86000001</v>
      </c>
      <c r="N272" s="196">
        <v>0</v>
      </c>
      <c r="O272" s="197">
        <v>249331434.86000001</v>
      </c>
      <c r="P272" s="198"/>
      <c r="Q272" s="195">
        <v>840470317.01999998</v>
      </c>
      <c r="R272" s="196">
        <v>0</v>
      </c>
      <c r="S272" s="197">
        <v>840470317.01999998</v>
      </c>
      <c r="T272" s="47"/>
    </row>
    <row r="273" spans="2:20">
      <c r="B273" s="21"/>
      <c r="C273" s="161" t="s">
        <v>1025</v>
      </c>
      <c r="D273" s="159"/>
      <c r="E273" s="199">
        <v>457</v>
      </c>
      <c r="F273" s="200">
        <v>0</v>
      </c>
      <c r="G273" s="201">
        <v>457</v>
      </c>
      <c r="H273" s="191"/>
      <c r="I273" s="199">
        <v>0</v>
      </c>
      <c r="J273" s="200">
        <v>0</v>
      </c>
      <c r="K273" s="201">
        <v>0</v>
      </c>
      <c r="L273" s="191"/>
      <c r="M273" s="199">
        <v>121700.33</v>
      </c>
      <c r="N273" s="200">
        <v>0</v>
      </c>
      <c r="O273" s="201">
        <v>121700.33</v>
      </c>
      <c r="P273" s="191"/>
      <c r="Q273" s="199">
        <v>122157.33</v>
      </c>
      <c r="R273" s="200">
        <v>0</v>
      </c>
      <c r="S273" s="201">
        <v>122157.33</v>
      </c>
      <c r="T273" s="47"/>
    </row>
    <row r="274" spans="2:20">
      <c r="B274" s="21"/>
      <c r="C274" s="160" t="s">
        <v>1026</v>
      </c>
      <c r="D274" s="158"/>
      <c r="E274" s="195">
        <v>457</v>
      </c>
      <c r="F274" s="196">
        <v>0</v>
      </c>
      <c r="G274" s="197">
        <v>457</v>
      </c>
      <c r="H274" s="198"/>
      <c r="I274" s="195">
        <v>0</v>
      </c>
      <c r="J274" s="196">
        <v>0</v>
      </c>
      <c r="K274" s="197">
        <v>0</v>
      </c>
      <c r="L274" s="198"/>
      <c r="M274" s="195">
        <v>121700.33</v>
      </c>
      <c r="N274" s="196">
        <v>0</v>
      </c>
      <c r="O274" s="197">
        <v>121700.33</v>
      </c>
      <c r="P274" s="198"/>
      <c r="Q274" s="195">
        <v>122157.33</v>
      </c>
      <c r="R274" s="196">
        <v>0</v>
      </c>
      <c r="S274" s="197">
        <v>122157.33</v>
      </c>
      <c r="T274" s="47"/>
    </row>
    <row r="275" spans="2:20">
      <c r="B275" s="21"/>
      <c r="C275" s="161" t="s">
        <v>1027</v>
      </c>
      <c r="D275" s="159"/>
      <c r="E275" s="199">
        <v>0</v>
      </c>
      <c r="F275" s="200">
        <v>0</v>
      </c>
      <c r="G275" s="201">
        <v>0</v>
      </c>
      <c r="H275" s="191"/>
      <c r="I275" s="199">
        <v>118214615.70999999</v>
      </c>
      <c r="J275" s="200">
        <v>0</v>
      </c>
      <c r="K275" s="201">
        <v>118214615.70999999</v>
      </c>
      <c r="L275" s="191"/>
      <c r="M275" s="199">
        <v>9977831.8300000001</v>
      </c>
      <c r="N275" s="200">
        <v>0</v>
      </c>
      <c r="O275" s="201">
        <v>9977831.8300000001</v>
      </c>
      <c r="P275" s="191"/>
      <c r="Q275" s="199">
        <v>128192447.54000001</v>
      </c>
      <c r="R275" s="200">
        <v>0</v>
      </c>
      <c r="S275" s="201">
        <v>128192447.54000001</v>
      </c>
      <c r="T275" s="47"/>
    </row>
    <row r="276" spans="2:20" ht="25.5" customHeight="1">
      <c r="B276" s="21"/>
      <c r="C276" s="160" t="s">
        <v>1028</v>
      </c>
      <c r="D276" s="158"/>
      <c r="E276" s="195">
        <v>0</v>
      </c>
      <c r="F276" s="196">
        <v>0</v>
      </c>
      <c r="G276" s="197">
        <v>0</v>
      </c>
      <c r="H276" s="198"/>
      <c r="I276" s="195">
        <v>118214615.70999999</v>
      </c>
      <c r="J276" s="196">
        <v>0</v>
      </c>
      <c r="K276" s="197">
        <v>118214615.70999999</v>
      </c>
      <c r="L276" s="198"/>
      <c r="M276" s="195">
        <v>9977831.8300000001</v>
      </c>
      <c r="N276" s="196">
        <v>0</v>
      </c>
      <c r="O276" s="197">
        <v>9977831.8300000001</v>
      </c>
      <c r="P276" s="198"/>
      <c r="Q276" s="195">
        <v>128192447.54000001</v>
      </c>
      <c r="R276" s="196">
        <v>0</v>
      </c>
      <c r="S276" s="197">
        <v>128192447.54000001</v>
      </c>
      <c r="T276" s="47"/>
    </row>
    <row r="277" spans="2:20">
      <c r="B277" s="21"/>
      <c r="C277" s="161" t="s">
        <v>1029</v>
      </c>
      <c r="D277" s="159"/>
      <c r="E277" s="199">
        <v>1797804356.3299999</v>
      </c>
      <c r="F277" s="200">
        <v>0</v>
      </c>
      <c r="G277" s="201">
        <v>1797804356.3299999</v>
      </c>
      <c r="H277" s="191"/>
      <c r="I277" s="199">
        <v>1450834037.98</v>
      </c>
      <c r="J277" s="200">
        <v>0</v>
      </c>
      <c r="K277" s="201">
        <v>1450834037.98</v>
      </c>
      <c r="L277" s="191"/>
      <c r="M277" s="199">
        <v>1194061131.7</v>
      </c>
      <c r="N277" s="200">
        <v>0</v>
      </c>
      <c r="O277" s="201">
        <v>1194061131.7</v>
      </c>
      <c r="P277" s="191"/>
      <c r="Q277" s="199">
        <v>4442699526.0100002</v>
      </c>
      <c r="R277" s="200">
        <v>0</v>
      </c>
      <c r="S277" s="201">
        <v>4442699526.0100002</v>
      </c>
      <c r="T277" s="47"/>
    </row>
    <row r="278" spans="2:20">
      <c r="B278" s="21"/>
      <c r="C278" s="160" t="s">
        <v>1030</v>
      </c>
      <c r="D278" s="158"/>
      <c r="E278" s="195">
        <v>198037494.50999999</v>
      </c>
      <c r="F278" s="196">
        <v>0</v>
      </c>
      <c r="G278" s="197">
        <v>198037494.50999999</v>
      </c>
      <c r="H278" s="198"/>
      <c r="I278" s="195">
        <v>1226456738.4100001</v>
      </c>
      <c r="J278" s="196">
        <v>0</v>
      </c>
      <c r="K278" s="197">
        <v>1226456738.4100001</v>
      </c>
      <c r="L278" s="198"/>
      <c r="M278" s="195">
        <v>814281679.67999995</v>
      </c>
      <c r="N278" s="196">
        <v>0</v>
      </c>
      <c r="O278" s="197">
        <v>814281679.67999995</v>
      </c>
      <c r="P278" s="198"/>
      <c r="Q278" s="195">
        <v>2238775912.5999999</v>
      </c>
      <c r="R278" s="196">
        <v>0</v>
      </c>
      <c r="S278" s="197">
        <v>2238775912.5999999</v>
      </c>
      <c r="T278" s="47"/>
    </row>
    <row r="279" spans="2:20" ht="25.5" customHeight="1">
      <c r="B279" s="21"/>
      <c r="C279" s="161" t="s">
        <v>1031</v>
      </c>
      <c r="D279" s="159"/>
      <c r="E279" s="199">
        <v>198037494.50999999</v>
      </c>
      <c r="F279" s="200">
        <v>0</v>
      </c>
      <c r="G279" s="201">
        <v>198037494.50999999</v>
      </c>
      <c r="H279" s="191"/>
      <c r="I279" s="199">
        <v>1226456738.4100001</v>
      </c>
      <c r="J279" s="200">
        <v>0</v>
      </c>
      <c r="K279" s="201">
        <v>1226456738.4100001</v>
      </c>
      <c r="L279" s="191"/>
      <c r="M279" s="199">
        <v>814281679.67999995</v>
      </c>
      <c r="N279" s="200">
        <v>0</v>
      </c>
      <c r="O279" s="201">
        <v>814281679.67999995</v>
      </c>
      <c r="P279" s="191"/>
      <c r="Q279" s="199">
        <v>2238775912.5999999</v>
      </c>
      <c r="R279" s="200">
        <v>0</v>
      </c>
      <c r="S279" s="201">
        <v>2238775912.5999999</v>
      </c>
      <c r="T279" s="47"/>
    </row>
    <row r="280" spans="2:20">
      <c r="B280" s="21"/>
      <c r="C280" s="160" t="s">
        <v>1032</v>
      </c>
      <c r="D280" s="158"/>
      <c r="E280" s="195">
        <v>447766.99</v>
      </c>
      <c r="F280" s="196">
        <v>0</v>
      </c>
      <c r="G280" s="197">
        <v>447766.99</v>
      </c>
      <c r="H280" s="198"/>
      <c r="I280" s="195">
        <v>29099</v>
      </c>
      <c r="J280" s="196">
        <v>0</v>
      </c>
      <c r="K280" s="197">
        <v>29099</v>
      </c>
      <c r="L280" s="198"/>
      <c r="M280" s="195">
        <v>24161006.48</v>
      </c>
      <c r="N280" s="196">
        <v>0</v>
      </c>
      <c r="O280" s="197">
        <v>24161006.48</v>
      </c>
      <c r="P280" s="198"/>
      <c r="Q280" s="195">
        <v>24637872.469999999</v>
      </c>
      <c r="R280" s="196">
        <v>0</v>
      </c>
      <c r="S280" s="197">
        <v>24637872.469999999</v>
      </c>
      <c r="T280" s="47"/>
    </row>
    <row r="281" spans="2:20" ht="25.5" customHeight="1">
      <c r="B281" s="21"/>
      <c r="C281" s="161" t="s">
        <v>1033</v>
      </c>
      <c r="D281" s="159"/>
      <c r="E281" s="199">
        <v>447766.99</v>
      </c>
      <c r="F281" s="200">
        <v>0</v>
      </c>
      <c r="G281" s="201">
        <v>447766.99</v>
      </c>
      <c r="H281" s="191"/>
      <c r="I281" s="199">
        <v>29099</v>
      </c>
      <c r="J281" s="200">
        <v>0</v>
      </c>
      <c r="K281" s="201">
        <v>29099</v>
      </c>
      <c r="L281" s="191"/>
      <c r="M281" s="199">
        <v>24161006.48</v>
      </c>
      <c r="N281" s="200">
        <v>0</v>
      </c>
      <c r="O281" s="201">
        <v>24161006.48</v>
      </c>
      <c r="P281" s="191"/>
      <c r="Q281" s="199">
        <v>24637872.469999999</v>
      </c>
      <c r="R281" s="200">
        <v>0</v>
      </c>
      <c r="S281" s="201">
        <v>24637872.469999999</v>
      </c>
      <c r="T281" s="47"/>
    </row>
    <row r="282" spans="2:20">
      <c r="B282" s="21"/>
      <c r="C282" s="160" t="s">
        <v>1034</v>
      </c>
      <c r="D282" s="158"/>
      <c r="E282" s="195">
        <v>181510158.93000001</v>
      </c>
      <c r="F282" s="196">
        <v>0</v>
      </c>
      <c r="G282" s="197">
        <v>181510158.93000001</v>
      </c>
      <c r="H282" s="198"/>
      <c r="I282" s="195">
        <v>125183737</v>
      </c>
      <c r="J282" s="196">
        <v>0</v>
      </c>
      <c r="K282" s="197">
        <v>125183737</v>
      </c>
      <c r="L282" s="198"/>
      <c r="M282" s="195">
        <v>289151947.06999999</v>
      </c>
      <c r="N282" s="196">
        <v>0</v>
      </c>
      <c r="O282" s="197">
        <v>289151947.06999999</v>
      </c>
      <c r="P282" s="198"/>
      <c r="Q282" s="195">
        <v>595845843</v>
      </c>
      <c r="R282" s="196">
        <v>0</v>
      </c>
      <c r="S282" s="197">
        <v>595845843</v>
      </c>
      <c r="T282" s="47"/>
    </row>
    <row r="283" spans="2:20">
      <c r="B283" s="21"/>
      <c r="C283" s="161" t="s">
        <v>1035</v>
      </c>
      <c r="D283" s="159"/>
      <c r="E283" s="199">
        <v>181510158.93000001</v>
      </c>
      <c r="F283" s="200">
        <v>0</v>
      </c>
      <c r="G283" s="201">
        <v>181510158.93000001</v>
      </c>
      <c r="H283" s="191"/>
      <c r="I283" s="199">
        <v>125183737</v>
      </c>
      <c r="J283" s="200">
        <v>0</v>
      </c>
      <c r="K283" s="201">
        <v>125183737</v>
      </c>
      <c r="L283" s="191"/>
      <c r="M283" s="199">
        <v>289151947.06999999</v>
      </c>
      <c r="N283" s="200">
        <v>0</v>
      </c>
      <c r="O283" s="201">
        <v>289151947.06999999</v>
      </c>
      <c r="P283" s="191"/>
      <c r="Q283" s="199">
        <v>595845843</v>
      </c>
      <c r="R283" s="200">
        <v>0</v>
      </c>
      <c r="S283" s="201">
        <v>595845843</v>
      </c>
      <c r="T283" s="47"/>
    </row>
    <row r="284" spans="2:20">
      <c r="B284" s="21"/>
      <c r="C284" s="160" t="s">
        <v>1036</v>
      </c>
      <c r="D284" s="158"/>
      <c r="E284" s="195">
        <v>1417808935.9000001</v>
      </c>
      <c r="F284" s="196">
        <v>0</v>
      </c>
      <c r="G284" s="197">
        <v>1417808935.9000001</v>
      </c>
      <c r="H284" s="198"/>
      <c r="I284" s="195">
        <v>99164463.569999993</v>
      </c>
      <c r="J284" s="196">
        <v>0</v>
      </c>
      <c r="K284" s="197">
        <v>99164463.569999993</v>
      </c>
      <c r="L284" s="198"/>
      <c r="M284" s="195">
        <v>66466498.469999999</v>
      </c>
      <c r="N284" s="196">
        <v>0</v>
      </c>
      <c r="O284" s="197">
        <v>66466498.469999999</v>
      </c>
      <c r="P284" s="198"/>
      <c r="Q284" s="195">
        <v>1583439897.9400001</v>
      </c>
      <c r="R284" s="196">
        <v>0</v>
      </c>
      <c r="S284" s="197">
        <v>1583439897.9400001</v>
      </c>
      <c r="T284" s="47"/>
    </row>
    <row r="285" spans="2:20">
      <c r="B285" s="21"/>
      <c r="C285" s="161" t="s">
        <v>1037</v>
      </c>
      <c r="D285" s="159"/>
      <c r="E285" s="199">
        <v>1417808935.9000001</v>
      </c>
      <c r="F285" s="200">
        <v>0</v>
      </c>
      <c r="G285" s="201">
        <v>1417808935.9000001</v>
      </c>
      <c r="H285" s="191"/>
      <c r="I285" s="199">
        <v>99164463.569999993</v>
      </c>
      <c r="J285" s="200">
        <v>0</v>
      </c>
      <c r="K285" s="201">
        <v>99164463.569999993</v>
      </c>
      <c r="L285" s="191"/>
      <c r="M285" s="199">
        <v>66466498.469999999</v>
      </c>
      <c r="N285" s="200">
        <v>0</v>
      </c>
      <c r="O285" s="201">
        <v>66466498.469999999</v>
      </c>
      <c r="P285" s="191"/>
      <c r="Q285" s="199">
        <v>1583439897.9400001</v>
      </c>
      <c r="R285" s="200">
        <v>0</v>
      </c>
      <c r="S285" s="201">
        <v>1583439897.9400001</v>
      </c>
      <c r="T285" s="47"/>
    </row>
    <row r="286" spans="2:20">
      <c r="B286" s="21"/>
      <c r="C286" s="160" t="s">
        <v>1038</v>
      </c>
      <c r="D286" s="158"/>
      <c r="E286" s="195">
        <v>53199124951.080002</v>
      </c>
      <c r="F286" s="196">
        <v>0</v>
      </c>
      <c r="G286" s="197">
        <v>53199124951.080002</v>
      </c>
      <c r="H286" s="198"/>
      <c r="I286" s="195">
        <v>11596957418.700001</v>
      </c>
      <c r="J286" s="196">
        <v>0</v>
      </c>
      <c r="K286" s="197">
        <v>11596957418.700001</v>
      </c>
      <c r="L286" s="198"/>
      <c r="M286" s="195">
        <v>6615277194.4099998</v>
      </c>
      <c r="N286" s="196">
        <v>0</v>
      </c>
      <c r="O286" s="197">
        <v>6615277194.4099998</v>
      </c>
      <c r="P286" s="198"/>
      <c r="Q286" s="195">
        <v>71411359564.190002</v>
      </c>
      <c r="R286" s="196">
        <v>0</v>
      </c>
      <c r="S286" s="197">
        <v>71411359564.190002</v>
      </c>
      <c r="T286" s="47"/>
    </row>
    <row r="287" spans="2:20">
      <c r="B287" s="21"/>
      <c r="C287" s="161" t="s">
        <v>1039</v>
      </c>
      <c r="D287" s="159"/>
      <c r="E287" s="199">
        <v>53199124951.080002</v>
      </c>
      <c r="F287" s="200">
        <v>0</v>
      </c>
      <c r="G287" s="201">
        <v>53199124951.080002</v>
      </c>
      <c r="H287" s="191"/>
      <c r="I287" s="199">
        <v>11596957418.700001</v>
      </c>
      <c r="J287" s="200">
        <v>0</v>
      </c>
      <c r="K287" s="201">
        <v>11596957418.700001</v>
      </c>
      <c r="L287" s="191"/>
      <c r="M287" s="199">
        <v>6615277194.4099998</v>
      </c>
      <c r="N287" s="200">
        <v>0</v>
      </c>
      <c r="O287" s="201">
        <v>6615277194.4099998</v>
      </c>
      <c r="P287" s="191"/>
      <c r="Q287" s="199">
        <v>71411359564.190002</v>
      </c>
      <c r="R287" s="200">
        <v>0</v>
      </c>
      <c r="S287" s="201">
        <v>71411359564.190002</v>
      </c>
      <c r="T287" s="47"/>
    </row>
    <row r="288" spans="2:20">
      <c r="B288" s="21"/>
      <c r="C288" s="160" t="s">
        <v>1040</v>
      </c>
      <c r="D288" s="158"/>
      <c r="E288" s="195">
        <v>197288886382.66</v>
      </c>
      <c r="F288" s="196">
        <v>0</v>
      </c>
      <c r="G288" s="197">
        <v>197288886382.66</v>
      </c>
      <c r="H288" s="198"/>
      <c r="I288" s="195">
        <v>23007678528.43</v>
      </c>
      <c r="J288" s="196">
        <v>0</v>
      </c>
      <c r="K288" s="197">
        <v>23007678528.43</v>
      </c>
      <c r="L288" s="198"/>
      <c r="M288" s="195">
        <v>20989584282.16</v>
      </c>
      <c r="N288" s="196">
        <v>0</v>
      </c>
      <c r="O288" s="197">
        <v>20989584282.16</v>
      </c>
      <c r="P288" s="198"/>
      <c r="Q288" s="195">
        <v>241286149193.25</v>
      </c>
      <c r="R288" s="196">
        <v>0</v>
      </c>
      <c r="S288" s="197">
        <v>241286149193.25</v>
      </c>
      <c r="T288" s="47"/>
    </row>
    <row r="289" spans="2:20">
      <c r="B289" s="21"/>
      <c r="C289" s="161" t="s">
        <v>1041</v>
      </c>
      <c r="D289" s="159"/>
      <c r="E289" s="199">
        <v>197288886382.66</v>
      </c>
      <c r="F289" s="200">
        <v>0</v>
      </c>
      <c r="G289" s="201">
        <v>197288886382.66</v>
      </c>
      <c r="H289" s="191"/>
      <c r="I289" s="199">
        <v>23007678528.43</v>
      </c>
      <c r="J289" s="200">
        <v>0</v>
      </c>
      <c r="K289" s="201">
        <v>23007678528.43</v>
      </c>
      <c r="L289" s="191"/>
      <c r="M289" s="199">
        <v>20989584282.16</v>
      </c>
      <c r="N289" s="200">
        <v>0</v>
      </c>
      <c r="O289" s="201">
        <v>20989584282.16</v>
      </c>
      <c r="P289" s="191"/>
      <c r="Q289" s="199">
        <v>241286149193.25</v>
      </c>
      <c r="R289" s="200">
        <v>0</v>
      </c>
      <c r="S289" s="201">
        <v>241286149193.25</v>
      </c>
      <c r="T289" s="47"/>
    </row>
    <row r="290" spans="2:20">
      <c r="B290" s="21"/>
      <c r="C290" s="348" t="s">
        <v>1042</v>
      </c>
      <c r="D290" s="158"/>
      <c r="E290" s="195">
        <v>955890589.01999998</v>
      </c>
      <c r="F290" s="196">
        <v>686357475.24000001</v>
      </c>
      <c r="G290" s="197">
        <v>269533113.77999997</v>
      </c>
      <c r="H290" s="198"/>
      <c r="I290" s="195">
        <v>7299822392.9700003</v>
      </c>
      <c r="J290" s="196">
        <v>3918243527.9299998</v>
      </c>
      <c r="K290" s="197">
        <v>3381578865.04</v>
      </c>
      <c r="L290" s="198"/>
      <c r="M290" s="195">
        <v>7633775737.2700005</v>
      </c>
      <c r="N290" s="196">
        <v>2425436997.1400008</v>
      </c>
      <c r="O290" s="197">
        <v>5208338740.1299992</v>
      </c>
      <c r="P290" s="198"/>
      <c r="Q290" s="195">
        <v>15889488719.26</v>
      </c>
      <c r="R290" s="350">
        <v>7030038000.3100033</v>
      </c>
      <c r="S290" s="197">
        <v>8859450718.9499989</v>
      </c>
      <c r="T290" s="47"/>
    </row>
    <row r="291" spans="2:20">
      <c r="B291" s="21"/>
      <c r="C291" s="161" t="s">
        <v>1043</v>
      </c>
      <c r="D291" s="159"/>
      <c r="E291" s="199">
        <v>229554395.61000001</v>
      </c>
      <c r="F291" s="200">
        <v>0</v>
      </c>
      <c r="G291" s="201">
        <v>229554395.61000001</v>
      </c>
      <c r="H291" s="191"/>
      <c r="I291" s="199">
        <v>938710583.25</v>
      </c>
      <c r="J291" s="200">
        <v>0</v>
      </c>
      <c r="K291" s="201">
        <v>938710583.25</v>
      </c>
      <c r="L291" s="191"/>
      <c r="M291" s="199">
        <v>1103428657.77</v>
      </c>
      <c r="N291" s="200">
        <v>0</v>
      </c>
      <c r="O291" s="201">
        <v>1103428657.77</v>
      </c>
      <c r="P291" s="191"/>
      <c r="Q291" s="199">
        <v>2271693636.6300001</v>
      </c>
      <c r="R291" s="200">
        <v>0</v>
      </c>
      <c r="S291" s="201">
        <v>2271693636.6300001</v>
      </c>
      <c r="T291" s="47"/>
    </row>
    <row r="292" spans="2:20">
      <c r="B292" s="21"/>
      <c r="C292" s="160" t="s">
        <v>1044</v>
      </c>
      <c r="D292" s="158"/>
      <c r="E292" s="195">
        <v>206938090.94999999</v>
      </c>
      <c r="F292" s="196">
        <v>0</v>
      </c>
      <c r="G292" s="197">
        <v>206938090.94999999</v>
      </c>
      <c r="H292" s="198"/>
      <c r="I292" s="195">
        <v>889380880.80999994</v>
      </c>
      <c r="J292" s="196">
        <v>0</v>
      </c>
      <c r="K292" s="197">
        <v>889380880.80999994</v>
      </c>
      <c r="L292" s="198"/>
      <c r="M292" s="195">
        <v>874741173.14999998</v>
      </c>
      <c r="N292" s="196">
        <v>0</v>
      </c>
      <c r="O292" s="197">
        <v>874741173.14999998</v>
      </c>
      <c r="P292" s="198"/>
      <c r="Q292" s="195">
        <v>1971060144.9100001</v>
      </c>
      <c r="R292" s="196">
        <v>0</v>
      </c>
      <c r="S292" s="197">
        <v>1971060144.9100001</v>
      </c>
      <c r="T292" s="47"/>
    </row>
    <row r="293" spans="2:20">
      <c r="B293" s="21"/>
      <c r="C293" s="161" t="s">
        <v>1045</v>
      </c>
      <c r="D293" s="159"/>
      <c r="E293" s="199">
        <v>206938090.94999999</v>
      </c>
      <c r="F293" s="200">
        <v>0</v>
      </c>
      <c r="G293" s="201">
        <v>206938090.94999999</v>
      </c>
      <c r="H293" s="191"/>
      <c r="I293" s="199">
        <v>889380880.80999994</v>
      </c>
      <c r="J293" s="200">
        <v>0</v>
      </c>
      <c r="K293" s="201">
        <v>889380880.80999994</v>
      </c>
      <c r="L293" s="191"/>
      <c r="M293" s="199">
        <v>874741173.14999998</v>
      </c>
      <c r="N293" s="200">
        <v>0</v>
      </c>
      <c r="O293" s="201">
        <v>874741173.14999998</v>
      </c>
      <c r="P293" s="191"/>
      <c r="Q293" s="199">
        <v>1971060144.9100001</v>
      </c>
      <c r="R293" s="200">
        <v>0</v>
      </c>
      <c r="S293" s="201">
        <v>1971060144.9100001</v>
      </c>
      <c r="T293" s="47"/>
    </row>
    <row r="294" spans="2:20">
      <c r="B294" s="21"/>
      <c r="C294" s="160" t="s">
        <v>1046</v>
      </c>
      <c r="D294" s="158"/>
      <c r="E294" s="195">
        <v>22544954.530000001</v>
      </c>
      <c r="F294" s="196">
        <v>0</v>
      </c>
      <c r="G294" s="197">
        <v>22544954.530000001</v>
      </c>
      <c r="H294" s="198"/>
      <c r="I294" s="195">
        <v>49329222.439999998</v>
      </c>
      <c r="J294" s="196">
        <v>0</v>
      </c>
      <c r="K294" s="197">
        <v>49329222.439999998</v>
      </c>
      <c r="L294" s="198"/>
      <c r="M294" s="195">
        <v>158282181.06</v>
      </c>
      <c r="N294" s="196">
        <v>0</v>
      </c>
      <c r="O294" s="197">
        <v>158282181.06</v>
      </c>
      <c r="P294" s="198"/>
      <c r="Q294" s="195">
        <v>230156358.03</v>
      </c>
      <c r="R294" s="196">
        <v>0</v>
      </c>
      <c r="S294" s="197">
        <v>230156358.03</v>
      </c>
      <c r="T294" s="47"/>
    </row>
    <row r="295" spans="2:20">
      <c r="B295" s="21"/>
      <c r="C295" s="161" t="s">
        <v>1047</v>
      </c>
      <c r="D295" s="159"/>
      <c r="E295" s="199">
        <v>22544954.530000001</v>
      </c>
      <c r="F295" s="200">
        <v>0</v>
      </c>
      <c r="G295" s="201">
        <v>22544954.530000001</v>
      </c>
      <c r="H295" s="191"/>
      <c r="I295" s="199">
        <v>49329222.439999998</v>
      </c>
      <c r="J295" s="200">
        <v>0</v>
      </c>
      <c r="K295" s="201">
        <v>49329222.439999998</v>
      </c>
      <c r="L295" s="191"/>
      <c r="M295" s="199">
        <v>158282181.06</v>
      </c>
      <c r="N295" s="200">
        <v>0</v>
      </c>
      <c r="O295" s="201">
        <v>158282181.06</v>
      </c>
      <c r="P295" s="191"/>
      <c r="Q295" s="199">
        <v>230156358.03</v>
      </c>
      <c r="R295" s="200">
        <v>0</v>
      </c>
      <c r="S295" s="201">
        <v>230156358.03</v>
      </c>
      <c r="T295" s="47"/>
    </row>
    <row r="296" spans="2:20">
      <c r="B296" s="21"/>
      <c r="C296" s="160" t="s">
        <v>1048</v>
      </c>
      <c r="D296" s="158"/>
      <c r="E296" s="195">
        <v>71350.13</v>
      </c>
      <c r="F296" s="196">
        <v>0</v>
      </c>
      <c r="G296" s="197">
        <v>71350.13</v>
      </c>
      <c r="H296" s="198"/>
      <c r="I296" s="195">
        <v>480</v>
      </c>
      <c r="J296" s="196">
        <v>0</v>
      </c>
      <c r="K296" s="197">
        <v>480</v>
      </c>
      <c r="L296" s="198"/>
      <c r="M296" s="195">
        <v>70405303.560000002</v>
      </c>
      <c r="N296" s="196">
        <v>0</v>
      </c>
      <c r="O296" s="197">
        <v>70405303.560000002</v>
      </c>
      <c r="P296" s="198"/>
      <c r="Q296" s="195">
        <v>70477133.689999998</v>
      </c>
      <c r="R296" s="196">
        <v>0</v>
      </c>
      <c r="S296" s="197">
        <v>70477133.689999998</v>
      </c>
      <c r="T296" s="47"/>
    </row>
    <row r="297" spans="2:20">
      <c r="B297" s="21"/>
      <c r="C297" s="161" t="s">
        <v>1049</v>
      </c>
      <c r="D297" s="159"/>
      <c r="E297" s="199">
        <v>71350.13</v>
      </c>
      <c r="F297" s="200">
        <v>0</v>
      </c>
      <c r="G297" s="201">
        <v>71350.13</v>
      </c>
      <c r="H297" s="191"/>
      <c r="I297" s="199">
        <v>480</v>
      </c>
      <c r="J297" s="200">
        <v>0</v>
      </c>
      <c r="K297" s="201">
        <v>480</v>
      </c>
      <c r="L297" s="191"/>
      <c r="M297" s="199">
        <v>70405303.560000002</v>
      </c>
      <c r="N297" s="200">
        <v>0</v>
      </c>
      <c r="O297" s="201">
        <v>70405303.560000002</v>
      </c>
      <c r="P297" s="191"/>
      <c r="Q297" s="199">
        <v>70477133.689999998</v>
      </c>
      <c r="R297" s="200">
        <v>0</v>
      </c>
      <c r="S297" s="201">
        <v>70477133.689999998</v>
      </c>
      <c r="T297" s="47"/>
    </row>
    <row r="298" spans="2:20">
      <c r="B298" s="21"/>
      <c r="C298" s="160" t="s">
        <v>1050</v>
      </c>
      <c r="D298" s="158"/>
      <c r="E298" s="195">
        <v>726336193.40999997</v>
      </c>
      <c r="F298" s="196">
        <v>686357475.24000001</v>
      </c>
      <c r="G298" s="197">
        <v>39978718.170000002</v>
      </c>
      <c r="H298" s="198"/>
      <c r="I298" s="195">
        <v>6361111809.7200003</v>
      </c>
      <c r="J298" s="196">
        <v>3918243527.9299998</v>
      </c>
      <c r="K298" s="197">
        <v>2442868281.79</v>
      </c>
      <c r="L298" s="198"/>
      <c r="M298" s="195">
        <v>6530347079.5</v>
      </c>
      <c r="N298" s="196">
        <v>2425436997.1399999</v>
      </c>
      <c r="O298" s="197">
        <v>4104910082.3600001</v>
      </c>
      <c r="P298" s="198"/>
      <c r="Q298" s="195">
        <v>13617795082.629999</v>
      </c>
      <c r="R298" s="196">
        <v>7030038000.3100014</v>
      </c>
      <c r="S298" s="197">
        <v>6587757082.3199997</v>
      </c>
      <c r="T298" s="47"/>
    </row>
    <row r="299" spans="2:20">
      <c r="B299" s="21"/>
      <c r="C299" s="161" t="s">
        <v>1051</v>
      </c>
      <c r="D299" s="159"/>
      <c r="E299" s="199">
        <v>705600393.02999997</v>
      </c>
      <c r="F299" s="200">
        <v>686357475.24000001</v>
      </c>
      <c r="G299" s="201">
        <v>19242917.789999999</v>
      </c>
      <c r="H299" s="191"/>
      <c r="I299" s="199">
        <v>6285962423.5500002</v>
      </c>
      <c r="J299" s="200">
        <v>3918243527.9299998</v>
      </c>
      <c r="K299" s="201">
        <v>2367718895.6199999</v>
      </c>
      <c r="L299" s="191"/>
      <c r="M299" s="199">
        <v>4689496753.0699997</v>
      </c>
      <c r="N299" s="200">
        <v>2425436997.1399999</v>
      </c>
      <c r="O299" s="201">
        <v>2264059755.9299998</v>
      </c>
      <c r="P299" s="191"/>
      <c r="Q299" s="199">
        <v>11681059569.65</v>
      </c>
      <c r="R299" s="200">
        <v>7030038000.3099995</v>
      </c>
      <c r="S299" s="201">
        <v>4651021569.3400002</v>
      </c>
      <c r="T299" s="47"/>
    </row>
    <row r="300" spans="2:20">
      <c r="B300" s="21"/>
      <c r="C300" s="160" t="s">
        <v>1052</v>
      </c>
      <c r="D300" s="158"/>
      <c r="E300" s="195">
        <v>19242917.789999999</v>
      </c>
      <c r="F300" s="196">
        <v>0</v>
      </c>
      <c r="G300" s="197">
        <v>19242917.789999999</v>
      </c>
      <c r="H300" s="198"/>
      <c r="I300" s="195">
        <v>2367718895.6199999</v>
      </c>
      <c r="J300" s="196">
        <v>0</v>
      </c>
      <c r="K300" s="197">
        <v>2367718895.6199999</v>
      </c>
      <c r="L300" s="198"/>
      <c r="M300" s="195">
        <v>2264059755.9299998</v>
      </c>
      <c r="N300" s="196">
        <v>0</v>
      </c>
      <c r="O300" s="197">
        <v>2264059755.9299998</v>
      </c>
      <c r="P300" s="198"/>
      <c r="Q300" s="195">
        <v>4651021569.3399992</v>
      </c>
      <c r="R300" s="196">
        <v>0</v>
      </c>
      <c r="S300" s="197">
        <v>4651021569.3399992</v>
      </c>
      <c r="T300" s="47"/>
    </row>
    <row r="301" spans="2:20">
      <c r="B301" s="21"/>
      <c r="C301" s="161" t="s">
        <v>1053</v>
      </c>
      <c r="D301" s="159"/>
      <c r="E301" s="199">
        <v>686265724.87</v>
      </c>
      <c r="F301" s="200">
        <v>686265724.87</v>
      </c>
      <c r="G301" s="201">
        <v>0</v>
      </c>
      <c r="H301" s="191"/>
      <c r="I301" s="199">
        <v>392791213.94</v>
      </c>
      <c r="J301" s="200">
        <v>392791213.94</v>
      </c>
      <c r="K301" s="201">
        <v>0</v>
      </c>
      <c r="L301" s="191"/>
      <c r="M301" s="199">
        <v>120143655.08</v>
      </c>
      <c r="N301" s="200">
        <v>120143655.08</v>
      </c>
      <c r="O301" s="201">
        <v>0</v>
      </c>
      <c r="P301" s="191"/>
      <c r="Q301" s="199">
        <v>1199200593.8900001</v>
      </c>
      <c r="R301" s="200">
        <v>1199200593.8900001</v>
      </c>
      <c r="S301" s="201">
        <v>0</v>
      </c>
      <c r="T301" s="47"/>
    </row>
    <row r="302" spans="2:20">
      <c r="B302" s="21"/>
      <c r="C302" s="160" t="s">
        <v>1054</v>
      </c>
      <c r="D302" s="158"/>
      <c r="E302" s="195">
        <v>0</v>
      </c>
      <c r="F302" s="196">
        <v>0</v>
      </c>
      <c r="G302" s="197">
        <v>0</v>
      </c>
      <c r="H302" s="198"/>
      <c r="I302" s="195">
        <v>3524710502.21</v>
      </c>
      <c r="J302" s="196">
        <v>3524710502.21</v>
      </c>
      <c r="K302" s="197">
        <v>0</v>
      </c>
      <c r="L302" s="198"/>
      <c r="M302" s="195">
        <v>2284462476.3600001</v>
      </c>
      <c r="N302" s="196">
        <v>2284462476.3600001</v>
      </c>
      <c r="O302" s="197">
        <v>0</v>
      </c>
      <c r="P302" s="198"/>
      <c r="Q302" s="195">
        <v>5809172978.5699997</v>
      </c>
      <c r="R302" s="196">
        <v>5809172978.5699997</v>
      </c>
      <c r="S302" s="197">
        <v>0</v>
      </c>
      <c r="T302" s="47"/>
    </row>
    <row r="303" spans="2:20">
      <c r="B303" s="21"/>
      <c r="C303" s="161" t="s">
        <v>1055</v>
      </c>
      <c r="D303" s="159"/>
      <c r="E303" s="199">
        <v>91730.37</v>
      </c>
      <c r="F303" s="200">
        <v>91730.37</v>
      </c>
      <c r="G303" s="201">
        <v>0</v>
      </c>
      <c r="H303" s="191"/>
      <c r="I303" s="199">
        <v>49849.87</v>
      </c>
      <c r="J303" s="200">
        <v>49849.87</v>
      </c>
      <c r="K303" s="201">
        <v>0</v>
      </c>
      <c r="L303" s="191"/>
      <c r="M303" s="199">
        <v>4392875.0999999996</v>
      </c>
      <c r="N303" s="200">
        <v>4392875.0999999996</v>
      </c>
      <c r="O303" s="201">
        <v>0</v>
      </c>
      <c r="P303" s="191"/>
      <c r="Q303" s="199">
        <v>4534455.34</v>
      </c>
      <c r="R303" s="200">
        <v>4534455.34</v>
      </c>
      <c r="S303" s="201">
        <v>0</v>
      </c>
      <c r="T303" s="47"/>
    </row>
    <row r="304" spans="2:20">
      <c r="B304" s="21"/>
      <c r="C304" s="160" t="s">
        <v>1056</v>
      </c>
      <c r="D304" s="158"/>
      <c r="E304" s="195">
        <v>20</v>
      </c>
      <c r="F304" s="196">
        <v>20</v>
      </c>
      <c r="G304" s="197">
        <v>0</v>
      </c>
      <c r="H304" s="198"/>
      <c r="I304" s="195">
        <v>691961.91</v>
      </c>
      <c r="J304" s="196">
        <v>691961.91</v>
      </c>
      <c r="K304" s="197">
        <v>0</v>
      </c>
      <c r="L304" s="198"/>
      <c r="M304" s="195">
        <v>16437990.6</v>
      </c>
      <c r="N304" s="196">
        <v>16437990.6</v>
      </c>
      <c r="O304" s="197">
        <v>0</v>
      </c>
      <c r="P304" s="198"/>
      <c r="Q304" s="195">
        <v>17129972.510000002</v>
      </c>
      <c r="R304" s="196">
        <v>17129972.510000002</v>
      </c>
      <c r="S304" s="197">
        <v>0</v>
      </c>
      <c r="T304" s="47"/>
    </row>
    <row r="305" spans="2:20">
      <c r="B305" s="21"/>
      <c r="C305" s="161" t="s">
        <v>1057</v>
      </c>
      <c r="D305" s="159"/>
      <c r="E305" s="199">
        <v>664963.64</v>
      </c>
      <c r="F305" s="200">
        <v>0</v>
      </c>
      <c r="G305" s="201">
        <v>664963.64</v>
      </c>
      <c r="H305" s="191"/>
      <c r="I305" s="199">
        <v>296.25</v>
      </c>
      <c r="J305" s="200">
        <v>0</v>
      </c>
      <c r="K305" s="201">
        <v>296.25</v>
      </c>
      <c r="L305" s="191"/>
      <c r="M305" s="199">
        <v>1296812445.76</v>
      </c>
      <c r="N305" s="200">
        <v>0</v>
      </c>
      <c r="O305" s="201">
        <v>1296812445.76</v>
      </c>
      <c r="P305" s="191"/>
      <c r="Q305" s="199">
        <v>1297477705.6500001</v>
      </c>
      <c r="R305" s="200">
        <v>0</v>
      </c>
      <c r="S305" s="201">
        <v>1297477705.6500001</v>
      </c>
      <c r="T305" s="47"/>
    </row>
    <row r="306" spans="2:20" ht="25.5" customHeight="1">
      <c r="B306" s="21"/>
      <c r="C306" s="160" t="s">
        <v>1058</v>
      </c>
      <c r="D306" s="158"/>
      <c r="E306" s="195">
        <v>664963.64</v>
      </c>
      <c r="F306" s="196">
        <v>0</v>
      </c>
      <c r="G306" s="197">
        <v>664963.64</v>
      </c>
      <c r="H306" s="198"/>
      <c r="I306" s="195">
        <v>296.25</v>
      </c>
      <c r="J306" s="196">
        <v>0</v>
      </c>
      <c r="K306" s="197">
        <v>296.25</v>
      </c>
      <c r="L306" s="198"/>
      <c r="M306" s="195">
        <v>1296812445.76</v>
      </c>
      <c r="N306" s="196">
        <v>0</v>
      </c>
      <c r="O306" s="197">
        <v>1296812445.76</v>
      </c>
      <c r="P306" s="198"/>
      <c r="Q306" s="195">
        <v>1297477705.6500001</v>
      </c>
      <c r="R306" s="196">
        <v>0</v>
      </c>
      <c r="S306" s="197">
        <v>1297477705.6500001</v>
      </c>
      <c r="T306" s="47"/>
    </row>
    <row r="307" spans="2:20" ht="25.5" customHeight="1">
      <c r="B307" s="21"/>
      <c r="C307" s="161" t="s">
        <v>1059</v>
      </c>
      <c r="D307" s="159"/>
      <c r="E307" s="199">
        <v>16092448.74</v>
      </c>
      <c r="F307" s="200">
        <v>0</v>
      </c>
      <c r="G307" s="201">
        <v>16092448.74</v>
      </c>
      <c r="H307" s="191"/>
      <c r="I307" s="199">
        <v>96.66</v>
      </c>
      <c r="J307" s="200">
        <v>0</v>
      </c>
      <c r="K307" s="201">
        <v>96.66</v>
      </c>
      <c r="L307" s="191"/>
      <c r="M307" s="199">
        <v>99932670.260000005</v>
      </c>
      <c r="N307" s="200">
        <v>0</v>
      </c>
      <c r="O307" s="201">
        <v>99932670.260000005</v>
      </c>
      <c r="P307" s="191"/>
      <c r="Q307" s="199">
        <v>116025215.66</v>
      </c>
      <c r="R307" s="200">
        <v>0</v>
      </c>
      <c r="S307" s="201">
        <v>116025215.66</v>
      </c>
      <c r="T307" s="47"/>
    </row>
    <row r="308" spans="2:20" ht="25.5" customHeight="1">
      <c r="B308" s="21"/>
      <c r="C308" s="160" t="s">
        <v>1060</v>
      </c>
      <c r="D308" s="158"/>
      <c r="E308" s="195">
        <v>16092448.74</v>
      </c>
      <c r="F308" s="196">
        <v>0</v>
      </c>
      <c r="G308" s="197">
        <v>16092448.74</v>
      </c>
      <c r="H308" s="198"/>
      <c r="I308" s="195">
        <v>96.66</v>
      </c>
      <c r="J308" s="196">
        <v>0</v>
      </c>
      <c r="K308" s="197">
        <v>96.66</v>
      </c>
      <c r="L308" s="198"/>
      <c r="M308" s="195">
        <v>99932670.260000005</v>
      </c>
      <c r="N308" s="196">
        <v>0</v>
      </c>
      <c r="O308" s="197">
        <v>99932670.260000005</v>
      </c>
      <c r="P308" s="198"/>
      <c r="Q308" s="195">
        <v>116025215.66</v>
      </c>
      <c r="R308" s="196">
        <v>0</v>
      </c>
      <c r="S308" s="197">
        <v>116025215.66</v>
      </c>
      <c r="T308" s="47"/>
    </row>
    <row r="309" spans="2:20">
      <c r="B309" s="21"/>
      <c r="C309" s="161" t="s">
        <v>1061</v>
      </c>
      <c r="D309" s="159"/>
      <c r="E309" s="199">
        <v>3978388</v>
      </c>
      <c r="F309" s="200">
        <v>0</v>
      </c>
      <c r="G309" s="201">
        <v>3978388</v>
      </c>
      <c r="H309" s="191"/>
      <c r="I309" s="199">
        <v>75148993.260000005</v>
      </c>
      <c r="J309" s="200">
        <v>0</v>
      </c>
      <c r="K309" s="201">
        <v>75148993.260000005</v>
      </c>
      <c r="L309" s="191"/>
      <c r="M309" s="199">
        <v>444105210.41000003</v>
      </c>
      <c r="N309" s="200">
        <v>0</v>
      </c>
      <c r="O309" s="201">
        <v>444105210.41000003</v>
      </c>
      <c r="P309" s="191"/>
      <c r="Q309" s="199">
        <v>523232591.67000002</v>
      </c>
      <c r="R309" s="200">
        <v>0</v>
      </c>
      <c r="S309" s="201">
        <v>523232591.67000002</v>
      </c>
      <c r="T309" s="47"/>
    </row>
    <row r="310" spans="2:20">
      <c r="B310" s="21"/>
      <c r="C310" s="160" t="s">
        <v>1062</v>
      </c>
      <c r="D310" s="158"/>
      <c r="E310" s="195">
        <v>3978388</v>
      </c>
      <c r="F310" s="196">
        <v>0</v>
      </c>
      <c r="G310" s="197">
        <v>3978388</v>
      </c>
      <c r="H310" s="198"/>
      <c r="I310" s="195">
        <v>75148993.260000005</v>
      </c>
      <c r="J310" s="196">
        <v>0</v>
      </c>
      <c r="K310" s="197">
        <v>75148993.260000005</v>
      </c>
      <c r="L310" s="198"/>
      <c r="M310" s="195">
        <v>444105210.41000003</v>
      </c>
      <c r="N310" s="196">
        <v>0</v>
      </c>
      <c r="O310" s="197">
        <v>444105210.41000003</v>
      </c>
      <c r="P310" s="198"/>
      <c r="Q310" s="195">
        <v>523232591.67000002</v>
      </c>
      <c r="R310" s="196">
        <v>0</v>
      </c>
      <c r="S310" s="197">
        <v>523232591.67000002</v>
      </c>
      <c r="T310" s="47"/>
    </row>
    <row r="311" spans="2:20" ht="25.5" customHeight="1">
      <c r="B311" s="21"/>
      <c r="C311" s="347" t="s">
        <v>1063</v>
      </c>
      <c r="D311" s="159"/>
      <c r="E311" s="199">
        <v>2358157048.4899998</v>
      </c>
      <c r="F311" s="200">
        <v>0</v>
      </c>
      <c r="G311" s="201">
        <v>2358157048.4899998</v>
      </c>
      <c r="H311" s="191"/>
      <c r="I311" s="199">
        <v>18906056.620000001</v>
      </c>
      <c r="J311" s="200">
        <v>0</v>
      </c>
      <c r="K311" s="201">
        <v>18906056.620000001</v>
      </c>
      <c r="L311" s="191"/>
      <c r="M311" s="199">
        <v>1863422010.96</v>
      </c>
      <c r="N311" s="200">
        <v>1326953.22</v>
      </c>
      <c r="O311" s="201">
        <v>1862095057.74</v>
      </c>
      <c r="P311" s="191"/>
      <c r="Q311" s="199">
        <v>4240485116.0700002</v>
      </c>
      <c r="R311" s="352">
        <v>1326953.22</v>
      </c>
      <c r="S311" s="201">
        <v>4239158162.849999</v>
      </c>
      <c r="T311" s="47"/>
    </row>
    <row r="312" spans="2:20">
      <c r="B312" s="21"/>
      <c r="C312" s="160" t="s">
        <v>1064</v>
      </c>
      <c r="D312" s="158"/>
      <c r="E312" s="195">
        <v>1000305401.41</v>
      </c>
      <c r="F312" s="196">
        <v>0</v>
      </c>
      <c r="G312" s="197">
        <v>1000305401.41</v>
      </c>
      <c r="H312" s="198"/>
      <c r="I312" s="195">
        <v>18367363.649999999</v>
      </c>
      <c r="J312" s="196">
        <v>0</v>
      </c>
      <c r="K312" s="197">
        <v>18367363.649999999</v>
      </c>
      <c r="L312" s="198"/>
      <c r="M312" s="195">
        <v>65261597.18</v>
      </c>
      <c r="N312" s="196">
        <v>0</v>
      </c>
      <c r="O312" s="197">
        <v>65261597.18</v>
      </c>
      <c r="P312" s="198"/>
      <c r="Q312" s="195">
        <v>1083934362.24</v>
      </c>
      <c r="R312" s="196">
        <v>0</v>
      </c>
      <c r="S312" s="197">
        <v>1083934362.24</v>
      </c>
      <c r="T312" s="47"/>
    </row>
    <row r="313" spans="2:20">
      <c r="B313" s="21"/>
      <c r="C313" s="161" t="s">
        <v>1065</v>
      </c>
      <c r="D313" s="159"/>
      <c r="E313" s="199">
        <v>1000305401.41</v>
      </c>
      <c r="F313" s="200">
        <v>0</v>
      </c>
      <c r="G313" s="201">
        <v>1000305401.41</v>
      </c>
      <c r="H313" s="191"/>
      <c r="I313" s="199">
        <v>18367363.649999999</v>
      </c>
      <c r="J313" s="200">
        <v>0</v>
      </c>
      <c r="K313" s="201">
        <v>18367363.649999999</v>
      </c>
      <c r="L313" s="191"/>
      <c r="M313" s="199">
        <v>65261597.18</v>
      </c>
      <c r="N313" s="200">
        <v>0</v>
      </c>
      <c r="O313" s="201">
        <v>65261597.18</v>
      </c>
      <c r="P313" s="191"/>
      <c r="Q313" s="199">
        <v>1083934362.24</v>
      </c>
      <c r="R313" s="200">
        <v>0</v>
      </c>
      <c r="S313" s="201">
        <v>1083934362.24</v>
      </c>
      <c r="T313" s="47"/>
    </row>
    <row r="314" spans="2:20">
      <c r="B314" s="21"/>
      <c r="C314" s="160" t="s">
        <v>1066</v>
      </c>
      <c r="D314" s="158"/>
      <c r="E314" s="195">
        <v>0</v>
      </c>
      <c r="F314" s="196">
        <v>0</v>
      </c>
      <c r="G314" s="197">
        <v>0</v>
      </c>
      <c r="H314" s="198"/>
      <c r="I314" s="195">
        <v>0</v>
      </c>
      <c r="J314" s="196">
        <v>0</v>
      </c>
      <c r="K314" s="197">
        <v>0</v>
      </c>
      <c r="L314" s="198"/>
      <c r="M314" s="195">
        <v>0</v>
      </c>
      <c r="N314" s="196">
        <v>0</v>
      </c>
      <c r="O314" s="197">
        <v>0</v>
      </c>
      <c r="P314" s="198"/>
      <c r="Q314" s="195">
        <v>0</v>
      </c>
      <c r="R314" s="196">
        <v>0</v>
      </c>
      <c r="S314" s="197">
        <v>0</v>
      </c>
      <c r="T314" s="47"/>
    </row>
    <row r="315" spans="2:20">
      <c r="B315" s="21"/>
      <c r="C315" s="161" t="s">
        <v>1067</v>
      </c>
      <c r="D315" s="159"/>
      <c r="E315" s="199">
        <v>0</v>
      </c>
      <c r="F315" s="200">
        <v>0</v>
      </c>
      <c r="G315" s="201">
        <v>0</v>
      </c>
      <c r="H315" s="191"/>
      <c r="I315" s="199">
        <v>0</v>
      </c>
      <c r="J315" s="200">
        <v>0</v>
      </c>
      <c r="K315" s="201">
        <v>0</v>
      </c>
      <c r="L315" s="191"/>
      <c r="M315" s="199">
        <v>0</v>
      </c>
      <c r="N315" s="200">
        <v>0</v>
      </c>
      <c r="O315" s="201">
        <v>0</v>
      </c>
      <c r="P315" s="191"/>
      <c r="Q315" s="199">
        <v>0</v>
      </c>
      <c r="R315" s="200">
        <v>0</v>
      </c>
      <c r="S315" s="201">
        <v>0</v>
      </c>
      <c r="T315" s="47"/>
    </row>
    <row r="316" spans="2:20">
      <c r="B316" s="21"/>
      <c r="C316" s="160" t="s">
        <v>1068</v>
      </c>
      <c r="D316" s="158"/>
      <c r="E316" s="195">
        <v>0</v>
      </c>
      <c r="F316" s="196">
        <v>0</v>
      </c>
      <c r="G316" s="197">
        <v>0</v>
      </c>
      <c r="H316" s="198"/>
      <c r="I316" s="195">
        <v>0</v>
      </c>
      <c r="J316" s="196">
        <v>0</v>
      </c>
      <c r="K316" s="197">
        <v>0</v>
      </c>
      <c r="L316" s="198"/>
      <c r="M316" s="195">
        <v>0</v>
      </c>
      <c r="N316" s="196">
        <v>0</v>
      </c>
      <c r="O316" s="197">
        <v>0</v>
      </c>
      <c r="P316" s="198"/>
      <c r="Q316" s="195">
        <v>0</v>
      </c>
      <c r="R316" s="196">
        <v>0</v>
      </c>
      <c r="S316" s="197">
        <v>0</v>
      </c>
      <c r="T316" s="47"/>
    </row>
    <row r="317" spans="2:20" ht="25.5" customHeight="1">
      <c r="B317" s="21"/>
      <c r="C317" s="161" t="s">
        <v>1069</v>
      </c>
      <c r="D317" s="159"/>
      <c r="E317" s="199">
        <v>0</v>
      </c>
      <c r="F317" s="200">
        <v>0</v>
      </c>
      <c r="G317" s="201">
        <v>0</v>
      </c>
      <c r="H317" s="191"/>
      <c r="I317" s="199">
        <v>0</v>
      </c>
      <c r="J317" s="200">
        <v>0</v>
      </c>
      <c r="K317" s="201">
        <v>0</v>
      </c>
      <c r="L317" s="191"/>
      <c r="M317" s="199">
        <v>0</v>
      </c>
      <c r="N317" s="200">
        <v>0</v>
      </c>
      <c r="O317" s="201">
        <v>0</v>
      </c>
      <c r="P317" s="191"/>
      <c r="Q317" s="199">
        <v>0</v>
      </c>
      <c r="R317" s="200">
        <v>0</v>
      </c>
      <c r="S317" s="201">
        <v>0</v>
      </c>
      <c r="T317" s="47"/>
    </row>
    <row r="318" spans="2:20">
      <c r="B318" s="21"/>
      <c r="C318" s="160" t="s">
        <v>1070</v>
      </c>
      <c r="D318" s="158"/>
      <c r="E318" s="195">
        <v>1356841655.96</v>
      </c>
      <c r="F318" s="196">
        <v>0</v>
      </c>
      <c r="G318" s="197">
        <v>1356841655.96</v>
      </c>
      <c r="H318" s="198"/>
      <c r="I318" s="195">
        <v>538692.97</v>
      </c>
      <c r="J318" s="196">
        <v>0</v>
      </c>
      <c r="K318" s="197">
        <v>538692.97</v>
      </c>
      <c r="L318" s="198"/>
      <c r="M318" s="195">
        <v>109695.53</v>
      </c>
      <c r="N318" s="196">
        <v>0</v>
      </c>
      <c r="O318" s="197">
        <v>109695.53</v>
      </c>
      <c r="P318" s="198"/>
      <c r="Q318" s="195">
        <v>1357490044.46</v>
      </c>
      <c r="R318" s="196">
        <v>0</v>
      </c>
      <c r="S318" s="197">
        <v>1357490044.46</v>
      </c>
      <c r="T318" s="47"/>
    </row>
    <row r="319" spans="2:20">
      <c r="B319" s="21"/>
      <c r="C319" s="161" t="s">
        <v>1071</v>
      </c>
      <c r="D319" s="159"/>
      <c r="E319" s="199">
        <v>1356841655.96</v>
      </c>
      <c r="F319" s="200">
        <v>0</v>
      </c>
      <c r="G319" s="201">
        <v>1356841655.96</v>
      </c>
      <c r="H319" s="191"/>
      <c r="I319" s="199">
        <v>538692.97</v>
      </c>
      <c r="J319" s="200">
        <v>0</v>
      </c>
      <c r="K319" s="201">
        <v>538692.97</v>
      </c>
      <c r="L319" s="191"/>
      <c r="M319" s="199">
        <v>109695.53</v>
      </c>
      <c r="N319" s="200">
        <v>0</v>
      </c>
      <c r="O319" s="201">
        <v>109695.53</v>
      </c>
      <c r="P319" s="191"/>
      <c r="Q319" s="199">
        <v>1357490044.46</v>
      </c>
      <c r="R319" s="200">
        <v>0</v>
      </c>
      <c r="S319" s="201">
        <v>1357490044.46</v>
      </c>
      <c r="T319" s="47"/>
    </row>
    <row r="320" spans="2:20">
      <c r="B320" s="21"/>
      <c r="C320" s="160" t="s">
        <v>1072</v>
      </c>
      <c r="D320" s="158"/>
      <c r="E320" s="195">
        <v>0</v>
      </c>
      <c r="F320" s="196">
        <v>0</v>
      </c>
      <c r="G320" s="197">
        <v>0</v>
      </c>
      <c r="H320" s="198"/>
      <c r="I320" s="195">
        <v>0</v>
      </c>
      <c r="J320" s="196">
        <v>0</v>
      </c>
      <c r="K320" s="197">
        <v>0</v>
      </c>
      <c r="L320" s="198"/>
      <c r="M320" s="195">
        <v>0</v>
      </c>
      <c r="N320" s="196">
        <v>0</v>
      </c>
      <c r="O320" s="197">
        <v>0</v>
      </c>
      <c r="P320" s="198"/>
      <c r="Q320" s="195">
        <v>0</v>
      </c>
      <c r="R320" s="196">
        <v>0</v>
      </c>
      <c r="S320" s="197">
        <v>0</v>
      </c>
      <c r="T320" s="47"/>
    </row>
    <row r="321" spans="2:20">
      <c r="B321" s="21"/>
      <c r="C321" s="161" t="s">
        <v>1073</v>
      </c>
      <c r="D321" s="159"/>
      <c r="E321" s="199">
        <v>0</v>
      </c>
      <c r="F321" s="200">
        <v>0</v>
      </c>
      <c r="G321" s="201">
        <v>0</v>
      </c>
      <c r="H321" s="191"/>
      <c r="I321" s="199">
        <v>0</v>
      </c>
      <c r="J321" s="200">
        <v>0</v>
      </c>
      <c r="K321" s="201">
        <v>0</v>
      </c>
      <c r="L321" s="191"/>
      <c r="M321" s="199">
        <v>0</v>
      </c>
      <c r="N321" s="200">
        <v>0</v>
      </c>
      <c r="O321" s="201">
        <v>0</v>
      </c>
      <c r="P321" s="191"/>
      <c r="Q321" s="199">
        <v>0</v>
      </c>
      <c r="R321" s="200">
        <v>0</v>
      </c>
      <c r="S321" s="201">
        <v>0</v>
      </c>
      <c r="T321" s="47"/>
    </row>
    <row r="322" spans="2:20">
      <c r="B322" s="21"/>
      <c r="C322" s="160" t="s">
        <v>1074</v>
      </c>
      <c r="D322" s="158"/>
      <c r="E322" s="195">
        <v>0</v>
      </c>
      <c r="F322" s="196">
        <v>0</v>
      </c>
      <c r="G322" s="197">
        <v>0</v>
      </c>
      <c r="H322" s="198"/>
      <c r="I322" s="195">
        <v>0</v>
      </c>
      <c r="J322" s="196">
        <v>0</v>
      </c>
      <c r="K322" s="197">
        <v>0</v>
      </c>
      <c r="L322" s="198"/>
      <c r="M322" s="195">
        <v>0</v>
      </c>
      <c r="N322" s="196">
        <v>0</v>
      </c>
      <c r="O322" s="197">
        <v>0</v>
      </c>
      <c r="P322" s="198"/>
      <c r="Q322" s="195">
        <v>0</v>
      </c>
      <c r="R322" s="196">
        <v>0</v>
      </c>
      <c r="S322" s="197">
        <v>0</v>
      </c>
      <c r="T322" s="47"/>
    </row>
    <row r="323" spans="2:20">
      <c r="B323" s="21"/>
      <c r="C323" s="161" t="s">
        <v>1075</v>
      </c>
      <c r="D323" s="159"/>
      <c r="E323" s="199">
        <v>0</v>
      </c>
      <c r="F323" s="200">
        <v>0</v>
      </c>
      <c r="G323" s="201">
        <v>0</v>
      </c>
      <c r="H323" s="191"/>
      <c r="I323" s="199">
        <v>0</v>
      </c>
      <c r="J323" s="200">
        <v>0</v>
      </c>
      <c r="K323" s="201">
        <v>0</v>
      </c>
      <c r="L323" s="191"/>
      <c r="M323" s="199">
        <v>0</v>
      </c>
      <c r="N323" s="200">
        <v>0</v>
      </c>
      <c r="O323" s="201">
        <v>0</v>
      </c>
      <c r="P323" s="191"/>
      <c r="Q323" s="199">
        <v>0</v>
      </c>
      <c r="R323" s="200">
        <v>0</v>
      </c>
      <c r="S323" s="201">
        <v>0</v>
      </c>
      <c r="T323" s="47"/>
    </row>
    <row r="324" spans="2:20">
      <c r="B324" s="21"/>
      <c r="C324" s="160" t="s">
        <v>1076</v>
      </c>
      <c r="D324" s="158"/>
      <c r="E324" s="195">
        <v>1009991.12</v>
      </c>
      <c r="F324" s="196">
        <v>0</v>
      </c>
      <c r="G324" s="197">
        <v>1009991.12</v>
      </c>
      <c r="H324" s="198"/>
      <c r="I324" s="195">
        <v>0</v>
      </c>
      <c r="J324" s="196">
        <v>0</v>
      </c>
      <c r="K324" s="197">
        <v>0</v>
      </c>
      <c r="L324" s="198"/>
      <c r="M324" s="195">
        <v>1798050718.25</v>
      </c>
      <c r="N324" s="196">
        <v>1326953.22</v>
      </c>
      <c r="O324" s="197">
        <v>1796723765.03</v>
      </c>
      <c r="P324" s="198"/>
      <c r="Q324" s="195">
        <v>1799060709.3699999</v>
      </c>
      <c r="R324" s="196">
        <v>1326953.22</v>
      </c>
      <c r="S324" s="197">
        <v>1797733756.1500001</v>
      </c>
      <c r="T324" s="47"/>
    </row>
    <row r="325" spans="2:20">
      <c r="B325" s="21"/>
      <c r="C325" s="161" t="s">
        <v>1077</v>
      </c>
      <c r="D325" s="159"/>
      <c r="E325" s="199">
        <v>1009991.12</v>
      </c>
      <c r="F325" s="200">
        <v>0</v>
      </c>
      <c r="G325" s="201">
        <v>1009991.12</v>
      </c>
      <c r="H325" s="191"/>
      <c r="I325" s="199">
        <v>0</v>
      </c>
      <c r="J325" s="200">
        <v>0</v>
      </c>
      <c r="K325" s="201">
        <v>0</v>
      </c>
      <c r="L325" s="191"/>
      <c r="M325" s="199">
        <v>1796723765.03</v>
      </c>
      <c r="N325" s="200">
        <v>0</v>
      </c>
      <c r="O325" s="201">
        <v>1796723765.03</v>
      </c>
      <c r="P325" s="191"/>
      <c r="Q325" s="199">
        <v>1797733756.1500001</v>
      </c>
      <c r="R325" s="200">
        <v>0</v>
      </c>
      <c r="S325" s="201">
        <v>1797733756.1500001</v>
      </c>
      <c r="T325" s="47"/>
    </row>
    <row r="326" spans="2:20">
      <c r="B326" s="21"/>
      <c r="C326" s="160" t="s">
        <v>1078</v>
      </c>
      <c r="D326" s="158"/>
      <c r="E326" s="195">
        <v>0</v>
      </c>
      <c r="F326" s="196">
        <v>0</v>
      </c>
      <c r="G326" s="197">
        <v>0</v>
      </c>
      <c r="H326" s="198"/>
      <c r="I326" s="195">
        <v>0</v>
      </c>
      <c r="J326" s="196">
        <v>0</v>
      </c>
      <c r="K326" s="197">
        <v>0</v>
      </c>
      <c r="L326" s="198"/>
      <c r="M326" s="195">
        <v>0</v>
      </c>
      <c r="N326" s="196">
        <v>0</v>
      </c>
      <c r="O326" s="197">
        <v>0</v>
      </c>
      <c r="P326" s="198"/>
      <c r="Q326" s="195">
        <v>0</v>
      </c>
      <c r="R326" s="196">
        <v>0</v>
      </c>
      <c r="S326" s="197">
        <v>0</v>
      </c>
      <c r="T326" s="47"/>
    </row>
    <row r="327" spans="2:20">
      <c r="B327" s="21"/>
      <c r="C327" s="161" t="s">
        <v>1079</v>
      </c>
      <c r="D327" s="159"/>
      <c r="E327" s="199">
        <v>0</v>
      </c>
      <c r="F327" s="200">
        <v>0</v>
      </c>
      <c r="G327" s="201">
        <v>0</v>
      </c>
      <c r="H327" s="191"/>
      <c r="I327" s="199">
        <v>0</v>
      </c>
      <c r="J327" s="200">
        <v>0</v>
      </c>
      <c r="K327" s="201">
        <v>0</v>
      </c>
      <c r="L327" s="191"/>
      <c r="M327" s="199">
        <v>221617.15</v>
      </c>
      <c r="N327" s="200">
        <v>221617.15</v>
      </c>
      <c r="O327" s="201">
        <v>0</v>
      </c>
      <c r="P327" s="191"/>
      <c r="Q327" s="199">
        <v>221617.15</v>
      </c>
      <c r="R327" s="200">
        <v>221617.15</v>
      </c>
      <c r="S327" s="201">
        <v>0</v>
      </c>
      <c r="T327" s="47"/>
    </row>
    <row r="328" spans="2:20">
      <c r="B328" s="21"/>
      <c r="C328" s="160" t="s">
        <v>1080</v>
      </c>
      <c r="D328" s="158"/>
      <c r="E328" s="195">
        <v>0</v>
      </c>
      <c r="F328" s="196">
        <v>0</v>
      </c>
      <c r="G328" s="197">
        <v>0</v>
      </c>
      <c r="H328" s="198"/>
      <c r="I328" s="195">
        <v>0</v>
      </c>
      <c r="J328" s="196">
        <v>0</v>
      </c>
      <c r="K328" s="197">
        <v>0</v>
      </c>
      <c r="L328" s="198"/>
      <c r="M328" s="195">
        <v>6235.23</v>
      </c>
      <c r="N328" s="196">
        <v>6235.23</v>
      </c>
      <c r="O328" s="197">
        <v>0</v>
      </c>
      <c r="P328" s="198"/>
      <c r="Q328" s="195">
        <v>6235.23</v>
      </c>
      <c r="R328" s="196">
        <v>6235.23</v>
      </c>
      <c r="S328" s="197">
        <v>0</v>
      </c>
      <c r="T328" s="47"/>
    </row>
    <row r="329" spans="2:20" ht="25.5" customHeight="1">
      <c r="B329" s="21"/>
      <c r="C329" s="161" t="s">
        <v>1081</v>
      </c>
      <c r="D329" s="159"/>
      <c r="E329" s="199">
        <v>0</v>
      </c>
      <c r="F329" s="200">
        <v>0</v>
      </c>
      <c r="G329" s="201">
        <v>0</v>
      </c>
      <c r="H329" s="191"/>
      <c r="I329" s="199">
        <v>0</v>
      </c>
      <c r="J329" s="200">
        <v>0</v>
      </c>
      <c r="K329" s="201">
        <v>0</v>
      </c>
      <c r="L329" s="191"/>
      <c r="M329" s="199">
        <v>1099100.8400000001</v>
      </c>
      <c r="N329" s="200">
        <v>1099100.8400000001</v>
      </c>
      <c r="O329" s="201">
        <v>0</v>
      </c>
      <c r="P329" s="191"/>
      <c r="Q329" s="199">
        <v>1099100.8400000001</v>
      </c>
      <c r="R329" s="200">
        <v>1099100.8400000001</v>
      </c>
      <c r="S329" s="201">
        <v>0</v>
      </c>
      <c r="T329" s="47"/>
    </row>
    <row r="330" spans="2:20">
      <c r="B330" s="21"/>
      <c r="C330" s="348" t="s">
        <v>1082</v>
      </c>
      <c r="D330" s="158"/>
      <c r="E330" s="195">
        <v>265966202220.78</v>
      </c>
      <c r="F330" s="196">
        <v>5950530935.8200073</v>
      </c>
      <c r="G330" s="197">
        <v>260015671284.95999</v>
      </c>
      <c r="H330" s="198"/>
      <c r="I330" s="195">
        <v>592959924304.15002</v>
      </c>
      <c r="J330" s="196">
        <v>77751255.619994998</v>
      </c>
      <c r="K330" s="197">
        <v>592882173048.53003</v>
      </c>
      <c r="L330" s="198"/>
      <c r="M330" s="195">
        <v>264886391269.70999</v>
      </c>
      <c r="N330" s="196">
        <v>315969842.369995</v>
      </c>
      <c r="O330" s="197">
        <v>264570421427.34</v>
      </c>
      <c r="P330" s="198"/>
      <c r="Q330" s="195">
        <v>1123812517794.6399</v>
      </c>
      <c r="R330" s="350">
        <v>6344252033.8098145</v>
      </c>
      <c r="S330" s="197">
        <v>1117468265760.8301</v>
      </c>
      <c r="T330" s="47"/>
    </row>
    <row r="331" spans="2:20">
      <c r="B331" s="21"/>
      <c r="C331" s="161" t="s">
        <v>1083</v>
      </c>
      <c r="D331" s="159"/>
      <c r="E331" s="199">
        <v>25784793.18</v>
      </c>
      <c r="F331" s="200">
        <v>0</v>
      </c>
      <c r="G331" s="201">
        <v>25784793.18</v>
      </c>
      <c r="H331" s="191"/>
      <c r="I331" s="199">
        <v>260028987.81999999</v>
      </c>
      <c r="J331" s="200">
        <v>0</v>
      </c>
      <c r="K331" s="201">
        <v>260028987.81999999</v>
      </c>
      <c r="L331" s="191"/>
      <c r="M331" s="199">
        <v>419206440.81999999</v>
      </c>
      <c r="N331" s="200">
        <v>0</v>
      </c>
      <c r="O331" s="201">
        <v>419206440.81999999</v>
      </c>
      <c r="P331" s="191"/>
      <c r="Q331" s="199">
        <v>705020221.82000005</v>
      </c>
      <c r="R331" s="200">
        <v>0</v>
      </c>
      <c r="S331" s="201">
        <v>705020221.82000005</v>
      </c>
      <c r="T331" s="47"/>
    </row>
    <row r="332" spans="2:20">
      <c r="B332" s="21"/>
      <c r="C332" s="160" t="s">
        <v>1084</v>
      </c>
      <c r="D332" s="158"/>
      <c r="E332" s="195">
        <v>24137182.07</v>
      </c>
      <c r="F332" s="196">
        <v>0</v>
      </c>
      <c r="G332" s="197">
        <v>24137182.07</v>
      </c>
      <c r="H332" s="198"/>
      <c r="I332" s="195">
        <v>57283252.409999996</v>
      </c>
      <c r="J332" s="196">
        <v>0</v>
      </c>
      <c r="K332" s="197">
        <v>57283252.409999996</v>
      </c>
      <c r="L332" s="198"/>
      <c r="M332" s="195">
        <v>228322796.68000001</v>
      </c>
      <c r="N332" s="196">
        <v>0</v>
      </c>
      <c r="O332" s="197">
        <v>228322796.68000001</v>
      </c>
      <c r="P332" s="198"/>
      <c r="Q332" s="195">
        <v>309743231.16000003</v>
      </c>
      <c r="R332" s="196">
        <v>0</v>
      </c>
      <c r="S332" s="197">
        <v>309743231.16000003</v>
      </c>
      <c r="T332" s="47"/>
    </row>
    <row r="333" spans="2:20">
      <c r="B333" s="21"/>
      <c r="C333" s="161" t="s">
        <v>1085</v>
      </c>
      <c r="D333" s="159"/>
      <c r="E333" s="199">
        <v>24137182.07</v>
      </c>
      <c r="F333" s="200">
        <v>0</v>
      </c>
      <c r="G333" s="201">
        <v>24137182.07</v>
      </c>
      <c r="H333" s="191"/>
      <c r="I333" s="199">
        <v>57283252.409999996</v>
      </c>
      <c r="J333" s="200">
        <v>0</v>
      </c>
      <c r="K333" s="201">
        <v>57283252.409999996</v>
      </c>
      <c r="L333" s="191"/>
      <c r="M333" s="199">
        <v>228322796.68000001</v>
      </c>
      <c r="N333" s="200">
        <v>0</v>
      </c>
      <c r="O333" s="201">
        <v>228322796.68000001</v>
      </c>
      <c r="P333" s="191"/>
      <c r="Q333" s="199">
        <v>309743231.16000003</v>
      </c>
      <c r="R333" s="200">
        <v>0</v>
      </c>
      <c r="S333" s="201">
        <v>309743231.16000003</v>
      </c>
      <c r="T333" s="47"/>
    </row>
    <row r="334" spans="2:20">
      <c r="B334" s="21"/>
      <c r="C334" s="160" t="s">
        <v>1086</v>
      </c>
      <c r="D334" s="158"/>
      <c r="E334" s="195">
        <v>224993.77</v>
      </c>
      <c r="F334" s="196">
        <v>0</v>
      </c>
      <c r="G334" s="197">
        <v>224993.77</v>
      </c>
      <c r="H334" s="198"/>
      <c r="I334" s="195">
        <v>2481115.64</v>
      </c>
      <c r="J334" s="196">
        <v>0</v>
      </c>
      <c r="K334" s="197">
        <v>2481115.64</v>
      </c>
      <c r="L334" s="198"/>
      <c r="M334" s="195">
        <v>4606634.8499999996</v>
      </c>
      <c r="N334" s="196">
        <v>0</v>
      </c>
      <c r="O334" s="197">
        <v>4606634.8499999996</v>
      </c>
      <c r="P334" s="198"/>
      <c r="Q334" s="195">
        <v>7312744.2599999998</v>
      </c>
      <c r="R334" s="196">
        <v>0</v>
      </c>
      <c r="S334" s="197">
        <v>7312744.2599999998</v>
      </c>
      <c r="T334" s="47"/>
    </row>
    <row r="335" spans="2:20">
      <c r="B335" s="21"/>
      <c r="C335" s="161" t="s">
        <v>1087</v>
      </c>
      <c r="D335" s="159"/>
      <c r="E335" s="199">
        <v>224993.77</v>
      </c>
      <c r="F335" s="200">
        <v>0</v>
      </c>
      <c r="G335" s="201">
        <v>224993.77</v>
      </c>
      <c r="H335" s="191"/>
      <c r="I335" s="199">
        <v>2481115.64</v>
      </c>
      <c r="J335" s="200">
        <v>0</v>
      </c>
      <c r="K335" s="201">
        <v>2481115.64</v>
      </c>
      <c r="L335" s="191"/>
      <c r="M335" s="199">
        <v>4606634.8499999996</v>
      </c>
      <c r="N335" s="200">
        <v>0</v>
      </c>
      <c r="O335" s="201">
        <v>4606634.8499999996</v>
      </c>
      <c r="P335" s="191"/>
      <c r="Q335" s="199">
        <v>7312744.2599999998</v>
      </c>
      <c r="R335" s="200">
        <v>0</v>
      </c>
      <c r="S335" s="201">
        <v>7312744.2599999998</v>
      </c>
      <c r="T335" s="47"/>
    </row>
    <row r="336" spans="2:20">
      <c r="B336" s="21"/>
      <c r="C336" s="160" t="s">
        <v>1088</v>
      </c>
      <c r="D336" s="158"/>
      <c r="E336" s="195">
        <v>566940.31000000006</v>
      </c>
      <c r="F336" s="196">
        <v>0</v>
      </c>
      <c r="G336" s="197">
        <v>566940.31000000006</v>
      </c>
      <c r="H336" s="198"/>
      <c r="I336" s="195">
        <v>1471357.02</v>
      </c>
      <c r="J336" s="196">
        <v>0</v>
      </c>
      <c r="K336" s="197">
        <v>1471357.02</v>
      </c>
      <c r="L336" s="198"/>
      <c r="M336" s="195">
        <v>339441.28</v>
      </c>
      <c r="N336" s="196">
        <v>0</v>
      </c>
      <c r="O336" s="197">
        <v>339441.28</v>
      </c>
      <c r="P336" s="198"/>
      <c r="Q336" s="195">
        <v>2377738.61</v>
      </c>
      <c r="R336" s="196">
        <v>0</v>
      </c>
      <c r="S336" s="197">
        <v>2377738.61</v>
      </c>
      <c r="T336" s="47"/>
    </row>
    <row r="337" spans="2:20">
      <c r="B337" s="21"/>
      <c r="C337" s="161" t="s">
        <v>1089</v>
      </c>
      <c r="D337" s="159"/>
      <c r="E337" s="199">
        <v>566940.31000000006</v>
      </c>
      <c r="F337" s="200">
        <v>0</v>
      </c>
      <c r="G337" s="201">
        <v>566940.31000000006</v>
      </c>
      <c r="H337" s="191"/>
      <c r="I337" s="199">
        <v>1471357.02</v>
      </c>
      <c r="J337" s="200">
        <v>0</v>
      </c>
      <c r="K337" s="201">
        <v>1471357.02</v>
      </c>
      <c r="L337" s="191"/>
      <c r="M337" s="199">
        <v>339441.28</v>
      </c>
      <c r="N337" s="200">
        <v>0</v>
      </c>
      <c r="O337" s="201">
        <v>339441.28</v>
      </c>
      <c r="P337" s="191"/>
      <c r="Q337" s="199">
        <v>2377738.61</v>
      </c>
      <c r="R337" s="200">
        <v>0</v>
      </c>
      <c r="S337" s="201">
        <v>2377738.61</v>
      </c>
      <c r="T337" s="47"/>
    </row>
    <row r="338" spans="2:20">
      <c r="B338" s="21"/>
      <c r="C338" s="160" t="s">
        <v>1090</v>
      </c>
      <c r="D338" s="158"/>
      <c r="E338" s="195">
        <v>190635.8</v>
      </c>
      <c r="F338" s="196">
        <v>0</v>
      </c>
      <c r="G338" s="197">
        <v>190635.8</v>
      </c>
      <c r="H338" s="198"/>
      <c r="I338" s="195">
        <v>28786662.109999999</v>
      </c>
      <c r="J338" s="196">
        <v>0</v>
      </c>
      <c r="K338" s="197">
        <v>28786662.109999999</v>
      </c>
      <c r="L338" s="198"/>
      <c r="M338" s="195">
        <v>24589088.199999999</v>
      </c>
      <c r="N338" s="196">
        <v>0</v>
      </c>
      <c r="O338" s="197">
        <v>24589088.199999999</v>
      </c>
      <c r="P338" s="198"/>
      <c r="Q338" s="195">
        <v>53566386.109999999</v>
      </c>
      <c r="R338" s="196">
        <v>0</v>
      </c>
      <c r="S338" s="197">
        <v>53566386.109999999</v>
      </c>
      <c r="T338" s="47"/>
    </row>
    <row r="339" spans="2:20">
      <c r="B339" s="21"/>
      <c r="C339" s="161" t="s">
        <v>1091</v>
      </c>
      <c r="D339" s="159"/>
      <c r="E339" s="199">
        <v>190635.8</v>
      </c>
      <c r="F339" s="200">
        <v>0</v>
      </c>
      <c r="G339" s="201">
        <v>190635.8</v>
      </c>
      <c r="H339" s="191"/>
      <c r="I339" s="199">
        <v>28786662.109999999</v>
      </c>
      <c r="J339" s="200">
        <v>0</v>
      </c>
      <c r="K339" s="201">
        <v>28786662.109999999</v>
      </c>
      <c r="L339" s="191"/>
      <c r="M339" s="199">
        <v>24589088.199999999</v>
      </c>
      <c r="N339" s="200">
        <v>0</v>
      </c>
      <c r="O339" s="201">
        <v>24589088.199999999</v>
      </c>
      <c r="P339" s="191"/>
      <c r="Q339" s="199">
        <v>53566386.109999999</v>
      </c>
      <c r="R339" s="200">
        <v>0</v>
      </c>
      <c r="S339" s="201">
        <v>53566386.109999999</v>
      </c>
      <c r="T339" s="47"/>
    </row>
    <row r="340" spans="2:20">
      <c r="B340" s="21"/>
      <c r="C340" s="160" t="s">
        <v>1092</v>
      </c>
      <c r="D340" s="158"/>
      <c r="E340" s="195">
        <v>562135.66</v>
      </c>
      <c r="F340" s="196">
        <v>0</v>
      </c>
      <c r="G340" s="197">
        <v>562135.66</v>
      </c>
      <c r="H340" s="198"/>
      <c r="I340" s="195">
        <v>624662.71</v>
      </c>
      <c r="J340" s="196">
        <v>0</v>
      </c>
      <c r="K340" s="197">
        <v>624662.71</v>
      </c>
      <c r="L340" s="198"/>
      <c r="M340" s="195">
        <v>622016.51</v>
      </c>
      <c r="N340" s="196">
        <v>0</v>
      </c>
      <c r="O340" s="197">
        <v>622016.51</v>
      </c>
      <c r="P340" s="198"/>
      <c r="Q340" s="195">
        <v>1808814.88</v>
      </c>
      <c r="R340" s="196">
        <v>0</v>
      </c>
      <c r="S340" s="197">
        <v>1808814.88</v>
      </c>
      <c r="T340" s="47"/>
    </row>
    <row r="341" spans="2:20">
      <c r="B341" s="21"/>
      <c r="C341" s="161" t="s">
        <v>1093</v>
      </c>
      <c r="D341" s="159"/>
      <c r="E341" s="199">
        <v>562135.66</v>
      </c>
      <c r="F341" s="200">
        <v>0</v>
      </c>
      <c r="G341" s="201">
        <v>562135.66</v>
      </c>
      <c r="H341" s="191"/>
      <c r="I341" s="199">
        <v>624662.71</v>
      </c>
      <c r="J341" s="200">
        <v>0</v>
      </c>
      <c r="K341" s="201">
        <v>624662.71</v>
      </c>
      <c r="L341" s="191"/>
      <c r="M341" s="199">
        <v>622016.51</v>
      </c>
      <c r="N341" s="200">
        <v>0</v>
      </c>
      <c r="O341" s="201">
        <v>622016.51</v>
      </c>
      <c r="P341" s="191"/>
      <c r="Q341" s="199">
        <v>1808814.88</v>
      </c>
      <c r="R341" s="200">
        <v>0</v>
      </c>
      <c r="S341" s="201">
        <v>1808814.88</v>
      </c>
      <c r="T341" s="47"/>
    </row>
    <row r="342" spans="2:20">
      <c r="B342" s="21"/>
      <c r="C342" s="160" t="s">
        <v>1094</v>
      </c>
      <c r="D342" s="158"/>
      <c r="E342" s="195">
        <v>102905.57</v>
      </c>
      <c r="F342" s="196">
        <v>0</v>
      </c>
      <c r="G342" s="197">
        <v>102905.57</v>
      </c>
      <c r="H342" s="198"/>
      <c r="I342" s="195">
        <v>169381937.93000001</v>
      </c>
      <c r="J342" s="196">
        <v>0</v>
      </c>
      <c r="K342" s="197">
        <v>169381937.93000001</v>
      </c>
      <c r="L342" s="198"/>
      <c r="M342" s="195">
        <v>160726463.30000001</v>
      </c>
      <c r="N342" s="196">
        <v>0</v>
      </c>
      <c r="O342" s="197">
        <v>160726463.30000001</v>
      </c>
      <c r="P342" s="198"/>
      <c r="Q342" s="195">
        <v>330211306.80000001</v>
      </c>
      <c r="R342" s="196">
        <v>0</v>
      </c>
      <c r="S342" s="197">
        <v>330211306.80000001</v>
      </c>
      <c r="T342" s="47"/>
    </row>
    <row r="343" spans="2:20">
      <c r="B343" s="21"/>
      <c r="C343" s="161" t="s">
        <v>1095</v>
      </c>
      <c r="D343" s="159"/>
      <c r="E343" s="199">
        <v>102905.57</v>
      </c>
      <c r="F343" s="200">
        <v>0</v>
      </c>
      <c r="G343" s="201">
        <v>102905.57</v>
      </c>
      <c r="H343" s="191"/>
      <c r="I343" s="199">
        <v>169381937.93000001</v>
      </c>
      <c r="J343" s="200">
        <v>0</v>
      </c>
      <c r="K343" s="201">
        <v>169381937.93000001</v>
      </c>
      <c r="L343" s="191"/>
      <c r="M343" s="199">
        <v>160726463.30000001</v>
      </c>
      <c r="N343" s="200">
        <v>0</v>
      </c>
      <c r="O343" s="201">
        <v>160726463.30000001</v>
      </c>
      <c r="P343" s="191"/>
      <c r="Q343" s="199">
        <v>330211306.80000001</v>
      </c>
      <c r="R343" s="200">
        <v>0</v>
      </c>
      <c r="S343" s="201">
        <v>330211306.80000001</v>
      </c>
      <c r="T343" s="47"/>
    </row>
    <row r="344" spans="2:20">
      <c r="B344" s="21"/>
      <c r="C344" s="160" t="s">
        <v>1096</v>
      </c>
      <c r="D344" s="158"/>
      <c r="E344" s="195">
        <v>19381163339.419998</v>
      </c>
      <c r="F344" s="196">
        <v>2879405658.3599992</v>
      </c>
      <c r="G344" s="197">
        <v>16501757681.059999</v>
      </c>
      <c r="H344" s="198"/>
      <c r="I344" s="195">
        <v>5344319661.6800003</v>
      </c>
      <c r="J344" s="196">
        <v>22385789.18</v>
      </c>
      <c r="K344" s="197">
        <v>5321933872.5</v>
      </c>
      <c r="L344" s="198"/>
      <c r="M344" s="195">
        <v>241832715.81999999</v>
      </c>
      <c r="N344" s="196">
        <v>73487388.200000003</v>
      </c>
      <c r="O344" s="197">
        <v>168345327.62</v>
      </c>
      <c r="P344" s="198"/>
      <c r="Q344" s="195">
        <v>24967315716.919998</v>
      </c>
      <c r="R344" s="196">
        <v>2975278835.7400022</v>
      </c>
      <c r="S344" s="197">
        <v>21992036881.18</v>
      </c>
      <c r="T344" s="47"/>
    </row>
    <row r="345" spans="2:20">
      <c r="B345" s="21"/>
      <c r="C345" s="161" t="s">
        <v>1097</v>
      </c>
      <c r="D345" s="159"/>
      <c r="E345" s="199">
        <v>19381163339.419998</v>
      </c>
      <c r="F345" s="200">
        <v>2879405658.3599992</v>
      </c>
      <c r="G345" s="201">
        <v>16501757681.059999</v>
      </c>
      <c r="H345" s="191"/>
      <c r="I345" s="199">
        <v>5344319661.6800003</v>
      </c>
      <c r="J345" s="200">
        <v>22385789.18</v>
      </c>
      <c r="K345" s="201">
        <v>5321933872.5</v>
      </c>
      <c r="L345" s="191"/>
      <c r="M345" s="199">
        <v>241832715.81999999</v>
      </c>
      <c r="N345" s="200">
        <v>73487388.200000003</v>
      </c>
      <c r="O345" s="201">
        <v>168345327.62</v>
      </c>
      <c r="P345" s="191"/>
      <c r="Q345" s="199">
        <v>24967315716.919998</v>
      </c>
      <c r="R345" s="200">
        <v>2975278835.7400022</v>
      </c>
      <c r="S345" s="201">
        <v>21992036881.18</v>
      </c>
      <c r="T345" s="47"/>
    </row>
    <row r="346" spans="2:20" ht="25.5" customHeight="1">
      <c r="B346" s="21"/>
      <c r="C346" s="160" t="s">
        <v>1098</v>
      </c>
      <c r="D346" s="158"/>
      <c r="E346" s="195">
        <v>16501757681.059999</v>
      </c>
      <c r="F346" s="196">
        <v>0</v>
      </c>
      <c r="G346" s="197">
        <v>16501757681.059999</v>
      </c>
      <c r="H346" s="198"/>
      <c r="I346" s="195">
        <v>5321933872.5</v>
      </c>
      <c r="J346" s="196">
        <v>0</v>
      </c>
      <c r="K346" s="197">
        <v>5321933872.5</v>
      </c>
      <c r="L346" s="198"/>
      <c r="M346" s="195">
        <v>168345327.62</v>
      </c>
      <c r="N346" s="196">
        <v>0</v>
      </c>
      <c r="O346" s="197">
        <v>168345327.62</v>
      </c>
      <c r="P346" s="198"/>
      <c r="Q346" s="195">
        <v>21992036881.18</v>
      </c>
      <c r="R346" s="196">
        <v>0</v>
      </c>
      <c r="S346" s="197">
        <v>21992036881.18</v>
      </c>
      <c r="T346" s="47"/>
    </row>
    <row r="347" spans="2:20" ht="25.5" customHeight="1">
      <c r="B347" s="21"/>
      <c r="C347" s="161" t="s">
        <v>1099</v>
      </c>
      <c r="D347" s="159"/>
      <c r="E347" s="199">
        <v>2879405658.3600001</v>
      </c>
      <c r="F347" s="200">
        <v>2879405658.3600001</v>
      </c>
      <c r="G347" s="201">
        <v>0</v>
      </c>
      <c r="H347" s="191"/>
      <c r="I347" s="199">
        <v>22385789.18</v>
      </c>
      <c r="J347" s="200">
        <v>22385789.18</v>
      </c>
      <c r="K347" s="201">
        <v>0</v>
      </c>
      <c r="L347" s="191"/>
      <c r="M347" s="199">
        <v>33987050.159999996</v>
      </c>
      <c r="N347" s="200">
        <v>33987050.159999996</v>
      </c>
      <c r="O347" s="201">
        <v>0</v>
      </c>
      <c r="P347" s="191"/>
      <c r="Q347" s="199">
        <v>2935778497.6999998</v>
      </c>
      <c r="R347" s="200">
        <v>2935778497.6999998</v>
      </c>
      <c r="S347" s="201">
        <v>0</v>
      </c>
      <c r="T347" s="47"/>
    </row>
    <row r="348" spans="2:20" ht="25.5" customHeight="1">
      <c r="B348" s="21"/>
      <c r="C348" s="160" t="s">
        <v>1100</v>
      </c>
      <c r="D348" s="158"/>
      <c r="E348" s="195">
        <v>0</v>
      </c>
      <c r="F348" s="196">
        <v>0</v>
      </c>
      <c r="G348" s="197">
        <v>0</v>
      </c>
      <c r="H348" s="198"/>
      <c r="I348" s="195">
        <v>0</v>
      </c>
      <c r="J348" s="196">
        <v>0</v>
      </c>
      <c r="K348" s="197">
        <v>0</v>
      </c>
      <c r="L348" s="198"/>
      <c r="M348" s="195">
        <v>0</v>
      </c>
      <c r="N348" s="196">
        <v>0</v>
      </c>
      <c r="O348" s="197">
        <v>0</v>
      </c>
      <c r="P348" s="198"/>
      <c r="Q348" s="195">
        <v>0</v>
      </c>
      <c r="R348" s="196">
        <v>0</v>
      </c>
      <c r="S348" s="197">
        <v>0</v>
      </c>
      <c r="T348" s="47"/>
    </row>
    <row r="349" spans="2:20" ht="25.5" customHeight="1">
      <c r="B349" s="21"/>
      <c r="C349" s="161" t="s">
        <v>1101</v>
      </c>
      <c r="D349" s="159"/>
      <c r="E349" s="199">
        <v>0</v>
      </c>
      <c r="F349" s="200">
        <v>0</v>
      </c>
      <c r="G349" s="201">
        <v>0</v>
      </c>
      <c r="H349" s="191"/>
      <c r="I349" s="199">
        <v>0</v>
      </c>
      <c r="J349" s="200">
        <v>0</v>
      </c>
      <c r="K349" s="201">
        <v>0</v>
      </c>
      <c r="L349" s="191"/>
      <c r="M349" s="199">
        <v>0</v>
      </c>
      <c r="N349" s="200">
        <v>0</v>
      </c>
      <c r="O349" s="201">
        <v>0</v>
      </c>
      <c r="P349" s="191"/>
      <c r="Q349" s="199">
        <v>0</v>
      </c>
      <c r="R349" s="200">
        <v>0</v>
      </c>
      <c r="S349" s="201">
        <v>0</v>
      </c>
      <c r="T349" s="47"/>
    </row>
    <row r="350" spans="2:20" ht="25.5" customHeight="1">
      <c r="B350" s="21"/>
      <c r="C350" s="160" t="s">
        <v>1102</v>
      </c>
      <c r="D350" s="158"/>
      <c r="E350" s="195">
        <v>0</v>
      </c>
      <c r="F350" s="196">
        <v>0</v>
      </c>
      <c r="G350" s="197">
        <v>0</v>
      </c>
      <c r="H350" s="198"/>
      <c r="I350" s="195">
        <v>0</v>
      </c>
      <c r="J350" s="196">
        <v>0</v>
      </c>
      <c r="K350" s="197">
        <v>0</v>
      </c>
      <c r="L350" s="198"/>
      <c r="M350" s="195">
        <v>39500338.039999999</v>
      </c>
      <c r="N350" s="196">
        <v>39500338.039999999</v>
      </c>
      <c r="O350" s="197">
        <v>0</v>
      </c>
      <c r="P350" s="198"/>
      <c r="Q350" s="195">
        <v>39500338.039999999</v>
      </c>
      <c r="R350" s="196">
        <v>39500338.039999999</v>
      </c>
      <c r="S350" s="197">
        <v>0</v>
      </c>
      <c r="T350" s="47"/>
    </row>
    <row r="351" spans="2:20">
      <c r="B351" s="21"/>
      <c r="C351" s="161" t="s">
        <v>1103</v>
      </c>
      <c r="D351" s="159"/>
      <c r="E351" s="199">
        <v>0</v>
      </c>
      <c r="F351" s="200">
        <v>0</v>
      </c>
      <c r="G351" s="201">
        <v>0</v>
      </c>
      <c r="H351" s="191"/>
      <c r="I351" s="199">
        <v>0</v>
      </c>
      <c r="J351" s="200">
        <v>0</v>
      </c>
      <c r="K351" s="201">
        <v>0</v>
      </c>
      <c r="L351" s="191"/>
      <c r="M351" s="199">
        <v>17073242.440000001</v>
      </c>
      <c r="N351" s="200">
        <v>0</v>
      </c>
      <c r="O351" s="201">
        <v>17073242.440000001</v>
      </c>
      <c r="P351" s="191"/>
      <c r="Q351" s="199">
        <v>17073242.440000001</v>
      </c>
      <c r="R351" s="200">
        <v>0</v>
      </c>
      <c r="S351" s="201">
        <v>17073242.440000001</v>
      </c>
      <c r="T351" s="47"/>
    </row>
    <row r="352" spans="2:20">
      <c r="B352" s="21"/>
      <c r="C352" s="160" t="s">
        <v>1104</v>
      </c>
      <c r="D352" s="158"/>
      <c r="E352" s="195">
        <v>0</v>
      </c>
      <c r="F352" s="196">
        <v>0</v>
      </c>
      <c r="G352" s="197">
        <v>0</v>
      </c>
      <c r="H352" s="198"/>
      <c r="I352" s="195">
        <v>0</v>
      </c>
      <c r="J352" s="196">
        <v>0</v>
      </c>
      <c r="K352" s="197">
        <v>0</v>
      </c>
      <c r="L352" s="198"/>
      <c r="M352" s="195">
        <v>0</v>
      </c>
      <c r="N352" s="196">
        <v>0</v>
      </c>
      <c r="O352" s="197">
        <v>0</v>
      </c>
      <c r="P352" s="198"/>
      <c r="Q352" s="195">
        <v>0</v>
      </c>
      <c r="R352" s="196">
        <v>0</v>
      </c>
      <c r="S352" s="197">
        <v>0</v>
      </c>
      <c r="T352" s="47"/>
    </row>
    <row r="353" spans="2:20">
      <c r="B353" s="21"/>
      <c r="C353" s="161" t="s">
        <v>1105</v>
      </c>
      <c r="D353" s="159"/>
      <c r="E353" s="199">
        <v>0</v>
      </c>
      <c r="F353" s="200">
        <v>0</v>
      </c>
      <c r="G353" s="201">
        <v>0</v>
      </c>
      <c r="H353" s="191"/>
      <c r="I353" s="199">
        <v>0</v>
      </c>
      <c r="J353" s="200">
        <v>0</v>
      </c>
      <c r="K353" s="201">
        <v>0</v>
      </c>
      <c r="L353" s="191"/>
      <c r="M353" s="199">
        <v>0</v>
      </c>
      <c r="N353" s="200">
        <v>0</v>
      </c>
      <c r="O353" s="201">
        <v>0</v>
      </c>
      <c r="P353" s="191"/>
      <c r="Q353" s="199">
        <v>0</v>
      </c>
      <c r="R353" s="200">
        <v>0</v>
      </c>
      <c r="S353" s="201">
        <v>0</v>
      </c>
      <c r="T353" s="47"/>
    </row>
    <row r="354" spans="2:20">
      <c r="B354" s="21"/>
      <c r="C354" s="160" t="s">
        <v>1106</v>
      </c>
      <c r="D354" s="158"/>
      <c r="E354" s="195">
        <v>0</v>
      </c>
      <c r="F354" s="196">
        <v>0</v>
      </c>
      <c r="G354" s="197">
        <v>0</v>
      </c>
      <c r="H354" s="198"/>
      <c r="I354" s="195">
        <v>0</v>
      </c>
      <c r="J354" s="196">
        <v>0</v>
      </c>
      <c r="K354" s="197">
        <v>0</v>
      </c>
      <c r="L354" s="198"/>
      <c r="M354" s="195">
        <v>0</v>
      </c>
      <c r="N354" s="196">
        <v>0</v>
      </c>
      <c r="O354" s="197">
        <v>0</v>
      </c>
      <c r="P354" s="198"/>
      <c r="Q354" s="195">
        <v>0</v>
      </c>
      <c r="R354" s="196">
        <v>0</v>
      </c>
      <c r="S354" s="197">
        <v>0</v>
      </c>
      <c r="T354" s="47"/>
    </row>
    <row r="355" spans="2:20">
      <c r="B355" s="21"/>
      <c r="C355" s="161" t="s">
        <v>1107</v>
      </c>
      <c r="D355" s="159"/>
      <c r="E355" s="199">
        <v>0</v>
      </c>
      <c r="F355" s="200">
        <v>0</v>
      </c>
      <c r="G355" s="201">
        <v>0</v>
      </c>
      <c r="H355" s="191"/>
      <c r="I355" s="199">
        <v>0</v>
      </c>
      <c r="J355" s="200">
        <v>0</v>
      </c>
      <c r="K355" s="201">
        <v>0</v>
      </c>
      <c r="L355" s="191"/>
      <c r="M355" s="199">
        <v>0</v>
      </c>
      <c r="N355" s="200">
        <v>0</v>
      </c>
      <c r="O355" s="201">
        <v>0</v>
      </c>
      <c r="P355" s="191"/>
      <c r="Q355" s="199">
        <v>0</v>
      </c>
      <c r="R355" s="200">
        <v>0</v>
      </c>
      <c r="S355" s="201">
        <v>0</v>
      </c>
      <c r="T355" s="47"/>
    </row>
    <row r="356" spans="2:20">
      <c r="B356" s="21"/>
      <c r="C356" s="160" t="s">
        <v>1108</v>
      </c>
      <c r="D356" s="158"/>
      <c r="E356" s="195">
        <v>0</v>
      </c>
      <c r="F356" s="196">
        <v>0</v>
      </c>
      <c r="G356" s="197">
        <v>0</v>
      </c>
      <c r="H356" s="198"/>
      <c r="I356" s="195">
        <v>0</v>
      </c>
      <c r="J356" s="196">
        <v>0</v>
      </c>
      <c r="K356" s="197">
        <v>0</v>
      </c>
      <c r="L356" s="198"/>
      <c r="M356" s="195">
        <v>556355.16</v>
      </c>
      <c r="N356" s="196">
        <v>0</v>
      </c>
      <c r="O356" s="197">
        <v>556355.16</v>
      </c>
      <c r="P356" s="198"/>
      <c r="Q356" s="195">
        <v>556355.16</v>
      </c>
      <c r="R356" s="196">
        <v>0</v>
      </c>
      <c r="S356" s="197">
        <v>556355.16</v>
      </c>
      <c r="T356" s="47"/>
    </row>
    <row r="357" spans="2:20">
      <c r="B357" s="21"/>
      <c r="C357" s="161" t="s">
        <v>1109</v>
      </c>
      <c r="D357" s="159"/>
      <c r="E357" s="199">
        <v>0</v>
      </c>
      <c r="F357" s="200">
        <v>0</v>
      </c>
      <c r="G357" s="201">
        <v>0</v>
      </c>
      <c r="H357" s="191"/>
      <c r="I357" s="199">
        <v>0</v>
      </c>
      <c r="J357" s="200">
        <v>0</v>
      </c>
      <c r="K357" s="201">
        <v>0</v>
      </c>
      <c r="L357" s="191"/>
      <c r="M357" s="199">
        <v>556355.16</v>
      </c>
      <c r="N357" s="200">
        <v>0</v>
      </c>
      <c r="O357" s="201">
        <v>556355.16</v>
      </c>
      <c r="P357" s="191"/>
      <c r="Q357" s="199">
        <v>556355.16</v>
      </c>
      <c r="R357" s="200">
        <v>0</v>
      </c>
      <c r="S357" s="201">
        <v>556355.16</v>
      </c>
      <c r="T357" s="47"/>
    </row>
    <row r="358" spans="2:20">
      <c r="B358" s="21"/>
      <c r="C358" s="160" t="s">
        <v>1110</v>
      </c>
      <c r="D358" s="158"/>
      <c r="E358" s="195">
        <v>0</v>
      </c>
      <c r="F358" s="196">
        <v>0</v>
      </c>
      <c r="G358" s="197">
        <v>0</v>
      </c>
      <c r="H358" s="198"/>
      <c r="I358" s="195">
        <v>0</v>
      </c>
      <c r="J358" s="196">
        <v>0</v>
      </c>
      <c r="K358" s="197">
        <v>0</v>
      </c>
      <c r="L358" s="198"/>
      <c r="M358" s="195">
        <v>507778.18</v>
      </c>
      <c r="N358" s="196">
        <v>0</v>
      </c>
      <c r="O358" s="197">
        <v>507778.18</v>
      </c>
      <c r="P358" s="198"/>
      <c r="Q358" s="195">
        <v>507778.18</v>
      </c>
      <c r="R358" s="196">
        <v>0</v>
      </c>
      <c r="S358" s="197">
        <v>507778.18</v>
      </c>
      <c r="T358" s="47"/>
    </row>
    <row r="359" spans="2:20">
      <c r="B359" s="21"/>
      <c r="C359" s="161" t="s">
        <v>1111</v>
      </c>
      <c r="D359" s="159"/>
      <c r="E359" s="199">
        <v>0</v>
      </c>
      <c r="F359" s="200">
        <v>0</v>
      </c>
      <c r="G359" s="201">
        <v>0</v>
      </c>
      <c r="H359" s="191"/>
      <c r="I359" s="199">
        <v>0</v>
      </c>
      <c r="J359" s="200">
        <v>0</v>
      </c>
      <c r="K359" s="201">
        <v>0</v>
      </c>
      <c r="L359" s="191"/>
      <c r="M359" s="199">
        <v>507778.18</v>
      </c>
      <c r="N359" s="200">
        <v>0</v>
      </c>
      <c r="O359" s="201">
        <v>507778.18</v>
      </c>
      <c r="P359" s="191"/>
      <c r="Q359" s="199">
        <v>507778.18</v>
      </c>
      <c r="R359" s="200">
        <v>0</v>
      </c>
      <c r="S359" s="201">
        <v>507778.18</v>
      </c>
      <c r="T359" s="47"/>
    </row>
    <row r="360" spans="2:20">
      <c r="B360" s="21"/>
      <c r="C360" s="160" t="s">
        <v>1112</v>
      </c>
      <c r="D360" s="158"/>
      <c r="E360" s="195">
        <v>0</v>
      </c>
      <c r="F360" s="196">
        <v>0</v>
      </c>
      <c r="G360" s="197">
        <v>0</v>
      </c>
      <c r="H360" s="198"/>
      <c r="I360" s="195">
        <v>0</v>
      </c>
      <c r="J360" s="196">
        <v>0</v>
      </c>
      <c r="K360" s="197">
        <v>0</v>
      </c>
      <c r="L360" s="198"/>
      <c r="M360" s="195">
        <v>16009109.1</v>
      </c>
      <c r="N360" s="196">
        <v>0</v>
      </c>
      <c r="O360" s="197">
        <v>16009109.1</v>
      </c>
      <c r="P360" s="198"/>
      <c r="Q360" s="195">
        <v>16009109.1</v>
      </c>
      <c r="R360" s="196">
        <v>0</v>
      </c>
      <c r="S360" s="197">
        <v>16009109.1</v>
      </c>
      <c r="T360" s="47"/>
    </row>
    <row r="361" spans="2:20" ht="25.5" customHeight="1">
      <c r="B361" s="21"/>
      <c r="C361" s="161" t="s">
        <v>1113</v>
      </c>
      <c r="D361" s="159"/>
      <c r="E361" s="199">
        <v>0</v>
      </c>
      <c r="F361" s="200">
        <v>0</v>
      </c>
      <c r="G361" s="201">
        <v>0</v>
      </c>
      <c r="H361" s="191"/>
      <c r="I361" s="199">
        <v>0</v>
      </c>
      <c r="J361" s="200">
        <v>0</v>
      </c>
      <c r="K361" s="201">
        <v>0</v>
      </c>
      <c r="L361" s="191"/>
      <c r="M361" s="199">
        <v>16009109.1</v>
      </c>
      <c r="N361" s="200">
        <v>0</v>
      </c>
      <c r="O361" s="201">
        <v>16009109.1</v>
      </c>
      <c r="P361" s="191"/>
      <c r="Q361" s="199">
        <v>16009109.1</v>
      </c>
      <c r="R361" s="200">
        <v>0</v>
      </c>
      <c r="S361" s="201">
        <v>16009109.1</v>
      </c>
      <c r="T361" s="47"/>
    </row>
    <row r="362" spans="2:20">
      <c r="B362" s="21"/>
      <c r="C362" s="160" t="s">
        <v>1114</v>
      </c>
      <c r="D362" s="158"/>
      <c r="E362" s="195">
        <v>9571057681.8600006</v>
      </c>
      <c r="F362" s="196">
        <v>-1.9999999999999999E-6</v>
      </c>
      <c r="G362" s="197">
        <v>9571057681.8600025</v>
      </c>
      <c r="H362" s="198"/>
      <c r="I362" s="195">
        <v>2580957492.5900002</v>
      </c>
      <c r="J362" s="196">
        <v>0</v>
      </c>
      <c r="K362" s="197">
        <v>2580957492.5900002</v>
      </c>
      <c r="L362" s="198"/>
      <c r="M362" s="195">
        <v>969109520.15999997</v>
      </c>
      <c r="N362" s="196">
        <v>0</v>
      </c>
      <c r="O362" s="197">
        <v>969109520.15999997</v>
      </c>
      <c r="P362" s="198"/>
      <c r="Q362" s="195">
        <v>13121124694.610001</v>
      </c>
      <c r="R362" s="196">
        <v>-1.9999999999999999E-6</v>
      </c>
      <c r="S362" s="197">
        <v>13121124694.610001</v>
      </c>
      <c r="T362" s="47"/>
    </row>
    <row r="363" spans="2:20">
      <c r="B363" s="21"/>
      <c r="C363" s="161" t="s">
        <v>1115</v>
      </c>
      <c r="D363" s="159"/>
      <c r="E363" s="199">
        <v>9055340645.8199997</v>
      </c>
      <c r="F363" s="200">
        <v>0</v>
      </c>
      <c r="G363" s="201">
        <v>9055340645.8199997</v>
      </c>
      <c r="H363" s="191"/>
      <c r="I363" s="199">
        <v>988472875.87</v>
      </c>
      <c r="J363" s="200">
        <v>0</v>
      </c>
      <c r="K363" s="201">
        <v>988472875.87</v>
      </c>
      <c r="L363" s="191"/>
      <c r="M363" s="199">
        <v>230105530.96000001</v>
      </c>
      <c r="N363" s="200">
        <v>0</v>
      </c>
      <c r="O363" s="201">
        <v>230105530.96000001</v>
      </c>
      <c r="P363" s="191"/>
      <c r="Q363" s="199">
        <v>10273919052.65</v>
      </c>
      <c r="R363" s="200">
        <v>0</v>
      </c>
      <c r="S363" s="201">
        <v>10273919052.65</v>
      </c>
      <c r="T363" s="47"/>
    </row>
    <row r="364" spans="2:20">
      <c r="B364" s="21"/>
      <c r="C364" s="160" t="s">
        <v>1116</v>
      </c>
      <c r="D364" s="158"/>
      <c r="E364" s="195">
        <v>9055340645.8199997</v>
      </c>
      <c r="F364" s="196">
        <v>0</v>
      </c>
      <c r="G364" s="197">
        <v>9055340645.8199997</v>
      </c>
      <c r="H364" s="198"/>
      <c r="I364" s="195">
        <v>988472875.87</v>
      </c>
      <c r="J364" s="196">
        <v>0</v>
      </c>
      <c r="K364" s="197">
        <v>988472875.87</v>
      </c>
      <c r="L364" s="198"/>
      <c r="M364" s="195">
        <v>230105530.96000001</v>
      </c>
      <c r="N364" s="196">
        <v>0</v>
      </c>
      <c r="O364" s="197">
        <v>230105530.96000001</v>
      </c>
      <c r="P364" s="198"/>
      <c r="Q364" s="195">
        <v>10273919052.65</v>
      </c>
      <c r="R364" s="196">
        <v>0</v>
      </c>
      <c r="S364" s="197">
        <v>10273919052.65</v>
      </c>
      <c r="T364" s="47"/>
    </row>
    <row r="365" spans="2:20">
      <c r="B365" s="21"/>
      <c r="C365" s="161" t="s">
        <v>1117</v>
      </c>
      <c r="D365" s="159"/>
      <c r="E365" s="199">
        <v>513329924.25999999</v>
      </c>
      <c r="F365" s="200">
        <v>0</v>
      </c>
      <c r="G365" s="201">
        <v>513329924.25999999</v>
      </c>
      <c r="H365" s="191"/>
      <c r="I365" s="199">
        <v>1441864245.3699999</v>
      </c>
      <c r="J365" s="200">
        <v>0</v>
      </c>
      <c r="K365" s="201">
        <v>1441864245.3699999</v>
      </c>
      <c r="L365" s="191"/>
      <c r="M365" s="199">
        <v>24857984.93</v>
      </c>
      <c r="N365" s="200">
        <v>0</v>
      </c>
      <c r="O365" s="201">
        <v>24857984.93</v>
      </c>
      <c r="P365" s="191"/>
      <c r="Q365" s="199">
        <v>1980052154.5599999</v>
      </c>
      <c r="R365" s="200">
        <v>0</v>
      </c>
      <c r="S365" s="201">
        <v>1980052154.5599999</v>
      </c>
      <c r="T365" s="47"/>
    </row>
    <row r="366" spans="2:20">
      <c r="B366" s="21"/>
      <c r="C366" s="160" t="s">
        <v>1118</v>
      </c>
      <c r="D366" s="158"/>
      <c r="E366" s="195">
        <v>513329924.25999999</v>
      </c>
      <c r="F366" s="196">
        <v>0</v>
      </c>
      <c r="G366" s="197">
        <v>513329924.25999999</v>
      </c>
      <c r="H366" s="198"/>
      <c r="I366" s="195">
        <v>1441864245.3699999</v>
      </c>
      <c r="J366" s="196">
        <v>0</v>
      </c>
      <c r="K366" s="197">
        <v>1441864245.3699999</v>
      </c>
      <c r="L366" s="198"/>
      <c r="M366" s="195">
        <v>24857984.93</v>
      </c>
      <c r="N366" s="196">
        <v>0</v>
      </c>
      <c r="O366" s="197">
        <v>24857984.93</v>
      </c>
      <c r="P366" s="198"/>
      <c r="Q366" s="195">
        <v>1980052154.5599999</v>
      </c>
      <c r="R366" s="196">
        <v>0</v>
      </c>
      <c r="S366" s="197">
        <v>1980052154.5599999</v>
      </c>
      <c r="T366" s="47"/>
    </row>
    <row r="367" spans="2:20">
      <c r="B367" s="21"/>
      <c r="C367" s="161" t="s">
        <v>1119</v>
      </c>
      <c r="D367" s="159"/>
      <c r="E367" s="199">
        <v>993754.54</v>
      </c>
      <c r="F367" s="200">
        <v>0</v>
      </c>
      <c r="G367" s="201">
        <v>993754.54</v>
      </c>
      <c r="H367" s="191"/>
      <c r="I367" s="199">
        <v>1084321.1599999999</v>
      </c>
      <c r="J367" s="200">
        <v>0</v>
      </c>
      <c r="K367" s="201">
        <v>1084321.1599999999</v>
      </c>
      <c r="L367" s="191"/>
      <c r="M367" s="199">
        <v>27348807.530000001</v>
      </c>
      <c r="N367" s="200">
        <v>0</v>
      </c>
      <c r="O367" s="201">
        <v>27348807.530000001</v>
      </c>
      <c r="P367" s="191"/>
      <c r="Q367" s="199">
        <v>29426883.23</v>
      </c>
      <c r="R367" s="200">
        <v>0</v>
      </c>
      <c r="S367" s="201">
        <v>29426883.23</v>
      </c>
      <c r="T367" s="47"/>
    </row>
    <row r="368" spans="2:20">
      <c r="B368" s="21"/>
      <c r="C368" s="160" t="s">
        <v>1120</v>
      </c>
      <c r="D368" s="158"/>
      <c r="E368" s="195">
        <v>993754.54</v>
      </c>
      <c r="F368" s="196">
        <v>0</v>
      </c>
      <c r="G368" s="197">
        <v>993754.54</v>
      </c>
      <c r="H368" s="198"/>
      <c r="I368" s="195">
        <v>1084321.1599999999</v>
      </c>
      <c r="J368" s="196">
        <v>0</v>
      </c>
      <c r="K368" s="197">
        <v>1084321.1599999999</v>
      </c>
      <c r="L368" s="198"/>
      <c r="M368" s="195">
        <v>27348807.530000001</v>
      </c>
      <c r="N368" s="196">
        <v>0</v>
      </c>
      <c r="O368" s="197">
        <v>27348807.530000001</v>
      </c>
      <c r="P368" s="198"/>
      <c r="Q368" s="195">
        <v>29426883.23</v>
      </c>
      <c r="R368" s="196">
        <v>0</v>
      </c>
      <c r="S368" s="197">
        <v>29426883.23</v>
      </c>
      <c r="T368" s="47"/>
    </row>
    <row r="369" spans="2:20">
      <c r="B369" s="21"/>
      <c r="C369" s="161" t="s">
        <v>1121</v>
      </c>
      <c r="D369" s="159"/>
      <c r="E369" s="199">
        <v>12138.29</v>
      </c>
      <c r="F369" s="200">
        <v>0</v>
      </c>
      <c r="G369" s="201">
        <v>12138.29</v>
      </c>
      <c r="H369" s="191"/>
      <c r="I369" s="199">
        <v>4421749.4000000004</v>
      </c>
      <c r="J369" s="200">
        <v>0</v>
      </c>
      <c r="K369" s="201">
        <v>4421749.4000000004</v>
      </c>
      <c r="L369" s="191"/>
      <c r="M369" s="199">
        <v>16731462.17</v>
      </c>
      <c r="N369" s="200">
        <v>0</v>
      </c>
      <c r="O369" s="201">
        <v>16731462.17</v>
      </c>
      <c r="P369" s="191"/>
      <c r="Q369" s="199">
        <v>21165349.859999999</v>
      </c>
      <c r="R369" s="200">
        <v>0</v>
      </c>
      <c r="S369" s="201">
        <v>21165349.859999999</v>
      </c>
      <c r="T369" s="47"/>
    </row>
    <row r="370" spans="2:20">
      <c r="B370" s="21"/>
      <c r="C370" s="160" t="s">
        <v>1122</v>
      </c>
      <c r="D370" s="158"/>
      <c r="E370" s="195">
        <v>12138.29</v>
      </c>
      <c r="F370" s="196">
        <v>0</v>
      </c>
      <c r="G370" s="197">
        <v>12138.29</v>
      </c>
      <c r="H370" s="198"/>
      <c r="I370" s="195">
        <v>4421749.4000000004</v>
      </c>
      <c r="J370" s="196">
        <v>0</v>
      </c>
      <c r="K370" s="197">
        <v>4421749.4000000004</v>
      </c>
      <c r="L370" s="198"/>
      <c r="M370" s="195">
        <v>16731462.17</v>
      </c>
      <c r="N370" s="196">
        <v>0</v>
      </c>
      <c r="O370" s="197">
        <v>16731462.17</v>
      </c>
      <c r="P370" s="198"/>
      <c r="Q370" s="195">
        <v>21165349.859999999</v>
      </c>
      <c r="R370" s="196">
        <v>0</v>
      </c>
      <c r="S370" s="197">
        <v>21165349.859999999</v>
      </c>
      <c r="T370" s="47"/>
    </row>
    <row r="371" spans="2:20">
      <c r="B371" s="21"/>
      <c r="C371" s="161" t="s">
        <v>1123</v>
      </c>
      <c r="D371" s="159"/>
      <c r="E371" s="199">
        <v>1381218.95</v>
      </c>
      <c r="F371" s="200">
        <v>0</v>
      </c>
      <c r="G371" s="201">
        <v>1381218.95</v>
      </c>
      <c r="H371" s="191"/>
      <c r="I371" s="199">
        <v>145114300.78999999</v>
      </c>
      <c r="J371" s="200">
        <v>0</v>
      </c>
      <c r="K371" s="201">
        <v>145114300.78999999</v>
      </c>
      <c r="L371" s="191"/>
      <c r="M371" s="199">
        <v>670065734.57000005</v>
      </c>
      <c r="N371" s="200">
        <v>0</v>
      </c>
      <c r="O371" s="201">
        <v>670065734.57000005</v>
      </c>
      <c r="P371" s="191"/>
      <c r="Q371" s="199">
        <v>816561254.30999994</v>
      </c>
      <c r="R371" s="200">
        <v>0</v>
      </c>
      <c r="S371" s="201">
        <v>816561254.30999994</v>
      </c>
      <c r="T371" s="47"/>
    </row>
    <row r="372" spans="2:20">
      <c r="B372" s="21"/>
      <c r="C372" s="160" t="s">
        <v>1124</v>
      </c>
      <c r="D372" s="158"/>
      <c r="E372" s="195">
        <v>1381218.95</v>
      </c>
      <c r="F372" s="196">
        <v>0</v>
      </c>
      <c r="G372" s="197">
        <v>1381218.95</v>
      </c>
      <c r="H372" s="198"/>
      <c r="I372" s="195">
        <v>145114300.78999999</v>
      </c>
      <c r="J372" s="196">
        <v>0</v>
      </c>
      <c r="K372" s="197">
        <v>145114300.78999999</v>
      </c>
      <c r="L372" s="198"/>
      <c r="M372" s="195">
        <v>670065734.57000005</v>
      </c>
      <c r="N372" s="196">
        <v>0</v>
      </c>
      <c r="O372" s="197">
        <v>670065734.57000005</v>
      </c>
      <c r="P372" s="198"/>
      <c r="Q372" s="195">
        <v>816561254.30999994</v>
      </c>
      <c r="R372" s="196">
        <v>0</v>
      </c>
      <c r="S372" s="197">
        <v>816561254.30999994</v>
      </c>
      <c r="T372" s="47"/>
    </row>
    <row r="373" spans="2:20">
      <c r="B373" s="21"/>
      <c r="C373" s="161" t="s">
        <v>1125</v>
      </c>
      <c r="D373" s="159"/>
      <c r="E373" s="199">
        <v>15728376141.32</v>
      </c>
      <c r="F373" s="200">
        <v>0</v>
      </c>
      <c r="G373" s="201">
        <v>15728376141.32</v>
      </c>
      <c r="H373" s="191"/>
      <c r="I373" s="199">
        <v>545097357.99000001</v>
      </c>
      <c r="J373" s="200">
        <v>0</v>
      </c>
      <c r="K373" s="201">
        <v>545097357.99000001</v>
      </c>
      <c r="L373" s="191"/>
      <c r="M373" s="199">
        <v>596338110.73000002</v>
      </c>
      <c r="N373" s="200">
        <v>0</v>
      </c>
      <c r="O373" s="201">
        <v>596338110.73000002</v>
      </c>
      <c r="P373" s="191"/>
      <c r="Q373" s="199">
        <v>16869811610.040001</v>
      </c>
      <c r="R373" s="200">
        <v>0</v>
      </c>
      <c r="S373" s="201">
        <v>16869811610.040001</v>
      </c>
      <c r="T373" s="47"/>
    </row>
    <row r="374" spans="2:20">
      <c r="B374" s="21"/>
      <c r="C374" s="160" t="s">
        <v>1126</v>
      </c>
      <c r="D374" s="158"/>
      <c r="E374" s="195">
        <v>15728376141.32</v>
      </c>
      <c r="F374" s="196">
        <v>0</v>
      </c>
      <c r="G374" s="197">
        <v>15728376141.32</v>
      </c>
      <c r="H374" s="198"/>
      <c r="I374" s="195">
        <v>545097357.99000001</v>
      </c>
      <c r="J374" s="196">
        <v>0</v>
      </c>
      <c r="K374" s="197">
        <v>545097357.99000001</v>
      </c>
      <c r="L374" s="198"/>
      <c r="M374" s="195">
        <v>596338110.73000002</v>
      </c>
      <c r="N374" s="196">
        <v>0</v>
      </c>
      <c r="O374" s="197">
        <v>596338110.73000002</v>
      </c>
      <c r="P374" s="198"/>
      <c r="Q374" s="195">
        <v>16869811610.040001</v>
      </c>
      <c r="R374" s="196">
        <v>0</v>
      </c>
      <c r="S374" s="197">
        <v>16869811610.040001</v>
      </c>
      <c r="T374" s="47"/>
    </row>
    <row r="375" spans="2:20">
      <c r="B375" s="21"/>
      <c r="C375" s="161" t="s">
        <v>1127</v>
      </c>
      <c r="D375" s="159"/>
      <c r="E375" s="199">
        <v>0</v>
      </c>
      <c r="F375" s="200">
        <v>0</v>
      </c>
      <c r="G375" s="201">
        <v>0</v>
      </c>
      <c r="H375" s="191"/>
      <c r="I375" s="199">
        <v>0</v>
      </c>
      <c r="J375" s="200">
        <v>0</v>
      </c>
      <c r="K375" s="201">
        <v>0</v>
      </c>
      <c r="L375" s="191"/>
      <c r="M375" s="199">
        <v>4594389.92</v>
      </c>
      <c r="N375" s="200">
        <v>0</v>
      </c>
      <c r="O375" s="201">
        <v>4594389.92</v>
      </c>
      <c r="P375" s="191"/>
      <c r="Q375" s="199">
        <v>4594389.92</v>
      </c>
      <c r="R375" s="200">
        <v>0</v>
      </c>
      <c r="S375" s="201">
        <v>4594389.92</v>
      </c>
      <c r="T375" s="47"/>
    </row>
    <row r="376" spans="2:20">
      <c r="B376" s="21"/>
      <c r="C376" s="160" t="s">
        <v>1128</v>
      </c>
      <c r="D376" s="158"/>
      <c r="E376" s="195">
        <v>0</v>
      </c>
      <c r="F376" s="196">
        <v>0</v>
      </c>
      <c r="G376" s="197">
        <v>0</v>
      </c>
      <c r="H376" s="198"/>
      <c r="I376" s="195">
        <v>0</v>
      </c>
      <c r="J376" s="196">
        <v>0</v>
      </c>
      <c r="K376" s="197">
        <v>0</v>
      </c>
      <c r="L376" s="198"/>
      <c r="M376" s="195">
        <v>175027.55</v>
      </c>
      <c r="N376" s="196">
        <v>0</v>
      </c>
      <c r="O376" s="197">
        <v>175027.55</v>
      </c>
      <c r="P376" s="198"/>
      <c r="Q376" s="195">
        <v>175027.55</v>
      </c>
      <c r="R376" s="196">
        <v>0</v>
      </c>
      <c r="S376" s="197">
        <v>175027.55</v>
      </c>
      <c r="T376" s="47"/>
    </row>
    <row r="377" spans="2:20">
      <c r="B377" s="21"/>
      <c r="C377" s="161" t="s">
        <v>1129</v>
      </c>
      <c r="D377" s="159"/>
      <c r="E377" s="199">
        <v>0</v>
      </c>
      <c r="F377" s="200">
        <v>0</v>
      </c>
      <c r="G377" s="201">
        <v>0</v>
      </c>
      <c r="H377" s="191"/>
      <c r="I377" s="199">
        <v>0</v>
      </c>
      <c r="J377" s="200">
        <v>0</v>
      </c>
      <c r="K377" s="201">
        <v>0</v>
      </c>
      <c r="L377" s="191"/>
      <c r="M377" s="199">
        <v>175027.55</v>
      </c>
      <c r="N377" s="200">
        <v>0</v>
      </c>
      <c r="O377" s="201">
        <v>175027.55</v>
      </c>
      <c r="P377" s="191"/>
      <c r="Q377" s="199">
        <v>175027.55</v>
      </c>
      <c r="R377" s="200">
        <v>0</v>
      </c>
      <c r="S377" s="201">
        <v>175027.55</v>
      </c>
      <c r="T377" s="47"/>
    </row>
    <row r="378" spans="2:20">
      <c r="B378" s="21"/>
      <c r="C378" s="160" t="s">
        <v>1130</v>
      </c>
      <c r="D378" s="158"/>
      <c r="E378" s="195">
        <v>0</v>
      </c>
      <c r="F378" s="196">
        <v>0</v>
      </c>
      <c r="G378" s="197">
        <v>0</v>
      </c>
      <c r="H378" s="198"/>
      <c r="I378" s="195">
        <v>0</v>
      </c>
      <c r="J378" s="196">
        <v>0</v>
      </c>
      <c r="K378" s="197">
        <v>0</v>
      </c>
      <c r="L378" s="198"/>
      <c r="M378" s="195">
        <v>1384879.25</v>
      </c>
      <c r="N378" s="196">
        <v>0</v>
      </c>
      <c r="O378" s="197">
        <v>1384879.25</v>
      </c>
      <c r="P378" s="198"/>
      <c r="Q378" s="195">
        <v>1384879.25</v>
      </c>
      <c r="R378" s="196">
        <v>0</v>
      </c>
      <c r="S378" s="197">
        <v>1384879.25</v>
      </c>
      <c r="T378" s="47"/>
    </row>
    <row r="379" spans="2:20">
      <c r="B379" s="21"/>
      <c r="C379" s="161" t="s">
        <v>1131</v>
      </c>
      <c r="D379" s="159"/>
      <c r="E379" s="199">
        <v>0</v>
      </c>
      <c r="F379" s="200">
        <v>0</v>
      </c>
      <c r="G379" s="201">
        <v>0</v>
      </c>
      <c r="H379" s="191"/>
      <c r="I379" s="199">
        <v>0</v>
      </c>
      <c r="J379" s="200">
        <v>0</v>
      </c>
      <c r="K379" s="201">
        <v>0</v>
      </c>
      <c r="L379" s="191"/>
      <c r="M379" s="199">
        <v>1384879.25</v>
      </c>
      <c r="N379" s="200">
        <v>0</v>
      </c>
      <c r="O379" s="201">
        <v>1384879.25</v>
      </c>
      <c r="P379" s="191"/>
      <c r="Q379" s="199">
        <v>1384879.25</v>
      </c>
      <c r="R379" s="200">
        <v>0</v>
      </c>
      <c r="S379" s="201">
        <v>1384879.25</v>
      </c>
      <c r="T379" s="47"/>
    </row>
    <row r="380" spans="2:20">
      <c r="B380" s="21"/>
      <c r="C380" s="160" t="s">
        <v>1132</v>
      </c>
      <c r="D380" s="158"/>
      <c r="E380" s="195">
        <v>0</v>
      </c>
      <c r="F380" s="196">
        <v>0</v>
      </c>
      <c r="G380" s="197">
        <v>0</v>
      </c>
      <c r="H380" s="198"/>
      <c r="I380" s="195">
        <v>0</v>
      </c>
      <c r="J380" s="196">
        <v>0</v>
      </c>
      <c r="K380" s="197">
        <v>0</v>
      </c>
      <c r="L380" s="198"/>
      <c r="M380" s="195">
        <v>247264.72</v>
      </c>
      <c r="N380" s="196">
        <v>0</v>
      </c>
      <c r="O380" s="197">
        <v>247264.72</v>
      </c>
      <c r="P380" s="198"/>
      <c r="Q380" s="195">
        <v>247264.72</v>
      </c>
      <c r="R380" s="196">
        <v>0</v>
      </c>
      <c r="S380" s="197">
        <v>247264.72</v>
      </c>
      <c r="T380" s="47"/>
    </row>
    <row r="381" spans="2:20">
      <c r="B381" s="21"/>
      <c r="C381" s="161" t="s">
        <v>1133</v>
      </c>
      <c r="D381" s="159"/>
      <c r="E381" s="199">
        <v>0</v>
      </c>
      <c r="F381" s="200">
        <v>0</v>
      </c>
      <c r="G381" s="201">
        <v>0</v>
      </c>
      <c r="H381" s="191"/>
      <c r="I381" s="199">
        <v>0</v>
      </c>
      <c r="J381" s="200">
        <v>0</v>
      </c>
      <c r="K381" s="201">
        <v>0</v>
      </c>
      <c r="L381" s="191"/>
      <c r="M381" s="199">
        <v>247264.72</v>
      </c>
      <c r="N381" s="200">
        <v>0</v>
      </c>
      <c r="O381" s="201">
        <v>247264.72</v>
      </c>
      <c r="P381" s="191"/>
      <c r="Q381" s="199">
        <v>247264.72</v>
      </c>
      <c r="R381" s="200">
        <v>0</v>
      </c>
      <c r="S381" s="201">
        <v>247264.72</v>
      </c>
      <c r="T381" s="47"/>
    </row>
    <row r="382" spans="2:20">
      <c r="B382" s="21"/>
      <c r="C382" s="160" t="s">
        <v>1134</v>
      </c>
      <c r="D382" s="158"/>
      <c r="E382" s="195">
        <v>0</v>
      </c>
      <c r="F382" s="196">
        <v>0</v>
      </c>
      <c r="G382" s="197">
        <v>0</v>
      </c>
      <c r="H382" s="198"/>
      <c r="I382" s="195">
        <v>0</v>
      </c>
      <c r="J382" s="196">
        <v>0</v>
      </c>
      <c r="K382" s="197">
        <v>0</v>
      </c>
      <c r="L382" s="198"/>
      <c r="M382" s="195">
        <v>63054.02</v>
      </c>
      <c r="N382" s="196">
        <v>0</v>
      </c>
      <c r="O382" s="197">
        <v>63054.02</v>
      </c>
      <c r="P382" s="198"/>
      <c r="Q382" s="195">
        <v>63054.02</v>
      </c>
      <c r="R382" s="196">
        <v>0</v>
      </c>
      <c r="S382" s="197">
        <v>63054.02</v>
      </c>
      <c r="T382" s="47"/>
    </row>
    <row r="383" spans="2:20" ht="25.5" customHeight="1">
      <c r="B383" s="21"/>
      <c r="C383" s="161" t="s">
        <v>1135</v>
      </c>
      <c r="D383" s="159"/>
      <c r="E383" s="199">
        <v>0</v>
      </c>
      <c r="F383" s="200">
        <v>0</v>
      </c>
      <c r="G383" s="201">
        <v>0</v>
      </c>
      <c r="H383" s="191"/>
      <c r="I383" s="199">
        <v>0</v>
      </c>
      <c r="J383" s="200">
        <v>0</v>
      </c>
      <c r="K383" s="201">
        <v>0</v>
      </c>
      <c r="L383" s="191"/>
      <c r="M383" s="199">
        <v>63054.02</v>
      </c>
      <c r="N383" s="200">
        <v>0</v>
      </c>
      <c r="O383" s="201">
        <v>63054.02</v>
      </c>
      <c r="P383" s="191"/>
      <c r="Q383" s="199">
        <v>63054.02</v>
      </c>
      <c r="R383" s="200">
        <v>0</v>
      </c>
      <c r="S383" s="201">
        <v>63054.02</v>
      </c>
      <c r="T383" s="47"/>
    </row>
    <row r="384" spans="2:20" ht="25.5" customHeight="1">
      <c r="B384" s="21"/>
      <c r="C384" s="160" t="s">
        <v>1136</v>
      </c>
      <c r="D384" s="158"/>
      <c r="E384" s="195">
        <v>0</v>
      </c>
      <c r="F384" s="196">
        <v>0</v>
      </c>
      <c r="G384" s="197">
        <v>0</v>
      </c>
      <c r="H384" s="198"/>
      <c r="I384" s="195">
        <v>0</v>
      </c>
      <c r="J384" s="196">
        <v>0</v>
      </c>
      <c r="K384" s="197">
        <v>0</v>
      </c>
      <c r="L384" s="198"/>
      <c r="M384" s="195">
        <v>2724164.38</v>
      </c>
      <c r="N384" s="196">
        <v>0</v>
      </c>
      <c r="O384" s="197">
        <v>2724164.38</v>
      </c>
      <c r="P384" s="198"/>
      <c r="Q384" s="195">
        <v>2724164.38</v>
      </c>
      <c r="R384" s="196">
        <v>0</v>
      </c>
      <c r="S384" s="197">
        <v>2724164.38</v>
      </c>
      <c r="T384" s="47"/>
    </row>
    <row r="385" spans="2:20" ht="25.5" customHeight="1">
      <c r="B385" s="21"/>
      <c r="C385" s="161" t="s">
        <v>1137</v>
      </c>
      <c r="D385" s="159"/>
      <c r="E385" s="199">
        <v>0</v>
      </c>
      <c r="F385" s="200">
        <v>0</v>
      </c>
      <c r="G385" s="201">
        <v>0</v>
      </c>
      <c r="H385" s="191"/>
      <c r="I385" s="199">
        <v>0</v>
      </c>
      <c r="J385" s="200">
        <v>0</v>
      </c>
      <c r="K385" s="201">
        <v>0</v>
      </c>
      <c r="L385" s="191"/>
      <c r="M385" s="199">
        <v>2724164.38</v>
      </c>
      <c r="N385" s="200">
        <v>0</v>
      </c>
      <c r="O385" s="201">
        <v>2724164.38</v>
      </c>
      <c r="P385" s="191"/>
      <c r="Q385" s="199">
        <v>2724164.38</v>
      </c>
      <c r="R385" s="200">
        <v>0</v>
      </c>
      <c r="S385" s="201">
        <v>2724164.38</v>
      </c>
      <c r="T385" s="47"/>
    </row>
    <row r="386" spans="2:20">
      <c r="B386" s="21"/>
      <c r="C386" s="160" t="s">
        <v>1138</v>
      </c>
      <c r="D386" s="158"/>
      <c r="E386" s="195">
        <v>110963166958.49001</v>
      </c>
      <c r="F386" s="196">
        <v>0</v>
      </c>
      <c r="G386" s="197">
        <v>110963166958.49001</v>
      </c>
      <c r="H386" s="198"/>
      <c r="I386" s="195">
        <v>369008681779.65002</v>
      </c>
      <c r="J386" s="196">
        <v>0</v>
      </c>
      <c r="K386" s="197">
        <v>369008681779.65002</v>
      </c>
      <c r="L386" s="198"/>
      <c r="M386" s="195">
        <v>207054812097.56</v>
      </c>
      <c r="N386" s="196">
        <v>2549045.7300109998</v>
      </c>
      <c r="O386" s="197">
        <v>207052263051.82999</v>
      </c>
      <c r="P386" s="198"/>
      <c r="Q386" s="195">
        <v>687026660835.69995</v>
      </c>
      <c r="R386" s="196">
        <v>2549045.7299799998</v>
      </c>
      <c r="S386" s="197">
        <v>687024111789.96997</v>
      </c>
      <c r="T386" s="47"/>
    </row>
    <row r="387" spans="2:20">
      <c r="B387" s="21"/>
      <c r="C387" s="161" t="s">
        <v>1139</v>
      </c>
      <c r="D387" s="159"/>
      <c r="E387" s="199">
        <v>39117233632.790001</v>
      </c>
      <c r="F387" s="200">
        <v>0</v>
      </c>
      <c r="G387" s="201">
        <v>39117233632.790001</v>
      </c>
      <c r="H387" s="191"/>
      <c r="I387" s="199">
        <v>1142022797.3099999</v>
      </c>
      <c r="J387" s="200">
        <v>0</v>
      </c>
      <c r="K387" s="201">
        <v>1142022797.3099999</v>
      </c>
      <c r="L387" s="191"/>
      <c r="M387" s="199">
        <v>840451715.33000004</v>
      </c>
      <c r="N387" s="200">
        <v>0</v>
      </c>
      <c r="O387" s="201">
        <v>840451715.33000004</v>
      </c>
      <c r="P387" s="191"/>
      <c r="Q387" s="199">
        <v>41099708145.43</v>
      </c>
      <c r="R387" s="200">
        <v>0</v>
      </c>
      <c r="S387" s="201">
        <v>41099708145.43</v>
      </c>
      <c r="T387" s="47"/>
    </row>
    <row r="388" spans="2:20" ht="25.5" customHeight="1">
      <c r="B388" s="21"/>
      <c r="C388" s="160" t="s">
        <v>1140</v>
      </c>
      <c r="D388" s="158"/>
      <c r="E388" s="195">
        <v>39117233632.790001</v>
      </c>
      <c r="F388" s="196">
        <v>0</v>
      </c>
      <c r="G388" s="197">
        <v>39117233632.790001</v>
      </c>
      <c r="H388" s="198"/>
      <c r="I388" s="195">
        <v>1142022797.3099999</v>
      </c>
      <c r="J388" s="196">
        <v>0</v>
      </c>
      <c r="K388" s="197">
        <v>1142022797.3099999</v>
      </c>
      <c r="L388" s="198"/>
      <c r="M388" s="195">
        <v>840451715.33000004</v>
      </c>
      <c r="N388" s="196">
        <v>0</v>
      </c>
      <c r="O388" s="197">
        <v>840451715.33000004</v>
      </c>
      <c r="P388" s="198"/>
      <c r="Q388" s="195">
        <v>41099708145.43</v>
      </c>
      <c r="R388" s="196">
        <v>0</v>
      </c>
      <c r="S388" s="197">
        <v>41099708145.43</v>
      </c>
      <c r="T388" s="47"/>
    </row>
    <row r="389" spans="2:20" ht="25.5" customHeight="1">
      <c r="B389" s="21"/>
      <c r="C389" s="161" t="s">
        <v>1141</v>
      </c>
      <c r="D389" s="159"/>
      <c r="E389" s="199">
        <v>23922430896.860001</v>
      </c>
      <c r="F389" s="200">
        <v>0</v>
      </c>
      <c r="G389" s="201">
        <v>23922430896.860001</v>
      </c>
      <c r="H389" s="191"/>
      <c r="I389" s="199">
        <v>358234750416.13</v>
      </c>
      <c r="J389" s="200">
        <v>0</v>
      </c>
      <c r="K389" s="201">
        <v>358234750416.13</v>
      </c>
      <c r="L389" s="191"/>
      <c r="M389" s="199">
        <v>198822691103.04001</v>
      </c>
      <c r="N389" s="200">
        <v>0</v>
      </c>
      <c r="O389" s="201">
        <v>198822691103.04001</v>
      </c>
      <c r="P389" s="191"/>
      <c r="Q389" s="199">
        <v>580979872416.03003</v>
      </c>
      <c r="R389" s="200">
        <v>0</v>
      </c>
      <c r="S389" s="201">
        <v>580979872416.03003</v>
      </c>
      <c r="T389" s="47"/>
    </row>
    <row r="390" spans="2:20" ht="25.5" customHeight="1">
      <c r="B390" s="21"/>
      <c r="C390" s="160" t="s">
        <v>1142</v>
      </c>
      <c r="D390" s="158"/>
      <c r="E390" s="195">
        <v>23922430896.860001</v>
      </c>
      <c r="F390" s="196">
        <v>0</v>
      </c>
      <c r="G390" s="197">
        <v>23922430896.860001</v>
      </c>
      <c r="H390" s="198"/>
      <c r="I390" s="195">
        <v>358234750416.13</v>
      </c>
      <c r="J390" s="196">
        <v>0</v>
      </c>
      <c r="K390" s="197">
        <v>358234750416.13</v>
      </c>
      <c r="L390" s="198"/>
      <c r="M390" s="195">
        <v>198822691103.04001</v>
      </c>
      <c r="N390" s="196">
        <v>0</v>
      </c>
      <c r="O390" s="197">
        <v>198822691103.04001</v>
      </c>
      <c r="P390" s="198"/>
      <c r="Q390" s="195">
        <v>580979872416.03003</v>
      </c>
      <c r="R390" s="196">
        <v>0</v>
      </c>
      <c r="S390" s="197">
        <v>580979872416.03003</v>
      </c>
      <c r="T390" s="47"/>
    </row>
    <row r="391" spans="2:20">
      <c r="B391" s="21"/>
      <c r="C391" s="161" t="s">
        <v>1143</v>
      </c>
      <c r="D391" s="159"/>
      <c r="E391" s="199">
        <v>30977938874.810001</v>
      </c>
      <c r="F391" s="200">
        <v>0</v>
      </c>
      <c r="G391" s="201">
        <v>30977938874.810001</v>
      </c>
      <c r="H391" s="191"/>
      <c r="I391" s="199">
        <v>326716385.67000002</v>
      </c>
      <c r="J391" s="200">
        <v>0</v>
      </c>
      <c r="K391" s="201">
        <v>326716385.67000002</v>
      </c>
      <c r="L391" s="191"/>
      <c r="M391" s="199">
        <v>873645830.21000004</v>
      </c>
      <c r="N391" s="200">
        <v>0</v>
      </c>
      <c r="O391" s="201">
        <v>873645830.21000004</v>
      </c>
      <c r="P391" s="191"/>
      <c r="Q391" s="199">
        <v>32178301090.689999</v>
      </c>
      <c r="R391" s="200">
        <v>3.9999999999999998E-6</v>
      </c>
      <c r="S391" s="201">
        <v>32178301090.689999</v>
      </c>
      <c r="T391" s="47"/>
    </row>
    <row r="392" spans="2:20" ht="25.5" customHeight="1">
      <c r="B392" s="21"/>
      <c r="C392" s="160" t="s">
        <v>1144</v>
      </c>
      <c r="D392" s="158"/>
      <c r="E392" s="195">
        <v>30977938874.810001</v>
      </c>
      <c r="F392" s="196">
        <v>0</v>
      </c>
      <c r="G392" s="197">
        <v>30977938874.810001</v>
      </c>
      <c r="H392" s="198"/>
      <c r="I392" s="195">
        <v>326716385.67000002</v>
      </c>
      <c r="J392" s="196">
        <v>0</v>
      </c>
      <c r="K392" s="197">
        <v>326716385.67000002</v>
      </c>
      <c r="L392" s="198"/>
      <c r="M392" s="195">
        <v>873645830.21000004</v>
      </c>
      <c r="N392" s="196">
        <v>0</v>
      </c>
      <c r="O392" s="197">
        <v>873645830.21000004</v>
      </c>
      <c r="P392" s="198"/>
      <c r="Q392" s="195">
        <v>32178301090.689999</v>
      </c>
      <c r="R392" s="196">
        <v>0</v>
      </c>
      <c r="S392" s="197">
        <v>32178301090.689999</v>
      </c>
      <c r="T392" s="47"/>
    </row>
    <row r="393" spans="2:20">
      <c r="B393" s="21"/>
      <c r="C393" s="161" t="s">
        <v>1145</v>
      </c>
      <c r="D393" s="159"/>
      <c r="E393" s="199">
        <v>4526884514.4099998</v>
      </c>
      <c r="F393" s="200">
        <v>0</v>
      </c>
      <c r="G393" s="201">
        <v>4526884514.4099998</v>
      </c>
      <c r="H393" s="191"/>
      <c r="I393" s="199">
        <v>299957433.25999999</v>
      </c>
      <c r="J393" s="200">
        <v>0</v>
      </c>
      <c r="K393" s="201">
        <v>299957433.25999999</v>
      </c>
      <c r="L393" s="191"/>
      <c r="M393" s="199">
        <v>1017160153.1900001</v>
      </c>
      <c r="N393" s="200">
        <v>0</v>
      </c>
      <c r="O393" s="201">
        <v>1017160153.1900001</v>
      </c>
      <c r="P393" s="191"/>
      <c r="Q393" s="199">
        <v>5844002100.8599997</v>
      </c>
      <c r="R393" s="200">
        <v>-9.9999999999999995E-7</v>
      </c>
      <c r="S393" s="201">
        <v>5844002100.8600006</v>
      </c>
      <c r="T393" s="47"/>
    </row>
    <row r="394" spans="2:20">
      <c r="B394" s="21"/>
      <c r="C394" s="160" t="s">
        <v>1146</v>
      </c>
      <c r="D394" s="158"/>
      <c r="E394" s="195">
        <v>4526884514.4099998</v>
      </c>
      <c r="F394" s="196">
        <v>0</v>
      </c>
      <c r="G394" s="197">
        <v>4526884514.4099998</v>
      </c>
      <c r="H394" s="198"/>
      <c r="I394" s="195">
        <v>299957433.25999999</v>
      </c>
      <c r="J394" s="196">
        <v>0</v>
      </c>
      <c r="K394" s="197">
        <v>299957433.25999999</v>
      </c>
      <c r="L394" s="198"/>
      <c r="M394" s="195">
        <v>1017160153.1900001</v>
      </c>
      <c r="N394" s="196">
        <v>0</v>
      </c>
      <c r="O394" s="197">
        <v>1017160153.1900001</v>
      </c>
      <c r="P394" s="198"/>
      <c r="Q394" s="195">
        <v>5844002100.8599997</v>
      </c>
      <c r="R394" s="196">
        <v>0</v>
      </c>
      <c r="S394" s="197">
        <v>5844002100.8599997</v>
      </c>
      <c r="T394" s="47"/>
    </row>
    <row r="395" spans="2:20">
      <c r="B395" s="21"/>
      <c r="C395" s="161" t="s">
        <v>1147</v>
      </c>
      <c r="D395" s="159"/>
      <c r="E395" s="199">
        <v>0</v>
      </c>
      <c r="F395" s="200">
        <v>0</v>
      </c>
      <c r="G395" s="201">
        <v>0</v>
      </c>
      <c r="H395" s="191"/>
      <c r="I395" s="199">
        <v>0</v>
      </c>
      <c r="J395" s="200">
        <v>0</v>
      </c>
      <c r="K395" s="201">
        <v>0</v>
      </c>
      <c r="L395" s="191"/>
      <c r="M395" s="199">
        <v>2549045.73</v>
      </c>
      <c r="N395" s="200">
        <v>2549045.73</v>
      </c>
      <c r="O395" s="201">
        <v>0</v>
      </c>
      <c r="P395" s="191"/>
      <c r="Q395" s="199">
        <v>2549045.73</v>
      </c>
      <c r="R395" s="200">
        <v>2549045.73</v>
      </c>
      <c r="S395" s="201">
        <v>0</v>
      </c>
      <c r="T395" s="47"/>
    </row>
    <row r="396" spans="2:20" ht="25.5" customHeight="1">
      <c r="B396" s="21"/>
      <c r="C396" s="160" t="s">
        <v>1148</v>
      </c>
      <c r="D396" s="158"/>
      <c r="E396" s="195">
        <v>0</v>
      </c>
      <c r="F396" s="196">
        <v>0</v>
      </c>
      <c r="G396" s="197">
        <v>0</v>
      </c>
      <c r="H396" s="198"/>
      <c r="I396" s="195">
        <v>0</v>
      </c>
      <c r="J396" s="196">
        <v>0</v>
      </c>
      <c r="K396" s="197">
        <v>0</v>
      </c>
      <c r="L396" s="198"/>
      <c r="M396" s="195">
        <v>2549045.73</v>
      </c>
      <c r="N396" s="196">
        <v>2549045.73</v>
      </c>
      <c r="O396" s="197">
        <v>0</v>
      </c>
      <c r="P396" s="198"/>
      <c r="Q396" s="195">
        <v>2549045.73</v>
      </c>
      <c r="R396" s="196">
        <v>2549045.73</v>
      </c>
      <c r="S396" s="197">
        <v>0</v>
      </c>
      <c r="T396" s="47"/>
    </row>
    <row r="397" spans="2:20" ht="25.5" customHeight="1">
      <c r="B397" s="21"/>
      <c r="C397" s="161" t="s">
        <v>1149</v>
      </c>
      <c r="D397" s="159"/>
      <c r="E397" s="199">
        <v>0</v>
      </c>
      <c r="F397" s="200">
        <v>0</v>
      </c>
      <c r="G397" s="201">
        <v>0</v>
      </c>
      <c r="H397" s="191"/>
      <c r="I397" s="199">
        <v>0</v>
      </c>
      <c r="J397" s="200">
        <v>0</v>
      </c>
      <c r="K397" s="201">
        <v>0</v>
      </c>
      <c r="L397" s="191"/>
      <c r="M397" s="199">
        <v>0</v>
      </c>
      <c r="N397" s="200">
        <v>0</v>
      </c>
      <c r="O397" s="201">
        <v>0</v>
      </c>
      <c r="P397" s="191"/>
      <c r="Q397" s="199">
        <v>0</v>
      </c>
      <c r="R397" s="200">
        <v>0</v>
      </c>
      <c r="S397" s="201">
        <v>0</v>
      </c>
      <c r="T397" s="47"/>
    </row>
    <row r="398" spans="2:20" ht="25.5" customHeight="1">
      <c r="B398" s="21"/>
      <c r="C398" s="160" t="s">
        <v>1150</v>
      </c>
      <c r="D398" s="158"/>
      <c r="E398" s="195">
        <v>0</v>
      </c>
      <c r="F398" s="196">
        <v>0</v>
      </c>
      <c r="G398" s="197">
        <v>0</v>
      </c>
      <c r="H398" s="198"/>
      <c r="I398" s="195">
        <v>0</v>
      </c>
      <c r="J398" s="196">
        <v>0</v>
      </c>
      <c r="K398" s="197">
        <v>0</v>
      </c>
      <c r="L398" s="198"/>
      <c r="M398" s="195">
        <v>0</v>
      </c>
      <c r="N398" s="196">
        <v>0</v>
      </c>
      <c r="O398" s="197">
        <v>0</v>
      </c>
      <c r="P398" s="198"/>
      <c r="Q398" s="195">
        <v>0</v>
      </c>
      <c r="R398" s="196">
        <v>0</v>
      </c>
      <c r="S398" s="197">
        <v>0</v>
      </c>
      <c r="T398" s="47"/>
    </row>
    <row r="399" spans="2:20" ht="25.5" customHeight="1">
      <c r="B399" s="21"/>
      <c r="C399" s="161" t="s">
        <v>1151</v>
      </c>
      <c r="D399" s="159"/>
      <c r="E399" s="199">
        <v>0</v>
      </c>
      <c r="F399" s="200">
        <v>0</v>
      </c>
      <c r="G399" s="201">
        <v>0</v>
      </c>
      <c r="H399" s="191"/>
      <c r="I399" s="199">
        <v>0</v>
      </c>
      <c r="J399" s="200">
        <v>0</v>
      </c>
      <c r="K399" s="201">
        <v>0</v>
      </c>
      <c r="L399" s="191"/>
      <c r="M399" s="199">
        <v>760886.65</v>
      </c>
      <c r="N399" s="200">
        <v>0</v>
      </c>
      <c r="O399" s="201">
        <v>760886.65</v>
      </c>
      <c r="P399" s="191"/>
      <c r="Q399" s="199">
        <v>760886.65</v>
      </c>
      <c r="R399" s="200">
        <v>0</v>
      </c>
      <c r="S399" s="201">
        <v>760886.65</v>
      </c>
      <c r="T399" s="47"/>
    </row>
    <row r="400" spans="2:20" ht="25.5" customHeight="1">
      <c r="B400" s="21"/>
      <c r="C400" s="160" t="s">
        <v>1152</v>
      </c>
      <c r="D400" s="158"/>
      <c r="E400" s="195">
        <v>0</v>
      </c>
      <c r="F400" s="196">
        <v>0</v>
      </c>
      <c r="G400" s="197">
        <v>0</v>
      </c>
      <c r="H400" s="198"/>
      <c r="I400" s="195">
        <v>0</v>
      </c>
      <c r="J400" s="196">
        <v>0</v>
      </c>
      <c r="K400" s="197">
        <v>0</v>
      </c>
      <c r="L400" s="198"/>
      <c r="M400" s="195">
        <v>760886.65</v>
      </c>
      <c r="N400" s="196">
        <v>0</v>
      </c>
      <c r="O400" s="197">
        <v>760886.65</v>
      </c>
      <c r="P400" s="198"/>
      <c r="Q400" s="195">
        <v>760886.65</v>
      </c>
      <c r="R400" s="196">
        <v>0</v>
      </c>
      <c r="S400" s="197">
        <v>760886.65</v>
      </c>
      <c r="T400" s="47"/>
    </row>
    <row r="401" spans="2:20">
      <c r="B401" s="21"/>
      <c r="C401" s="161" t="s">
        <v>1153</v>
      </c>
      <c r="D401" s="159"/>
      <c r="E401" s="199">
        <v>12418679039.620001</v>
      </c>
      <c r="F401" s="200">
        <v>0</v>
      </c>
      <c r="G401" s="201">
        <v>12418679039.620001</v>
      </c>
      <c r="H401" s="191"/>
      <c r="I401" s="199">
        <v>9005234747.2800007</v>
      </c>
      <c r="J401" s="200">
        <v>0</v>
      </c>
      <c r="K401" s="201">
        <v>9005234747.2800007</v>
      </c>
      <c r="L401" s="191"/>
      <c r="M401" s="199">
        <v>5497553363.4099998</v>
      </c>
      <c r="N401" s="200">
        <v>0</v>
      </c>
      <c r="O401" s="201">
        <v>5497553363.4099998</v>
      </c>
      <c r="P401" s="191"/>
      <c r="Q401" s="199">
        <v>26921467150.310001</v>
      </c>
      <c r="R401" s="200">
        <v>0</v>
      </c>
      <c r="S401" s="201">
        <v>26921467150.310001</v>
      </c>
      <c r="T401" s="47"/>
    </row>
    <row r="402" spans="2:20">
      <c r="B402" s="21"/>
      <c r="C402" s="160" t="s">
        <v>1154</v>
      </c>
      <c r="D402" s="158"/>
      <c r="E402" s="195">
        <v>12418679039.620001</v>
      </c>
      <c r="F402" s="196">
        <v>0</v>
      </c>
      <c r="G402" s="197">
        <v>12418679039.620001</v>
      </c>
      <c r="H402" s="198"/>
      <c r="I402" s="195">
        <v>9005234747.2800007</v>
      </c>
      <c r="J402" s="196">
        <v>0</v>
      </c>
      <c r="K402" s="197">
        <v>9005234747.2800007</v>
      </c>
      <c r="L402" s="198"/>
      <c r="M402" s="195">
        <v>5497553363.4099998</v>
      </c>
      <c r="N402" s="196">
        <v>0</v>
      </c>
      <c r="O402" s="197">
        <v>5497553363.4099998</v>
      </c>
      <c r="P402" s="198"/>
      <c r="Q402" s="195">
        <v>26921467150.310001</v>
      </c>
      <c r="R402" s="196">
        <v>0</v>
      </c>
      <c r="S402" s="197">
        <v>26921467150.310001</v>
      </c>
      <c r="T402" s="47"/>
    </row>
    <row r="403" spans="2:20">
      <c r="B403" s="21"/>
      <c r="C403" s="161" t="s">
        <v>1155</v>
      </c>
      <c r="D403" s="159"/>
      <c r="E403" s="199">
        <v>110296653306.50999</v>
      </c>
      <c r="F403" s="200">
        <v>3071125277.4600072</v>
      </c>
      <c r="G403" s="201">
        <v>107225528029.05</v>
      </c>
      <c r="H403" s="191"/>
      <c r="I403" s="199">
        <v>215220839024.42001</v>
      </c>
      <c r="J403" s="200">
        <v>55365466.440033004</v>
      </c>
      <c r="K403" s="201">
        <v>215165473557.98001</v>
      </c>
      <c r="L403" s="191"/>
      <c r="M403" s="199">
        <v>55583424752.260002</v>
      </c>
      <c r="N403" s="200">
        <v>239933408.44000199</v>
      </c>
      <c r="O403" s="201">
        <v>55343491343.82</v>
      </c>
      <c r="P403" s="191"/>
      <c r="Q403" s="199">
        <v>381100917083.19</v>
      </c>
      <c r="R403" s="200">
        <v>3366424152.3400269</v>
      </c>
      <c r="S403" s="201">
        <v>377734492930.84998</v>
      </c>
      <c r="T403" s="47"/>
    </row>
    <row r="404" spans="2:20">
      <c r="B404" s="21"/>
      <c r="C404" s="160" t="s">
        <v>1156</v>
      </c>
      <c r="D404" s="158"/>
      <c r="E404" s="195">
        <v>3071125277.46</v>
      </c>
      <c r="F404" s="196">
        <v>3071125277.46</v>
      </c>
      <c r="G404" s="197">
        <v>0</v>
      </c>
      <c r="H404" s="198"/>
      <c r="I404" s="195">
        <v>47051091.530000001</v>
      </c>
      <c r="J404" s="196">
        <v>47051091.530000001</v>
      </c>
      <c r="K404" s="197">
        <v>0</v>
      </c>
      <c r="L404" s="198"/>
      <c r="M404" s="195">
        <v>204096085.13</v>
      </c>
      <c r="N404" s="196">
        <v>204096085.13</v>
      </c>
      <c r="O404" s="197">
        <v>0</v>
      </c>
      <c r="P404" s="198"/>
      <c r="Q404" s="195">
        <v>3322272454.1199999</v>
      </c>
      <c r="R404" s="196">
        <v>3322272454.1199999</v>
      </c>
      <c r="S404" s="197">
        <v>0</v>
      </c>
      <c r="T404" s="47"/>
    </row>
    <row r="405" spans="2:20" ht="25.5" customHeight="1">
      <c r="B405" s="21"/>
      <c r="C405" s="161" t="s">
        <v>1157</v>
      </c>
      <c r="D405" s="159"/>
      <c r="E405" s="199">
        <v>0</v>
      </c>
      <c r="F405" s="200">
        <v>0</v>
      </c>
      <c r="G405" s="201">
        <v>0</v>
      </c>
      <c r="H405" s="191"/>
      <c r="I405" s="199">
        <v>0</v>
      </c>
      <c r="J405" s="200">
        <v>0</v>
      </c>
      <c r="K405" s="201">
        <v>0</v>
      </c>
      <c r="L405" s="191"/>
      <c r="M405" s="199">
        <v>72300691.340000004</v>
      </c>
      <c r="N405" s="200">
        <v>72300691.340000004</v>
      </c>
      <c r="O405" s="201">
        <v>0</v>
      </c>
      <c r="P405" s="191"/>
      <c r="Q405" s="199">
        <v>72300691.340000004</v>
      </c>
      <c r="R405" s="200">
        <v>72300691.340000004</v>
      </c>
      <c r="S405" s="201">
        <v>0</v>
      </c>
      <c r="T405" s="47"/>
    </row>
    <row r="406" spans="2:20" ht="25.5" customHeight="1">
      <c r="B406" s="21"/>
      <c r="C406" s="160" t="s">
        <v>1158</v>
      </c>
      <c r="D406" s="158"/>
      <c r="E406" s="195">
        <v>0</v>
      </c>
      <c r="F406" s="196">
        <v>0</v>
      </c>
      <c r="G406" s="197">
        <v>0</v>
      </c>
      <c r="H406" s="198"/>
      <c r="I406" s="195">
        <v>47051091.530000001</v>
      </c>
      <c r="J406" s="196">
        <v>47051091.530000001</v>
      </c>
      <c r="K406" s="197">
        <v>0</v>
      </c>
      <c r="L406" s="198"/>
      <c r="M406" s="195">
        <v>34281886.130000003</v>
      </c>
      <c r="N406" s="196">
        <v>34281886.130000003</v>
      </c>
      <c r="O406" s="197">
        <v>0</v>
      </c>
      <c r="P406" s="198"/>
      <c r="Q406" s="195">
        <v>81332977.659999996</v>
      </c>
      <c r="R406" s="196">
        <v>81332977.659999996</v>
      </c>
      <c r="S406" s="197">
        <v>0</v>
      </c>
      <c r="T406" s="47"/>
    </row>
    <row r="407" spans="2:20" ht="25.5" customHeight="1">
      <c r="B407" s="21"/>
      <c r="C407" s="161" t="s">
        <v>1159</v>
      </c>
      <c r="D407" s="159"/>
      <c r="E407" s="199">
        <v>1661591764.48</v>
      </c>
      <c r="F407" s="200">
        <v>1661591764.48</v>
      </c>
      <c r="G407" s="201">
        <v>0</v>
      </c>
      <c r="H407" s="191"/>
      <c r="I407" s="199">
        <v>0</v>
      </c>
      <c r="J407" s="200">
        <v>0</v>
      </c>
      <c r="K407" s="201">
        <v>0</v>
      </c>
      <c r="L407" s="191"/>
      <c r="M407" s="199">
        <v>5574054.1799999997</v>
      </c>
      <c r="N407" s="200">
        <v>5574054.1799999997</v>
      </c>
      <c r="O407" s="201">
        <v>0</v>
      </c>
      <c r="P407" s="191"/>
      <c r="Q407" s="199">
        <v>1667165818.6600001</v>
      </c>
      <c r="R407" s="200">
        <v>1667165818.6600001</v>
      </c>
      <c r="S407" s="201">
        <v>0</v>
      </c>
      <c r="T407" s="47"/>
    </row>
    <row r="408" spans="2:20" ht="25.5" customHeight="1">
      <c r="B408" s="21"/>
      <c r="C408" s="160" t="s">
        <v>1160</v>
      </c>
      <c r="D408" s="158"/>
      <c r="E408" s="195">
        <v>1409533512.98</v>
      </c>
      <c r="F408" s="196">
        <v>1409533512.98</v>
      </c>
      <c r="G408" s="197">
        <v>0</v>
      </c>
      <c r="H408" s="198"/>
      <c r="I408" s="195">
        <v>0</v>
      </c>
      <c r="J408" s="196">
        <v>0</v>
      </c>
      <c r="K408" s="197">
        <v>0</v>
      </c>
      <c r="L408" s="198"/>
      <c r="M408" s="195">
        <v>91939453.480000004</v>
      </c>
      <c r="N408" s="196">
        <v>91939453.480000004</v>
      </c>
      <c r="O408" s="197">
        <v>0</v>
      </c>
      <c r="P408" s="198"/>
      <c r="Q408" s="195">
        <v>1501472966.46</v>
      </c>
      <c r="R408" s="196">
        <v>1501472966.46</v>
      </c>
      <c r="S408" s="197">
        <v>0</v>
      </c>
      <c r="T408" s="47"/>
    </row>
    <row r="409" spans="2:20">
      <c r="B409" s="21"/>
      <c r="C409" s="161" t="s">
        <v>1161</v>
      </c>
      <c r="D409" s="159"/>
      <c r="E409" s="199">
        <v>0</v>
      </c>
      <c r="F409" s="200">
        <v>0</v>
      </c>
      <c r="G409" s="201">
        <v>0</v>
      </c>
      <c r="H409" s="191"/>
      <c r="I409" s="199">
        <v>4062338.5</v>
      </c>
      <c r="J409" s="200">
        <v>4062338.5</v>
      </c>
      <c r="K409" s="201">
        <v>0</v>
      </c>
      <c r="L409" s="191"/>
      <c r="M409" s="199">
        <v>22506648.640000001</v>
      </c>
      <c r="N409" s="200">
        <v>22506648.640000001</v>
      </c>
      <c r="O409" s="201">
        <v>0</v>
      </c>
      <c r="P409" s="191"/>
      <c r="Q409" s="199">
        <v>26568987.140000001</v>
      </c>
      <c r="R409" s="200">
        <v>26568987.140000001</v>
      </c>
      <c r="S409" s="201">
        <v>0</v>
      </c>
      <c r="T409" s="47"/>
    </row>
    <row r="410" spans="2:20" ht="25.5" customHeight="1">
      <c r="B410" s="21"/>
      <c r="C410" s="160" t="s">
        <v>1162</v>
      </c>
      <c r="D410" s="158"/>
      <c r="E410" s="195">
        <v>0</v>
      </c>
      <c r="F410" s="196">
        <v>0</v>
      </c>
      <c r="G410" s="197">
        <v>0</v>
      </c>
      <c r="H410" s="198"/>
      <c r="I410" s="195">
        <v>4062338.5</v>
      </c>
      <c r="J410" s="196">
        <v>4062338.5</v>
      </c>
      <c r="K410" s="197">
        <v>0</v>
      </c>
      <c r="L410" s="198"/>
      <c r="M410" s="195">
        <v>1310585.01</v>
      </c>
      <c r="N410" s="196">
        <v>1310585.01</v>
      </c>
      <c r="O410" s="197">
        <v>0</v>
      </c>
      <c r="P410" s="198"/>
      <c r="Q410" s="195">
        <v>5372923.5099999998</v>
      </c>
      <c r="R410" s="196">
        <v>5372923.5099999998</v>
      </c>
      <c r="S410" s="197">
        <v>0</v>
      </c>
      <c r="T410" s="47"/>
    </row>
    <row r="411" spans="2:20" ht="25.5" customHeight="1">
      <c r="B411" s="21"/>
      <c r="C411" s="161" t="s">
        <v>1163</v>
      </c>
      <c r="D411" s="159"/>
      <c r="E411" s="199">
        <v>0</v>
      </c>
      <c r="F411" s="200">
        <v>0</v>
      </c>
      <c r="G411" s="201">
        <v>0</v>
      </c>
      <c r="H411" s="191"/>
      <c r="I411" s="199">
        <v>0</v>
      </c>
      <c r="J411" s="200">
        <v>0</v>
      </c>
      <c r="K411" s="201">
        <v>0</v>
      </c>
      <c r="L411" s="191"/>
      <c r="M411" s="199">
        <v>45371.72</v>
      </c>
      <c r="N411" s="200">
        <v>45371.72</v>
      </c>
      <c r="O411" s="201">
        <v>0</v>
      </c>
      <c r="P411" s="191"/>
      <c r="Q411" s="199">
        <v>45371.72</v>
      </c>
      <c r="R411" s="200">
        <v>45371.72</v>
      </c>
      <c r="S411" s="201">
        <v>0</v>
      </c>
      <c r="T411" s="47"/>
    </row>
    <row r="412" spans="2:20" ht="25.5" customHeight="1">
      <c r="B412" s="21"/>
      <c r="C412" s="160" t="s">
        <v>1164</v>
      </c>
      <c r="D412" s="158"/>
      <c r="E412" s="195">
        <v>0</v>
      </c>
      <c r="F412" s="196">
        <v>0</v>
      </c>
      <c r="G412" s="197">
        <v>0</v>
      </c>
      <c r="H412" s="198"/>
      <c r="I412" s="195">
        <v>0</v>
      </c>
      <c r="J412" s="196">
        <v>0</v>
      </c>
      <c r="K412" s="197">
        <v>0</v>
      </c>
      <c r="L412" s="198"/>
      <c r="M412" s="195">
        <v>21150691.91</v>
      </c>
      <c r="N412" s="196">
        <v>21150691.91</v>
      </c>
      <c r="O412" s="197">
        <v>0</v>
      </c>
      <c r="P412" s="198"/>
      <c r="Q412" s="195">
        <v>21150691.91</v>
      </c>
      <c r="R412" s="196">
        <v>21150691.91</v>
      </c>
      <c r="S412" s="197">
        <v>0</v>
      </c>
      <c r="T412" s="47"/>
    </row>
    <row r="413" spans="2:20">
      <c r="B413" s="21"/>
      <c r="C413" s="161" t="s">
        <v>1165</v>
      </c>
      <c r="D413" s="159"/>
      <c r="E413" s="199">
        <v>0</v>
      </c>
      <c r="F413" s="200">
        <v>0</v>
      </c>
      <c r="G413" s="201">
        <v>0</v>
      </c>
      <c r="H413" s="191"/>
      <c r="I413" s="199">
        <v>0</v>
      </c>
      <c r="J413" s="200">
        <v>0</v>
      </c>
      <c r="K413" s="201">
        <v>0</v>
      </c>
      <c r="L413" s="191"/>
      <c r="M413" s="199">
        <v>99987765.180000007</v>
      </c>
      <c r="N413" s="200">
        <v>0</v>
      </c>
      <c r="O413" s="201">
        <v>99987765.180000007</v>
      </c>
      <c r="P413" s="191"/>
      <c r="Q413" s="199">
        <v>99987765.180000007</v>
      </c>
      <c r="R413" s="200">
        <v>0</v>
      </c>
      <c r="S413" s="201">
        <v>99987765.180000007</v>
      </c>
      <c r="T413" s="47"/>
    </row>
    <row r="414" spans="2:20" ht="25.5" customHeight="1">
      <c r="B414" s="21"/>
      <c r="C414" s="160" t="s">
        <v>1166</v>
      </c>
      <c r="D414" s="158"/>
      <c r="E414" s="195">
        <v>0</v>
      </c>
      <c r="F414" s="196">
        <v>0</v>
      </c>
      <c r="G414" s="197">
        <v>0</v>
      </c>
      <c r="H414" s="198"/>
      <c r="I414" s="195">
        <v>0</v>
      </c>
      <c r="J414" s="196">
        <v>0</v>
      </c>
      <c r="K414" s="197">
        <v>0</v>
      </c>
      <c r="L414" s="198"/>
      <c r="M414" s="195">
        <v>99987765.180000007</v>
      </c>
      <c r="N414" s="196">
        <v>0</v>
      </c>
      <c r="O414" s="197">
        <v>99987765.180000007</v>
      </c>
      <c r="P414" s="198"/>
      <c r="Q414" s="195">
        <v>99987765.180000007</v>
      </c>
      <c r="R414" s="196">
        <v>0</v>
      </c>
      <c r="S414" s="197">
        <v>99987765.180000007</v>
      </c>
      <c r="T414" s="47"/>
    </row>
    <row r="415" spans="2:20">
      <c r="B415" s="21"/>
      <c r="C415" s="161" t="s">
        <v>1167</v>
      </c>
      <c r="D415" s="159"/>
      <c r="E415" s="199">
        <v>0</v>
      </c>
      <c r="F415" s="200">
        <v>0</v>
      </c>
      <c r="G415" s="201">
        <v>0</v>
      </c>
      <c r="H415" s="191"/>
      <c r="I415" s="199">
        <v>0</v>
      </c>
      <c r="J415" s="200">
        <v>0</v>
      </c>
      <c r="K415" s="201">
        <v>0</v>
      </c>
      <c r="L415" s="191"/>
      <c r="M415" s="199">
        <v>299868875.45999998</v>
      </c>
      <c r="N415" s="200">
        <v>12747447.74</v>
      </c>
      <c r="O415" s="201">
        <v>287121427.72000003</v>
      </c>
      <c r="P415" s="191"/>
      <c r="Q415" s="199">
        <v>299868875.45999998</v>
      </c>
      <c r="R415" s="200">
        <v>12747447.74</v>
      </c>
      <c r="S415" s="201">
        <v>287121427.72000003</v>
      </c>
      <c r="T415" s="47"/>
    </row>
    <row r="416" spans="2:20" ht="25.5" customHeight="1">
      <c r="B416" s="21"/>
      <c r="C416" s="160" t="s">
        <v>1168</v>
      </c>
      <c r="D416" s="158"/>
      <c r="E416" s="195">
        <v>0</v>
      </c>
      <c r="F416" s="196">
        <v>0</v>
      </c>
      <c r="G416" s="197">
        <v>0</v>
      </c>
      <c r="H416" s="198"/>
      <c r="I416" s="195">
        <v>0</v>
      </c>
      <c r="J416" s="196">
        <v>0</v>
      </c>
      <c r="K416" s="197">
        <v>0</v>
      </c>
      <c r="L416" s="198"/>
      <c r="M416" s="195">
        <v>287121427.72000003</v>
      </c>
      <c r="N416" s="196">
        <v>0</v>
      </c>
      <c r="O416" s="197">
        <v>287121427.72000003</v>
      </c>
      <c r="P416" s="198"/>
      <c r="Q416" s="195">
        <v>287121427.72000003</v>
      </c>
      <c r="R416" s="196">
        <v>0</v>
      </c>
      <c r="S416" s="197">
        <v>287121427.72000003</v>
      </c>
      <c r="T416" s="47"/>
    </row>
    <row r="417" spans="2:20">
      <c r="B417" s="21"/>
      <c r="C417" s="161" t="s">
        <v>1169</v>
      </c>
      <c r="D417" s="159"/>
      <c r="E417" s="199">
        <v>0</v>
      </c>
      <c r="F417" s="200">
        <v>0</v>
      </c>
      <c r="G417" s="201">
        <v>0</v>
      </c>
      <c r="H417" s="191"/>
      <c r="I417" s="199">
        <v>0</v>
      </c>
      <c r="J417" s="200">
        <v>0</v>
      </c>
      <c r="K417" s="201">
        <v>0</v>
      </c>
      <c r="L417" s="191"/>
      <c r="M417" s="199">
        <v>9946076.0399999991</v>
      </c>
      <c r="N417" s="200">
        <v>9946076.0399999991</v>
      </c>
      <c r="O417" s="201">
        <v>0</v>
      </c>
      <c r="P417" s="191"/>
      <c r="Q417" s="199">
        <v>9946076.0399999991</v>
      </c>
      <c r="R417" s="200">
        <v>9946076.0399999991</v>
      </c>
      <c r="S417" s="201">
        <v>0</v>
      </c>
      <c r="T417" s="47"/>
    </row>
    <row r="418" spans="2:20" ht="25.5" customHeight="1">
      <c r="B418" s="21"/>
      <c r="C418" s="160" t="s">
        <v>1170</v>
      </c>
      <c r="D418" s="158"/>
      <c r="E418" s="195">
        <v>0</v>
      </c>
      <c r="F418" s="196">
        <v>0</v>
      </c>
      <c r="G418" s="197">
        <v>0</v>
      </c>
      <c r="H418" s="198"/>
      <c r="I418" s="195">
        <v>0</v>
      </c>
      <c r="J418" s="196">
        <v>0</v>
      </c>
      <c r="K418" s="197">
        <v>0</v>
      </c>
      <c r="L418" s="198"/>
      <c r="M418" s="195">
        <v>586276.34</v>
      </c>
      <c r="N418" s="196">
        <v>586276.34</v>
      </c>
      <c r="O418" s="197">
        <v>0</v>
      </c>
      <c r="P418" s="198"/>
      <c r="Q418" s="195">
        <v>586276.34</v>
      </c>
      <c r="R418" s="196">
        <v>586276.34</v>
      </c>
      <c r="S418" s="197">
        <v>0</v>
      </c>
      <c r="T418" s="47"/>
    </row>
    <row r="419" spans="2:20" ht="25.5" customHeight="1">
      <c r="B419" s="21"/>
      <c r="C419" s="161" t="s">
        <v>1171</v>
      </c>
      <c r="D419" s="159"/>
      <c r="E419" s="199">
        <v>0</v>
      </c>
      <c r="F419" s="200">
        <v>0</v>
      </c>
      <c r="G419" s="201">
        <v>0</v>
      </c>
      <c r="H419" s="191"/>
      <c r="I419" s="199">
        <v>0</v>
      </c>
      <c r="J419" s="200">
        <v>0</v>
      </c>
      <c r="K419" s="201">
        <v>0</v>
      </c>
      <c r="L419" s="191"/>
      <c r="M419" s="199">
        <v>0</v>
      </c>
      <c r="N419" s="200">
        <v>0</v>
      </c>
      <c r="O419" s="201">
        <v>0</v>
      </c>
      <c r="P419" s="191"/>
      <c r="Q419" s="199">
        <v>0</v>
      </c>
      <c r="R419" s="200">
        <v>0</v>
      </c>
      <c r="S419" s="201">
        <v>0</v>
      </c>
      <c r="T419" s="47"/>
    </row>
    <row r="420" spans="2:20" ht="25.5" customHeight="1">
      <c r="B420" s="21"/>
      <c r="C420" s="160" t="s">
        <v>1172</v>
      </c>
      <c r="D420" s="158"/>
      <c r="E420" s="195">
        <v>0</v>
      </c>
      <c r="F420" s="196">
        <v>0</v>
      </c>
      <c r="G420" s="197">
        <v>0</v>
      </c>
      <c r="H420" s="198"/>
      <c r="I420" s="195">
        <v>0</v>
      </c>
      <c r="J420" s="196">
        <v>0</v>
      </c>
      <c r="K420" s="197">
        <v>0</v>
      </c>
      <c r="L420" s="198"/>
      <c r="M420" s="195">
        <v>2215095.36</v>
      </c>
      <c r="N420" s="196">
        <v>2215095.36</v>
      </c>
      <c r="O420" s="197">
        <v>0</v>
      </c>
      <c r="P420" s="198"/>
      <c r="Q420" s="195">
        <v>2215095.36</v>
      </c>
      <c r="R420" s="196">
        <v>2215095.36</v>
      </c>
      <c r="S420" s="197">
        <v>0</v>
      </c>
      <c r="T420" s="47"/>
    </row>
    <row r="421" spans="2:20">
      <c r="B421" s="21"/>
      <c r="C421" s="161" t="s">
        <v>1173</v>
      </c>
      <c r="D421" s="159"/>
      <c r="E421" s="199">
        <v>1316868.3700000001</v>
      </c>
      <c r="F421" s="200">
        <v>0</v>
      </c>
      <c r="G421" s="201">
        <v>1316868.3700000001</v>
      </c>
      <c r="H421" s="191"/>
      <c r="I421" s="199">
        <v>286266.64</v>
      </c>
      <c r="J421" s="200">
        <v>0</v>
      </c>
      <c r="K421" s="201">
        <v>286266.64</v>
      </c>
      <c r="L421" s="191"/>
      <c r="M421" s="199">
        <v>57067205.460000001</v>
      </c>
      <c r="N421" s="200">
        <v>0</v>
      </c>
      <c r="O421" s="201">
        <v>57067205.460000001</v>
      </c>
      <c r="P421" s="191"/>
      <c r="Q421" s="199">
        <v>58670340.469999999</v>
      </c>
      <c r="R421" s="200">
        <v>0</v>
      </c>
      <c r="S421" s="201">
        <v>58670340.469999999</v>
      </c>
      <c r="T421" s="47"/>
    </row>
    <row r="422" spans="2:20">
      <c r="B422" s="21"/>
      <c r="C422" s="160" t="s">
        <v>1174</v>
      </c>
      <c r="D422" s="158"/>
      <c r="E422" s="195">
        <v>1316868.3700000001</v>
      </c>
      <c r="F422" s="196">
        <v>0</v>
      </c>
      <c r="G422" s="197">
        <v>1316868.3700000001</v>
      </c>
      <c r="H422" s="198"/>
      <c r="I422" s="195">
        <v>286266.64</v>
      </c>
      <c r="J422" s="196">
        <v>0</v>
      </c>
      <c r="K422" s="197">
        <v>286266.64</v>
      </c>
      <c r="L422" s="198"/>
      <c r="M422" s="195">
        <v>57067205.460000001</v>
      </c>
      <c r="N422" s="196">
        <v>0</v>
      </c>
      <c r="O422" s="197">
        <v>57067205.460000001</v>
      </c>
      <c r="P422" s="198"/>
      <c r="Q422" s="195">
        <v>58670340.469999999</v>
      </c>
      <c r="R422" s="196">
        <v>0</v>
      </c>
      <c r="S422" s="197">
        <v>58670340.469999999</v>
      </c>
      <c r="T422" s="47"/>
    </row>
    <row r="423" spans="2:20">
      <c r="B423" s="21"/>
      <c r="C423" s="161" t="s">
        <v>1175</v>
      </c>
      <c r="D423" s="159"/>
      <c r="E423" s="199">
        <v>30805166784.669998</v>
      </c>
      <c r="F423" s="200">
        <v>0</v>
      </c>
      <c r="G423" s="201">
        <v>30805166784.669998</v>
      </c>
      <c r="H423" s="191"/>
      <c r="I423" s="199">
        <v>7149195374.4700003</v>
      </c>
      <c r="J423" s="200">
        <v>0</v>
      </c>
      <c r="K423" s="201">
        <v>7149195374.4700003</v>
      </c>
      <c r="L423" s="191"/>
      <c r="M423" s="199">
        <v>2938506438.3400002</v>
      </c>
      <c r="N423" s="200">
        <v>0</v>
      </c>
      <c r="O423" s="201">
        <v>2938506438.3400002</v>
      </c>
      <c r="P423" s="191"/>
      <c r="Q423" s="199">
        <v>40892868597.480003</v>
      </c>
      <c r="R423" s="200">
        <v>0</v>
      </c>
      <c r="S423" s="201">
        <v>40892868597.480003</v>
      </c>
      <c r="T423" s="47"/>
    </row>
    <row r="424" spans="2:20">
      <c r="B424" s="21"/>
      <c r="C424" s="160" t="s">
        <v>1176</v>
      </c>
      <c r="D424" s="158"/>
      <c r="E424" s="195">
        <v>30805166784.669998</v>
      </c>
      <c r="F424" s="196">
        <v>0</v>
      </c>
      <c r="G424" s="197">
        <v>30805166784.669998</v>
      </c>
      <c r="H424" s="198"/>
      <c r="I424" s="195">
        <v>7149195374.4700003</v>
      </c>
      <c r="J424" s="196">
        <v>0</v>
      </c>
      <c r="K424" s="197">
        <v>7149195374.4700003</v>
      </c>
      <c r="L424" s="198"/>
      <c r="M424" s="195">
        <v>2938506438.3400002</v>
      </c>
      <c r="N424" s="196">
        <v>0</v>
      </c>
      <c r="O424" s="197">
        <v>2938506438.3400002</v>
      </c>
      <c r="P424" s="198"/>
      <c r="Q424" s="195">
        <v>40892868597.480003</v>
      </c>
      <c r="R424" s="196">
        <v>0</v>
      </c>
      <c r="S424" s="197">
        <v>40892868597.480003</v>
      </c>
      <c r="T424" s="47"/>
    </row>
    <row r="425" spans="2:20">
      <c r="B425" s="21"/>
      <c r="C425" s="161" t="s">
        <v>1177</v>
      </c>
      <c r="D425" s="159"/>
      <c r="E425" s="199">
        <v>0</v>
      </c>
      <c r="F425" s="200">
        <v>0</v>
      </c>
      <c r="G425" s="201">
        <v>0</v>
      </c>
      <c r="H425" s="191"/>
      <c r="I425" s="199">
        <v>4252036.41</v>
      </c>
      <c r="J425" s="200">
        <v>4252036.41</v>
      </c>
      <c r="K425" s="201">
        <v>0</v>
      </c>
      <c r="L425" s="191"/>
      <c r="M425" s="199">
        <v>4230074.4800000004</v>
      </c>
      <c r="N425" s="200">
        <v>583226.93000000005</v>
      </c>
      <c r="O425" s="201">
        <v>3646847.55</v>
      </c>
      <c r="P425" s="191"/>
      <c r="Q425" s="199">
        <v>8482110.8900000006</v>
      </c>
      <c r="R425" s="200">
        <v>4835263.34</v>
      </c>
      <c r="S425" s="201">
        <v>3646847.55</v>
      </c>
      <c r="T425" s="47"/>
    </row>
    <row r="426" spans="2:20">
      <c r="B426" s="21"/>
      <c r="C426" s="160" t="s">
        <v>1178</v>
      </c>
      <c r="D426" s="158"/>
      <c r="E426" s="195">
        <v>0</v>
      </c>
      <c r="F426" s="196">
        <v>0</v>
      </c>
      <c r="G426" s="197">
        <v>0</v>
      </c>
      <c r="H426" s="198"/>
      <c r="I426" s="195">
        <v>0</v>
      </c>
      <c r="J426" s="196">
        <v>0</v>
      </c>
      <c r="K426" s="197">
        <v>0</v>
      </c>
      <c r="L426" s="198"/>
      <c r="M426" s="195">
        <v>3646847.55</v>
      </c>
      <c r="N426" s="196">
        <v>0</v>
      </c>
      <c r="O426" s="197">
        <v>3646847.55</v>
      </c>
      <c r="P426" s="198"/>
      <c r="Q426" s="195">
        <v>3646847.55</v>
      </c>
      <c r="R426" s="196">
        <v>0</v>
      </c>
      <c r="S426" s="197">
        <v>3646847.55</v>
      </c>
      <c r="T426" s="47"/>
    </row>
    <row r="427" spans="2:20">
      <c r="B427" s="21"/>
      <c r="C427" s="161" t="s">
        <v>1179</v>
      </c>
      <c r="D427" s="159"/>
      <c r="E427" s="199">
        <v>0</v>
      </c>
      <c r="F427" s="200">
        <v>0</v>
      </c>
      <c r="G427" s="201">
        <v>0</v>
      </c>
      <c r="H427" s="191"/>
      <c r="I427" s="199">
        <v>4252036.41</v>
      </c>
      <c r="J427" s="200">
        <v>4252036.41</v>
      </c>
      <c r="K427" s="201">
        <v>0</v>
      </c>
      <c r="L427" s="191"/>
      <c r="M427" s="199">
        <v>583226.93000000005</v>
      </c>
      <c r="N427" s="200">
        <v>583226.93000000005</v>
      </c>
      <c r="O427" s="201">
        <v>0</v>
      </c>
      <c r="P427" s="191"/>
      <c r="Q427" s="199">
        <v>4835263.34</v>
      </c>
      <c r="R427" s="200">
        <v>4835263.34</v>
      </c>
      <c r="S427" s="201">
        <v>0</v>
      </c>
      <c r="T427" s="47"/>
    </row>
    <row r="428" spans="2:20" ht="25.5" customHeight="1">
      <c r="B428" s="21"/>
      <c r="C428" s="160" t="s">
        <v>1180</v>
      </c>
      <c r="D428" s="158"/>
      <c r="E428" s="195">
        <v>76419044376.009995</v>
      </c>
      <c r="F428" s="196">
        <v>0</v>
      </c>
      <c r="G428" s="197">
        <v>76419044376.009995</v>
      </c>
      <c r="H428" s="198"/>
      <c r="I428" s="195">
        <v>208015991916.87</v>
      </c>
      <c r="J428" s="196">
        <v>0</v>
      </c>
      <c r="K428" s="197">
        <v>208015991916.87</v>
      </c>
      <c r="L428" s="198"/>
      <c r="M428" s="195">
        <v>51957161659.57</v>
      </c>
      <c r="N428" s="196">
        <v>0</v>
      </c>
      <c r="O428" s="197">
        <v>51957161659.57</v>
      </c>
      <c r="P428" s="198"/>
      <c r="Q428" s="195">
        <v>336392197952.45001</v>
      </c>
      <c r="R428" s="196">
        <v>0</v>
      </c>
      <c r="S428" s="197">
        <v>336392197952.45001</v>
      </c>
      <c r="T428" s="47"/>
    </row>
    <row r="429" spans="2:20" ht="25.5" customHeight="1">
      <c r="B429" s="21"/>
      <c r="C429" s="161" t="s">
        <v>1181</v>
      </c>
      <c r="D429" s="159"/>
      <c r="E429" s="199">
        <v>76419044376.009995</v>
      </c>
      <c r="F429" s="200">
        <v>0</v>
      </c>
      <c r="G429" s="201">
        <v>76419044376.009995</v>
      </c>
      <c r="H429" s="191"/>
      <c r="I429" s="199">
        <v>208015991916.87</v>
      </c>
      <c r="J429" s="200">
        <v>0</v>
      </c>
      <c r="K429" s="201">
        <v>208015991916.87</v>
      </c>
      <c r="L429" s="191"/>
      <c r="M429" s="199">
        <v>51957161659.57</v>
      </c>
      <c r="N429" s="200">
        <v>0</v>
      </c>
      <c r="O429" s="201">
        <v>51957161659.57</v>
      </c>
      <c r="P429" s="191"/>
      <c r="Q429" s="199">
        <v>336392197952.45001</v>
      </c>
      <c r="R429" s="200">
        <v>0</v>
      </c>
      <c r="S429" s="201">
        <v>336392197952.45001</v>
      </c>
      <c r="T429" s="47"/>
    </row>
    <row r="430" spans="2:20">
      <c r="B430" s="21"/>
      <c r="C430" s="160" t="s">
        <v>1182</v>
      </c>
      <c r="D430" s="158"/>
      <c r="E430" s="195">
        <v>14289978188262</v>
      </c>
      <c r="F430" s="196">
        <v>11205193392783.699</v>
      </c>
      <c r="G430" s="197">
        <v>3084784795478.2998</v>
      </c>
      <c r="H430" s="198"/>
      <c r="I430" s="195">
        <v>2385514004363.8198</v>
      </c>
      <c r="J430" s="196">
        <v>1081187520500.84</v>
      </c>
      <c r="K430" s="197">
        <v>1304326483862.98</v>
      </c>
      <c r="L430" s="198"/>
      <c r="M430" s="195">
        <v>1172517247440.6799</v>
      </c>
      <c r="N430" s="196">
        <v>533825051889.66992</v>
      </c>
      <c r="O430" s="197">
        <v>638692195551.01001</v>
      </c>
      <c r="P430" s="198"/>
      <c r="Q430" s="195">
        <v>17848009440066.5</v>
      </c>
      <c r="R430" s="196">
        <v>12820205965174.211</v>
      </c>
      <c r="S430" s="197">
        <v>5027803474892.29</v>
      </c>
      <c r="T430" s="47"/>
    </row>
    <row r="431" spans="2:20">
      <c r="B431" s="21"/>
      <c r="C431" s="161" t="s">
        <v>1183</v>
      </c>
      <c r="D431" s="159"/>
      <c r="E431" s="199">
        <v>508239491485.17999</v>
      </c>
      <c r="F431" s="200">
        <v>0</v>
      </c>
      <c r="G431" s="201">
        <v>508239491485.17999</v>
      </c>
      <c r="H431" s="191"/>
      <c r="I431" s="199">
        <v>654374982377.81006</v>
      </c>
      <c r="J431" s="200">
        <v>1.22E-4</v>
      </c>
      <c r="K431" s="201">
        <v>654374982377.80994</v>
      </c>
      <c r="L431" s="191"/>
      <c r="M431" s="199">
        <v>173644448047.73999</v>
      </c>
      <c r="N431" s="200">
        <v>-3.1000000000000001E-5</v>
      </c>
      <c r="O431" s="201">
        <v>173644448047.73999</v>
      </c>
      <c r="P431" s="191"/>
      <c r="Q431" s="199">
        <v>1336258921910.73</v>
      </c>
      <c r="R431" s="200">
        <v>0</v>
      </c>
      <c r="S431" s="201">
        <v>1336258921910.73</v>
      </c>
      <c r="T431" s="47"/>
    </row>
    <row r="432" spans="2:20">
      <c r="B432" s="21"/>
      <c r="C432" s="160" t="s">
        <v>1184</v>
      </c>
      <c r="D432" s="158"/>
      <c r="E432" s="195">
        <v>498675222739.03003</v>
      </c>
      <c r="F432" s="196">
        <v>6.0999999999999999E-5</v>
      </c>
      <c r="G432" s="197">
        <v>498675222739.03003</v>
      </c>
      <c r="H432" s="198"/>
      <c r="I432" s="195">
        <v>613757623507.82996</v>
      </c>
      <c r="J432" s="196">
        <v>0</v>
      </c>
      <c r="K432" s="197">
        <v>613757623507.82996</v>
      </c>
      <c r="L432" s="198"/>
      <c r="M432" s="195">
        <v>157171735556.57001</v>
      </c>
      <c r="N432" s="196">
        <v>-3.1000000000000001E-5</v>
      </c>
      <c r="O432" s="197">
        <v>157171735556.57001</v>
      </c>
      <c r="P432" s="198"/>
      <c r="Q432" s="195">
        <v>1269604581803.4299</v>
      </c>
      <c r="R432" s="196">
        <v>0</v>
      </c>
      <c r="S432" s="197">
        <v>1269604581803.4299</v>
      </c>
      <c r="T432" s="47"/>
    </row>
    <row r="433" spans="2:20">
      <c r="B433" s="21"/>
      <c r="C433" s="161" t="s">
        <v>1185</v>
      </c>
      <c r="D433" s="159"/>
      <c r="E433" s="199">
        <v>40759308118.300003</v>
      </c>
      <c r="F433" s="200">
        <v>0</v>
      </c>
      <c r="G433" s="201">
        <v>40759308118.300003</v>
      </c>
      <c r="H433" s="191"/>
      <c r="I433" s="199">
        <v>0</v>
      </c>
      <c r="J433" s="200">
        <v>0</v>
      </c>
      <c r="K433" s="201">
        <v>0</v>
      </c>
      <c r="L433" s="191"/>
      <c r="M433" s="199">
        <v>457944515.56999999</v>
      </c>
      <c r="N433" s="200">
        <v>0</v>
      </c>
      <c r="O433" s="201">
        <v>457944515.56999999</v>
      </c>
      <c r="P433" s="191"/>
      <c r="Q433" s="199">
        <v>41217252633.870003</v>
      </c>
      <c r="R433" s="200">
        <v>0</v>
      </c>
      <c r="S433" s="201">
        <v>41217252633.870003</v>
      </c>
      <c r="T433" s="47"/>
    </row>
    <row r="434" spans="2:20">
      <c r="B434" s="21"/>
      <c r="C434" s="160" t="s">
        <v>1186</v>
      </c>
      <c r="D434" s="158"/>
      <c r="E434" s="195">
        <v>40759308118.300003</v>
      </c>
      <c r="F434" s="196">
        <v>0</v>
      </c>
      <c r="G434" s="197">
        <v>40759308118.300003</v>
      </c>
      <c r="H434" s="198"/>
      <c r="I434" s="195">
        <v>0</v>
      </c>
      <c r="J434" s="196">
        <v>0</v>
      </c>
      <c r="K434" s="197">
        <v>0</v>
      </c>
      <c r="L434" s="198"/>
      <c r="M434" s="195">
        <v>457944515.56999999</v>
      </c>
      <c r="N434" s="196">
        <v>0</v>
      </c>
      <c r="O434" s="197">
        <v>457944515.56999999</v>
      </c>
      <c r="P434" s="198"/>
      <c r="Q434" s="195">
        <v>41217252633.870003</v>
      </c>
      <c r="R434" s="196">
        <v>0</v>
      </c>
      <c r="S434" s="197">
        <v>41217252633.870003</v>
      </c>
      <c r="T434" s="47"/>
    </row>
    <row r="435" spans="2:20">
      <c r="B435" s="21"/>
      <c r="C435" s="161" t="s">
        <v>1187</v>
      </c>
      <c r="D435" s="159"/>
      <c r="E435" s="199">
        <v>362243997767.34998</v>
      </c>
      <c r="F435" s="200">
        <v>0</v>
      </c>
      <c r="G435" s="201">
        <v>362243997767.34998</v>
      </c>
      <c r="H435" s="191"/>
      <c r="I435" s="199">
        <v>88239371823.039993</v>
      </c>
      <c r="J435" s="200">
        <v>0</v>
      </c>
      <c r="K435" s="201">
        <v>88239371823.039993</v>
      </c>
      <c r="L435" s="191"/>
      <c r="M435" s="199">
        <v>86146644525.470001</v>
      </c>
      <c r="N435" s="200">
        <v>0</v>
      </c>
      <c r="O435" s="201">
        <v>86146644525.470001</v>
      </c>
      <c r="P435" s="191"/>
      <c r="Q435" s="199">
        <v>536630014115.85999</v>
      </c>
      <c r="R435" s="200">
        <v>0</v>
      </c>
      <c r="S435" s="201">
        <v>536630014115.85999</v>
      </c>
      <c r="T435" s="47"/>
    </row>
    <row r="436" spans="2:20">
      <c r="B436" s="21"/>
      <c r="C436" s="160" t="s">
        <v>1188</v>
      </c>
      <c r="D436" s="158"/>
      <c r="E436" s="195">
        <v>362243997767.34998</v>
      </c>
      <c r="F436" s="196">
        <v>0</v>
      </c>
      <c r="G436" s="197">
        <v>362243997767.34998</v>
      </c>
      <c r="H436" s="198"/>
      <c r="I436" s="195">
        <v>88239371823.039993</v>
      </c>
      <c r="J436" s="196">
        <v>0</v>
      </c>
      <c r="K436" s="197">
        <v>88239371823.039993</v>
      </c>
      <c r="L436" s="198"/>
      <c r="M436" s="195">
        <v>86146644525.470001</v>
      </c>
      <c r="N436" s="196">
        <v>0</v>
      </c>
      <c r="O436" s="197">
        <v>86146644525.470001</v>
      </c>
      <c r="P436" s="198"/>
      <c r="Q436" s="195">
        <v>536630014115.85999</v>
      </c>
      <c r="R436" s="196">
        <v>0</v>
      </c>
      <c r="S436" s="197">
        <v>536630014115.85999</v>
      </c>
      <c r="T436" s="47"/>
    </row>
    <row r="437" spans="2:20">
      <c r="B437" s="21"/>
      <c r="C437" s="161" t="s">
        <v>1189</v>
      </c>
      <c r="D437" s="159"/>
      <c r="E437" s="199">
        <v>90961124623.699997</v>
      </c>
      <c r="F437" s="200">
        <v>0</v>
      </c>
      <c r="G437" s="201">
        <v>90961124623.699997</v>
      </c>
      <c r="H437" s="191"/>
      <c r="I437" s="199">
        <v>520376717951.58002</v>
      </c>
      <c r="J437" s="200">
        <v>0</v>
      </c>
      <c r="K437" s="201">
        <v>520376717951.58002</v>
      </c>
      <c r="L437" s="191"/>
      <c r="M437" s="199">
        <v>64588336430.610001</v>
      </c>
      <c r="N437" s="200">
        <v>0</v>
      </c>
      <c r="O437" s="201">
        <v>64588336430.610001</v>
      </c>
      <c r="P437" s="191"/>
      <c r="Q437" s="199">
        <v>675926179005.89001</v>
      </c>
      <c r="R437" s="200">
        <v>0</v>
      </c>
      <c r="S437" s="201">
        <v>675926179005.89001</v>
      </c>
      <c r="T437" s="47"/>
    </row>
    <row r="438" spans="2:20" ht="25.5" customHeight="1">
      <c r="B438" s="21"/>
      <c r="C438" s="160" t="s">
        <v>1190</v>
      </c>
      <c r="D438" s="158"/>
      <c r="E438" s="195">
        <v>90961124623.699997</v>
      </c>
      <c r="F438" s="196">
        <v>0</v>
      </c>
      <c r="G438" s="197">
        <v>90961124623.699997</v>
      </c>
      <c r="H438" s="198"/>
      <c r="I438" s="195">
        <v>520376717951.58002</v>
      </c>
      <c r="J438" s="196">
        <v>0</v>
      </c>
      <c r="K438" s="197">
        <v>520376717951.58002</v>
      </c>
      <c r="L438" s="198"/>
      <c r="M438" s="195">
        <v>64588336430.610001</v>
      </c>
      <c r="N438" s="196">
        <v>0</v>
      </c>
      <c r="O438" s="197">
        <v>64588336430.610001</v>
      </c>
      <c r="P438" s="198"/>
      <c r="Q438" s="195">
        <v>675926179005.89001</v>
      </c>
      <c r="R438" s="196">
        <v>0</v>
      </c>
      <c r="S438" s="197">
        <v>675926179005.89001</v>
      </c>
      <c r="T438" s="47"/>
    </row>
    <row r="439" spans="2:20">
      <c r="B439" s="21"/>
      <c r="C439" s="161" t="s">
        <v>1191</v>
      </c>
      <c r="D439" s="159"/>
      <c r="E439" s="199">
        <v>0</v>
      </c>
      <c r="F439" s="200">
        <v>0</v>
      </c>
      <c r="G439" s="201">
        <v>0</v>
      </c>
      <c r="H439" s="191"/>
      <c r="I439" s="199">
        <v>0</v>
      </c>
      <c r="J439" s="200">
        <v>0</v>
      </c>
      <c r="K439" s="201">
        <v>0</v>
      </c>
      <c r="L439" s="191"/>
      <c r="M439" s="199">
        <v>57244624.57</v>
      </c>
      <c r="N439" s="200">
        <v>0</v>
      </c>
      <c r="O439" s="201">
        <v>57244624.57</v>
      </c>
      <c r="P439" s="191"/>
      <c r="Q439" s="199">
        <v>57244624.57</v>
      </c>
      <c r="R439" s="200">
        <v>0</v>
      </c>
      <c r="S439" s="201">
        <v>57244624.57</v>
      </c>
      <c r="T439" s="47"/>
    </row>
    <row r="440" spans="2:20">
      <c r="B440" s="21"/>
      <c r="C440" s="160" t="s">
        <v>1192</v>
      </c>
      <c r="D440" s="158"/>
      <c r="E440" s="195">
        <v>0</v>
      </c>
      <c r="F440" s="196">
        <v>0</v>
      </c>
      <c r="G440" s="197">
        <v>0</v>
      </c>
      <c r="H440" s="198"/>
      <c r="I440" s="195">
        <v>0</v>
      </c>
      <c r="J440" s="196">
        <v>0</v>
      </c>
      <c r="K440" s="197">
        <v>0</v>
      </c>
      <c r="L440" s="198"/>
      <c r="M440" s="195">
        <v>57244624.57</v>
      </c>
      <c r="N440" s="196">
        <v>0</v>
      </c>
      <c r="O440" s="197">
        <v>57244624.57</v>
      </c>
      <c r="P440" s="198"/>
      <c r="Q440" s="195">
        <v>57244624.57</v>
      </c>
      <c r="R440" s="196">
        <v>0</v>
      </c>
      <c r="S440" s="197">
        <v>57244624.57</v>
      </c>
      <c r="T440" s="47"/>
    </row>
    <row r="441" spans="2:20">
      <c r="B441" s="21"/>
      <c r="C441" s="161" t="s">
        <v>1193</v>
      </c>
      <c r="D441" s="159"/>
      <c r="E441" s="199">
        <v>4710792229.6800003</v>
      </c>
      <c r="F441" s="200">
        <v>0</v>
      </c>
      <c r="G441" s="201">
        <v>4710792229.6800003</v>
      </c>
      <c r="H441" s="191"/>
      <c r="I441" s="199">
        <v>5141533733.21</v>
      </c>
      <c r="J441" s="200">
        <v>0</v>
      </c>
      <c r="K441" s="201">
        <v>5141533733.21</v>
      </c>
      <c r="L441" s="191"/>
      <c r="M441" s="199">
        <v>5921565460.3500004</v>
      </c>
      <c r="N441" s="200">
        <v>0</v>
      </c>
      <c r="O441" s="201">
        <v>5921565460.3500004</v>
      </c>
      <c r="P441" s="191"/>
      <c r="Q441" s="199">
        <v>15773891423.24</v>
      </c>
      <c r="R441" s="200">
        <v>1.9999999999999999E-6</v>
      </c>
      <c r="S441" s="201">
        <v>15773891423.24</v>
      </c>
      <c r="T441" s="47"/>
    </row>
    <row r="442" spans="2:20">
      <c r="B442" s="21"/>
      <c r="C442" s="160" t="s">
        <v>1194</v>
      </c>
      <c r="D442" s="158"/>
      <c r="E442" s="195">
        <v>4710792229.6800003</v>
      </c>
      <c r="F442" s="196">
        <v>0</v>
      </c>
      <c r="G442" s="197">
        <v>4710792229.6800003</v>
      </c>
      <c r="H442" s="198"/>
      <c r="I442" s="195">
        <v>5141533733.21</v>
      </c>
      <c r="J442" s="196">
        <v>0</v>
      </c>
      <c r="K442" s="197">
        <v>5141533733.21</v>
      </c>
      <c r="L442" s="198"/>
      <c r="M442" s="195">
        <v>5921565460.3500004</v>
      </c>
      <c r="N442" s="196">
        <v>0</v>
      </c>
      <c r="O442" s="197">
        <v>5921565460.3500004</v>
      </c>
      <c r="P442" s="198"/>
      <c r="Q442" s="195">
        <v>15773891423.24</v>
      </c>
      <c r="R442" s="196">
        <v>0</v>
      </c>
      <c r="S442" s="197">
        <v>15773891423.24</v>
      </c>
      <c r="T442" s="47"/>
    </row>
    <row r="443" spans="2:20">
      <c r="B443" s="21"/>
      <c r="C443" s="161" t="s">
        <v>1195</v>
      </c>
      <c r="D443" s="159"/>
      <c r="E443" s="199">
        <v>9564268746.1499996</v>
      </c>
      <c r="F443" s="200">
        <v>0</v>
      </c>
      <c r="G443" s="201">
        <v>9564268746.1499996</v>
      </c>
      <c r="H443" s="191"/>
      <c r="I443" s="199">
        <v>40617354081.5</v>
      </c>
      <c r="J443" s="200">
        <v>0</v>
      </c>
      <c r="K443" s="201">
        <v>40617354081.5</v>
      </c>
      <c r="L443" s="191"/>
      <c r="M443" s="199">
        <v>15649788739.52</v>
      </c>
      <c r="N443" s="200">
        <v>0</v>
      </c>
      <c r="O443" s="201">
        <v>15649788739.52</v>
      </c>
      <c r="P443" s="191"/>
      <c r="Q443" s="199">
        <v>65831411567.170013</v>
      </c>
      <c r="R443" s="200">
        <v>7.9999999999999996E-6</v>
      </c>
      <c r="S443" s="201">
        <v>65831411567.169998</v>
      </c>
      <c r="T443" s="47"/>
    </row>
    <row r="444" spans="2:20">
      <c r="B444" s="21"/>
      <c r="C444" s="160" t="s">
        <v>1196</v>
      </c>
      <c r="D444" s="158"/>
      <c r="E444" s="195">
        <v>8306235671.6999998</v>
      </c>
      <c r="F444" s="196">
        <v>0</v>
      </c>
      <c r="G444" s="197">
        <v>8306235671.6999998</v>
      </c>
      <c r="H444" s="198"/>
      <c r="I444" s="195">
        <v>21874621996.400002</v>
      </c>
      <c r="J444" s="196">
        <v>0</v>
      </c>
      <c r="K444" s="197">
        <v>21874621996.400002</v>
      </c>
      <c r="L444" s="198"/>
      <c r="M444" s="195">
        <v>6967080007.3900003</v>
      </c>
      <c r="N444" s="196">
        <v>0</v>
      </c>
      <c r="O444" s="197">
        <v>6967080007.3900003</v>
      </c>
      <c r="P444" s="198"/>
      <c r="Q444" s="195">
        <v>37147937675.489998</v>
      </c>
      <c r="R444" s="196">
        <v>-7.9999999999999996E-6</v>
      </c>
      <c r="S444" s="197">
        <v>37147937675.490013</v>
      </c>
      <c r="T444" s="47"/>
    </row>
    <row r="445" spans="2:20" ht="25.5" customHeight="1">
      <c r="B445" s="21"/>
      <c r="C445" s="161" t="s">
        <v>1197</v>
      </c>
      <c r="D445" s="159"/>
      <c r="E445" s="199">
        <v>8306235671.6999998</v>
      </c>
      <c r="F445" s="200">
        <v>0</v>
      </c>
      <c r="G445" s="201">
        <v>8306235671.6999998</v>
      </c>
      <c r="H445" s="191"/>
      <c r="I445" s="199">
        <v>21874621996.400002</v>
      </c>
      <c r="J445" s="200">
        <v>0</v>
      </c>
      <c r="K445" s="201">
        <v>21874621996.400002</v>
      </c>
      <c r="L445" s="191"/>
      <c r="M445" s="199">
        <v>6967080007.3900003</v>
      </c>
      <c r="N445" s="200">
        <v>0</v>
      </c>
      <c r="O445" s="201">
        <v>6967080007.3900003</v>
      </c>
      <c r="P445" s="191"/>
      <c r="Q445" s="199">
        <v>37147937675.489998</v>
      </c>
      <c r="R445" s="200">
        <v>0</v>
      </c>
      <c r="S445" s="201">
        <v>37147937675.489998</v>
      </c>
      <c r="T445" s="47"/>
    </row>
    <row r="446" spans="2:20">
      <c r="B446" s="21"/>
      <c r="C446" s="160" t="s">
        <v>1198</v>
      </c>
      <c r="D446" s="158"/>
      <c r="E446" s="195">
        <v>1258033074.45</v>
      </c>
      <c r="F446" s="196">
        <v>0</v>
      </c>
      <c r="G446" s="197">
        <v>1258033074.45</v>
      </c>
      <c r="H446" s="198"/>
      <c r="I446" s="195">
        <v>18742732085.099998</v>
      </c>
      <c r="J446" s="196">
        <v>0</v>
      </c>
      <c r="K446" s="197">
        <v>18742732085.099998</v>
      </c>
      <c r="L446" s="198"/>
      <c r="M446" s="195">
        <v>8682708732.1299992</v>
      </c>
      <c r="N446" s="196">
        <v>0</v>
      </c>
      <c r="O446" s="197">
        <v>8682708732.1299992</v>
      </c>
      <c r="P446" s="198"/>
      <c r="Q446" s="195">
        <v>28683473891.68</v>
      </c>
      <c r="R446" s="196">
        <v>-3.9999999999999998E-6</v>
      </c>
      <c r="S446" s="197">
        <v>28683473891.68</v>
      </c>
      <c r="T446" s="47"/>
    </row>
    <row r="447" spans="2:20">
      <c r="B447" s="21"/>
      <c r="C447" s="161" t="s">
        <v>1199</v>
      </c>
      <c r="D447" s="159"/>
      <c r="E447" s="199">
        <v>1258033074.45</v>
      </c>
      <c r="F447" s="200">
        <v>0</v>
      </c>
      <c r="G447" s="201">
        <v>1258033074.45</v>
      </c>
      <c r="H447" s="191"/>
      <c r="I447" s="199">
        <v>18742732085.099998</v>
      </c>
      <c r="J447" s="200">
        <v>0</v>
      </c>
      <c r="K447" s="201">
        <v>18742732085.099998</v>
      </c>
      <c r="L447" s="191"/>
      <c r="M447" s="199">
        <v>8682708732.1299992</v>
      </c>
      <c r="N447" s="200">
        <v>0</v>
      </c>
      <c r="O447" s="201">
        <v>8682708732.1299992</v>
      </c>
      <c r="P447" s="191"/>
      <c r="Q447" s="199">
        <v>28683473891.68</v>
      </c>
      <c r="R447" s="200">
        <v>0</v>
      </c>
      <c r="S447" s="201">
        <v>28683473891.68</v>
      </c>
      <c r="T447" s="47"/>
    </row>
    <row r="448" spans="2:20">
      <c r="B448" s="21"/>
      <c r="C448" s="160" t="s">
        <v>1200</v>
      </c>
      <c r="D448" s="158"/>
      <c r="E448" s="195">
        <v>0</v>
      </c>
      <c r="F448" s="196">
        <v>0</v>
      </c>
      <c r="G448" s="197">
        <v>0</v>
      </c>
      <c r="H448" s="198"/>
      <c r="I448" s="195">
        <v>4788.4799999999996</v>
      </c>
      <c r="J448" s="196">
        <v>0</v>
      </c>
      <c r="K448" s="197">
        <v>4788.4799999999996</v>
      </c>
      <c r="L448" s="198"/>
      <c r="M448" s="195">
        <v>822923751.64999998</v>
      </c>
      <c r="N448" s="196">
        <v>0</v>
      </c>
      <c r="O448" s="197">
        <v>822923751.64999998</v>
      </c>
      <c r="P448" s="198"/>
      <c r="Q448" s="195">
        <v>822928540.13</v>
      </c>
      <c r="R448" s="196">
        <v>0</v>
      </c>
      <c r="S448" s="197">
        <v>822928540.13</v>
      </c>
      <c r="T448" s="47"/>
    </row>
    <row r="449" spans="2:20" ht="25.5" customHeight="1">
      <c r="B449" s="21"/>
      <c r="C449" s="161" t="s">
        <v>1201</v>
      </c>
      <c r="D449" s="159"/>
      <c r="E449" s="199">
        <v>0</v>
      </c>
      <c r="F449" s="200">
        <v>0</v>
      </c>
      <c r="G449" s="201">
        <v>0</v>
      </c>
      <c r="H449" s="191"/>
      <c r="I449" s="199">
        <v>0</v>
      </c>
      <c r="J449" s="200">
        <v>0</v>
      </c>
      <c r="K449" s="201">
        <v>0</v>
      </c>
      <c r="L449" s="191"/>
      <c r="M449" s="199">
        <v>8683856.9499999993</v>
      </c>
      <c r="N449" s="200">
        <v>0</v>
      </c>
      <c r="O449" s="201">
        <v>8683856.9499999993</v>
      </c>
      <c r="P449" s="191"/>
      <c r="Q449" s="199">
        <v>8683856.9499999993</v>
      </c>
      <c r="R449" s="200">
        <v>0</v>
      </c>
      <c r="S449" s="201">
        <v>8683856.9499999993</v>
      </c>
      <c r="T449" s="47"/>
    </row>
    <row r="450" spans="2:20" ht="25.5" customHeight="1">
      <c r="B450" s="21"/>
      <c r="C450" s="160" t="s">
        <v>1202</v>
      </c>
      <c r="D450" s="158"/>
      <c r="E450" s="195">
        <v>0</v>
      </c>
      <c r="F450" s="196">
        <v>0</v>
      </c>
      <c r="G450" s="197">
        <v>0</v>
      </c>
      <c r="H450" s="198"/>
      <c r="I450" s="195">
        <v>0</v>
      </c>
      <c r="J450" s="196">
        <v>0</v>
      </c>
      <c r="K450" s="197">
        <v>0</v>
      </c>
      <c r="L450" s="198"/>
      <c r="M450" s="195">
        <v>8683856.9499999993</v>
      </c>
      <c r="N450" s="196">
        <v>0</v>
      </c>
      <c r="O450" s="197">
        <v>8683856.9499999993</v>
      </c>
      <c r="P450" s="198"/>
      <c r="Q450" s="195">
        <v>8683856.9499999993</v>
      </c>
      <c r="R450" s="196">
        <v>0</v>
      </c>
      <c r="S450" s="197">
        <v>8683856.9499999993</v>
      </c>
      <c r="T450" s="47"/>
    </row>
    <row r="451" spans="2:20" ht="25.5" customHeight="1">
      <c r="B451" s="21"/>
      <c r="C451" s="161" t="s">
        <v>1203</v>
      </c>
      <c r="D451" s="159"/>
      <c r="E451" s="199">
        <v>0</v>
      </c>
      <c r="F451" s="200">
        <v>0</v>
      </c>
      <c r="G451" s="201">
        <v>0</v>
      </c>
      <c r="H451" s="191"/>
      <c r="I451" s="199">
        <v>0</v>
      </c>
      <c r="J451" s="200">
        <v>0</v>
      </c>
      <c r="K451" s="201">
        <v>0</v>
      </c>
      <c r="L451" s="191"/>
      <c r="M451" s="199">
        <v>487853900.54000002</v>
      </c>
      <c r="N451" s="200">
        <v>0</v>
      </c>
      <c r="O451" s="201">
        <v>487853900.54000002</v>
      </c>
      <c r="P451" s="191"/>
      <c r="Q451" s="199">
        <v>487853900.54000002</v>
      </c>
      <c r="R451" s="200">
        <v>0</v>
      </c>
      <c r="S451" s="201">
        <v>487853900.54000002</v>
      </c>
      <c r="T451" s="47"/>
    </row>
    <row r="452" spans="2:20" ht="25.5" customHeight="1">
      <c r="B452" s="21"/>
      <c r="C452" s="160" t="s">
        <v>1204</v>
      </c>
      <c r="D452" s="158"/>
      <c r="E452" s="195">
        <v>0</v>
      </c>
      <c r="F452" s="196">
        <v>0</v>
      </c>
      <c r="G452" s="197">
        <v>0</v>
      </c>
      <c r="H452" s="198"/>
      <c r="I452" s="195">
        <v>0</v>
      </c>
      <c r="J452" s="196">
        <v>0</v>
      </c>
      <c r="K452" s="197">
        <v>0</v>
      </c>
      <c r="L452" s="198"/>
      <c r="M452" s="195">
        <v>487853900.54000002</v>
      </c>
      <c r="N452" s="196">
        <v>0</v>
      </c>
      <c r="O452" s="197">
        <v>487853900.54000002</v>
      </c>
      <c r="P452" s="198"/>
      <c r="Q452" s="195">
        <v>487853900.54000002</v>
      </c>
      <c r="R452" s="196">
        <v>0</v>
      </c>
      <c r="S452" s="197">
        <v>487853900.54000002</v>
      </c>
      <c r="T452" s="47"/>
    </row>
    <row r="453" spans="2:20" ht="25.5" customHeight="1">
      <c r="B453" s="21"/>
      <c r="C453" s="161" t="s">
        <v>1205</v>
      </c>
      <c r="D453" s="159"/>
      <c r="E453" s="199">
        <v>0</v>
      </c>
      <c r="F453" s="200">
        <v>0</v>
      </c>
      <c r="G453" s="201">
        <v>0</v>
      </c>
      <c r="H453" s="191"/>
      <c r="I453" s="199">
        <v>0</v>
      </c>
      <c r="J453" s="200">
        <v>0</v>
      </c>
      <c r="K453" s="201">
        <v>0</v>
      </c>
      <c r="L453" s="191"/>
      <c r="M453" s="199">
        <v>7173123.1799999997</v>
      </c>
      <c r="N453" s="200">
        <v>0</v>
      </c>
      <c r="O453" s="201">
        <v>7173123.1799999997</v>
      </c>
      <c r="P453" s="191"/>
      <c r="Q453" s="199">
        <v>7173123.1799999997</v>
      </c>
      <c r="R453" s="200">
        <v>0</v>
      </c>
      <c r="S453" s="201">
        <v>7173123.1799999997</v>
      </c>
      <c r="T453" s="47"/>
    </row>
    <row r="454" spans="2:20" ht="25.5" customHeight="1">
      <c r="B454" s="21"/>
      <c r="C454" s="160" t="s">
        <v>1206</v>
      </c>
      <c r="D454" s="158"/>
      <c r="E454" s="195">
        <v>0</v>
      </c>
      <c r="F454" s="196">
        <v>0</v>
      </c>
      <c r="G454" s="197">
        <v>0</v>
      </c>
      <c r="H454" s="198"/>
      <c r="I454" s="195">
        <v>0</v>
      </c>
      <c r="J454" s="196">
        <v>0</v>
      </c>
      <c r="K454" s="197">
        <v>0</v>
      </c>
      <c r="L454" s="198"/>
      <c r="M454" s="195">
        <v>7173123.1799999997</v>
      </c>
      <c r="N454" s="196">
        <v>0</v>
      </c>
      <c r="O454" s="197">
        <v>7173123.1799999997</v>
      </c>
      <c r="P454" s="198"/>
      <c r="Q454" s="195">
        <v>7173123.1799999997</v>
      </c>
      <c r="R454" s="196">
        <v>0</v>
      </c>
      <c r="S454" s="197">
        <v>7173123.1799999997</v>
      </c>
      <c r="T454" s="47"/>
    </row>
    <row r="455" spans="2:20" ht="25.5" customHeight="1">
      <c r="B455" s="21"/>
      <c r="C455" s="161" t="s">
        <v>1207</v>
      </c>
      <c r="D455" s="159"/>
      <c r="E455" s="199">
        <v>0</v>
      </c>
      <c r="F455" s="200">
        <v>0</v>
      </c>
      <c r="G455" s="201">
        <v>0</v>
      </c>
      <c r="H455" s="191"/>
      <c r="I455" s="199">
        <v>0</v>
      </c>
      <c r="J455" s="200">
        <v>0</v>
      </c>
      <c r="K455" s="201">
        <v>0</v>
      </c>
      <c r="L455" s="191"/>
      <c r="M455" s="199">
        <v>100830853.7</v>
      </c>
      <c r="N455" s="200">
        <v>0</v>
      </c>
      <c r="O455" s="201">
        <v>100830853.7</v>
      </c>
      <c r="P455" s="191"/>
      <c r="Q455" s="199">
        <v>100830853.7</v>
      </c>
      <c r="R455" s="200">
        <v>0</v>
      </c>
      <c r="S455" s="201">
        <v>100830853.7</v>
      </c>
      <c r="T455" s="47"/>
    </row>
    <row r="456" spans="2:20" ht="25.5" customHeight="1">
      <c r="B456" s="21"/>
      <c r="C456" s="160" t="s">
        <v>1208</v>
      </c>
      <c r="D456" s="158"/>
      <c r="E456" s="195">
        <v>0</v>
      </c>
      <c r="F456" s="196">
        <v>0</v>
      </c>
      <c r="G456" s="197">
        <v>0</v>
      </c>
      <c r="H456" s="198"/>
      <c r="I456" s="195">
        <v>0</v>
      </c>
      <c r="J456" s="196">
        <v>0</v>
      </c>
      <c r="K456" s="197">
        <v>0</v>
      </c>
      <c r="L456" s="198"/>
      <c r="M456" s="195">
        <v>100830853.7</v>
      </c>
      <c r="N456" s="196">
        <v>0</v>
      </c>
      <c r="O456" s="197">
        <v>100830853.7</v>
      </c>
      <c r="P456" s="198"/>
      <c r="Q456" s="195">
        <v>100830853.7</v>
      </c>
      <c r="R456" s="196">
        <v>0</v>
      </c>
      <c r="S456" s="197">
        <v>100830853.7</v>
      </c>
      <c r="T456" s="47"/>
    </row>
    <row r="457" spans="2:20">
      <c r="B457" s="21"/>
      <c r="C457" s="161" t="s">
        <v>1209</v>
      </c>
      <c r="D457" s="159"/>
      <c r="E457" s="199">
        <v>0</v>
      </c>
      <c r="F457" s="200">
        <v>0</v>
      </c>
      <c r="G457" s="201">
        <v>0</v>
      </c>
      <c r="H457" s="191"/>
      <c r="I457" s="199">
        <v>4788.4799999999996</v>
      </c>
      <c r="J457" s="200">
        <v>0</v>
      </c>
      <c r="K457" s="201">
        <v>4788.4799999999996</v>
      </c>
      <c r="L457" s="191"/>
      <c r="M457" s="199">
        <v>218382017.28</v>
      </c>
      <c r="N457" s="200">
        <v>0</v>
      </c>
      <c r="O457" s="201">
        <v>218382017.28</v>
      </c>
      <c r="P457" s="191"/>
      <c r="Q457" s="199">
        <v>218386805.75999999</v>
      </c>
      <c r="R457" s="200">
        <v>0</v>
      </c>
      <c r="S457" s="201">
        <v>218386805.75999999</v>
      </c>
      <c r="T457" s="47"/>
    </row>
    <row r="458" spans="2:20">
      <c r="B458" s="21"/>
      <c r="C458" s="160" t="s">
        <v>1210</v>
      </c>
      <c r="D458" s="158"/>
      <c r="E458" s="195">
        <v>0</v>
      </c>
      <c r="F458" s="196">
        <v>0</v>
      </c>
      <c r="G458" s="197">
        <v>0</v>
      </c>
      <c r="H458" s="198"/>
      <c r="I458" s="195">
        <v>4788.4799999999996</v>
      </c>
      <c r="J458" s="196">
        <v>0</v>
      </c>
      <c r="K458" s="197">
        <v>4788.4799999999996</v>
      </c>
      <c r="L458" s="198"/>
      <c r="M458" s="195">
        <v>218382017.28</v>
      </c>
      <c r="N458" s="196">
        <v>0</v>
      </c>
      <c r="O458" s="197">
        <v>218382017.28</v>
      </c>
      <c r="P458" s="198"/>
      <c r="Q458" s="195">
        <v>218386805.75999999</v>
      </c>
      <c r="R458" s="196">
        <v>0</v>
      </c>
      <c r="S458" s="197">
        <v>218386805.75999999</v>
      </c>
      <c r="T458" s="47"/>
    </row>
    <row r="459" spans="2:20">
      <c r="B459" s="21"/>
      <c r="C459" s="347" t="s">
        <v>1211</v>
      </c>
      <c r="D459" s="159"/>
      <c r="E459" s="199">
        <v>867685658512.60999</v>
      </c>
      <c r="F459" s="200">
        <v>23446947770.75</v>
      </c>
      <c r="G459" s="201">
        <v>844238710741.85999</v>
      </c>
      <c r="H459" s="191"/>
      <c r="I459" s="199">
        <v>77832955863.050003</v>
      </c>
      <c r="J459" s="200">
        <v>37406195536.920013</v>
      </c>
      <c r="K459" s="201">
        <v>40426760326.129997</v>
      </c>
      <c r="L459" s="191"/>
      <c r="M459" s="199">
        <v>45536821834.330002</v>
      </c>
      <c r="N459" s="200">
        <v>18511172294.639999</v>
      </c>
      <c r="O459" s="201">
        <v>27025649539.689999</v>
      </c>
      <c r="P459" s="191"/>
      <c r="Q459" s="199">
        <v>991055436209.98999</v>
      </c>
      <c r="R459" s="352">
        <v>79364315602.310059</v>
      </c>
      <c r="S459" s="201">
        <v>911691120607.67993</v>
      </c>
      <c r="T459" s="47"/>
    </row>
    <row r="460" spans="2:20">
      <c r="B460" s="21"/>
      <c r="C460" s="160" t="s">
        <v>1212</v>
      </c>
      <c r="D460" s="158"/>
      <c r="E460" s="195">
        <v>850030830389.56995</v>
      </c>
      <c r="F460" s="196">
        <v>23446947770.75</v>
      </c>
      <c r="G460" s="197">
        <v>826583882618.81995</v>
      </c>
      <c r="H460" s="198"/>
      <c r="I460" s="195">
        <v>76148281906.479996</v>
      </c>
      <c r="J460" s="196">
        <v>37406195536.919998</v>
      </c>
      <c r="K460" s="197">
        <v>38742086369.559998</v>
      </c>
      <c r="L460" s="198"/>
      <c r="M460" s="195">
        <v>37505175643.43</v>
      </c>
      <c r="N460" s="196">
        <v>18511172294.639999</v>
      </c>
      <c r="O460" s="197">
        <v>18994003348.790001</v>
      </c>
      <c r="P460" s="198"/>
      <c r="Q460" s="195">
        <v>963684287939.47998</v>
      </c>
      <c r="R460" s="196">
        <v>79364315602.310059</v>
      </c>
      <c r="S460" s="197">
        <v>884319972337.16992</v>
      </c>
      <c r="T460" s="47"/>
    </row>
    <row r="461" spans="2:20">
      <c r="B461" s="21"/>
      <c r="C461" s="161" t="s">
        <v>1213</v>
      </c>
      <c r="D461" s="159"/>
      <c r="E461" s="199">
        <v>33601757330.529999</v>
      </c>
      <c r="F461" s="200">
        <v>19811660156.169998</v>
      </c>
      <c r="G461" s="201">
        <v>13790097174.360001</v>
      </c>
      <c r="H461" s="191"/>
      <c r="I461" s="199">
        <v>66803754854.550003</v>
      </c>
      <c r="J461" s="200">
        <v>37406195536.919998</v>
      </c>
      <c r="K461" s="201">
        <v>29397559317.630001</v>
      </c>
      <c r="L461" s="191"/>
      <c r="M461" s="199">
        <v>35421081448.949997</v>
      </c>
      <c r="N461" s="200">
        <v>18402454977.130001</v>
      </c>
      <c r="O461" s="201">
        <v>17018626471.82</v>
      </c>
      <c r="P461" s="191"/>
      <c r="Q461" s="199">
        <v>135826593634.03</v>
      </c>
      <c r="R461" s="200">
        <v>75620310670.220001</v>
      </c>
      <c r="S461" s="201">
        <v>60206282963.810013</v>
      </c>
      <c r="T461" s="47"/>
    </row>
    <row r="462" spans="2:20">
      <c r="B462" s="21"/>
      <c r="C462" s="160" t="s">
        <v>1214</v>
      </c>
      <c r="D462" s="158"/>
      <c r="E462" s="195">
        <v>13790097174.360001</v>
      </c>
      <c r="F462" s="196">
        <v>0</v>
      </c>
      <c r="G462" s="197">
        <v>13790097174.360001</v>
      </c>
      <c r="H462" s="198"/>
      <c r="I462" s="195">
        <v>29397559317.630001</v>
      </c>
      <c r="J462" s="196">
        <v>0</v>
      </c>
      <c r="K462" s="197">
        <v>29397559317.630001</v>
      </c>
      <c r="L462" s="198"/>
      <c r="M462" s="195">
        <v>17018626471.82</v>
      </c>
      <c r="N462" s="196">
        <v>0</v>
      </c>
      <c r="O462" s="197">
        <v>17018626471.82</v>
      </c>
      <c r="P462" s="198"/>
      <c r="Q462" s="195">
        <v>60206282963.809998</v>
      </c>
      <c r="R462" s="196">
        <v>0</v>
      </c>
      <c r="S462" s="197">
        <v>60206282963.809998</v>
      </c>
      <c r="T462" s="47"/>
    </row>
    <row r="463" spans="2:20">
      <c r="B463" s="21"/>
      <c r="C463" s="161" t="s">
        <v>1215</v>
      </c>
      <c r="D463" s="159"/>
      <c r="E463" s="199">
        <v>9482874.8399999999</v>
      </c>
      <c r="F463" s="200">
        <v>0</v>
      </c>
      <c r="G463" s="201">
        <v>9482874.8399999999</v>
      </c>
      <c r="H463" s="191"/>
      <c r="I463" s="199">
        <v>2263242629.6700001</v>
      </c>
      <c r="J463" s="200">
        <v>0</v>
      </c>
      <c r="K463" s="201">
        <v>2263242629.6700001</v>
      </c>
      <c r="L463" s="191"/>
      <c r="M463" s="199">
        <v>4452312712.3699999</v>
      </c>
      <c r="N463" s="200">
        <v>0</v>
      </c>
      <c r="O463" s="201">
        <v>4452312712.3699999</v>
      </c>
      <c r="P463" s="191"/>
      <c r="Q463" s="199">
        <v>6725038216.8800001</v>
      </c>
      <c r="R463" s="200">
        <v>0</v>
      </c>
      <c r="S463" s="201">
        <v>6725038216.8800001</v>
      </c>
      <c r="T463" s="47"/>
    </row>
    <row r="464" spans="2:20">
      <c r="B464" s="21"/>
      <c r="C464" s="160" t="s">
        <v>1216</v>
      </c>
      <c r="D464" s="158"/>
      <c r="E464" s="195">
        <v>13780614299.52</v>
      </c>
      <c r="F464" s="196">
        <v>0</v>
      </c>
      <c r="G464" s="197">
        <v>13780614299.52</v>
      </c>
      <c r="H464" s="198"/>
      <c r="I464" s="195">
        <v>22163769662.599998</v>
      </c>
      <c r="J464" s="196">
        <v>0</v>
      </c>
      <c r="K464" s="197">
        <v>22163769662.599998</v>
      </c>
      <c r="L464" s="198"/>
      <c r="M464" s="195">
        <v>11054095230.280001</v>
      </c>
      <c r="N464" s="196">
        <v>0</v>
      </c>
      <c r="O464" s="197">
        <v>11054095230.280001</v>
      </c>
      <c r="P464" s="198"/>
      <c r="Q464" s="195">
        <v>46998479192.399986</v>
      </c>
      <c r="R464" s="196">
        <v>0</v>
      </c>
      <c r="S464" s="197">
        <v>46998479192.399986</v>
      </c>
      <c r="T464" s="47"/>
    </row>
    <row r="465" spans="2:20" ht="25.5" customHeight="1">
      <c r="B465" s="21"/>
      <c r="C465" s="161" t="s">
        <v>1217</v>
      </c>
      <c r="D465" s="159"/>
      <c r="E465" s="199">
        <v>0</v>
      </c>
      <c r="F465" s="200">
        <v>0</v>
      </c>
      <c r="G465" s="201">
        <v>0</v>
      </c>
      <c r="H465" s="191"/>
      <c r="I465" s="199">
        <v>23269000.940000001</v>
      </c>
      <c r="J465" s="200">
        <v>0</v>
      </c>
      <c r="K465" s="201">
        <v>23269000.940000001</v>
      </c>
      <c r="L465" s="191"/>
      <c r="M465" s="199">
        <v>900800904.19000006</v>
      </c>
      <c r="N465" s="200">
        <v>0</v>
      </c>
      <c r="O465" s="201">
        <v>900800904.19000006</v>
      </c>
      <c r="P465" s="191"/>
      <c r="Q465" s="199">
        <v>924069905.13</v>
      </c>
      <c r="R465" s="200">
        <v>0</v>
      </c>
      <c r="S465" s="201">
        <v>924069905.13</v>
      </c>
      <c r="T465" s="47"/>
    </row>
    <row r="466" spans="2:20">
      <c r="B466" s="21"/>
      <c r="C466" s="160" t="s">
        <v>1218</v>
      </c>
      <c r="D466" s="158"/>
      <c r="E466" s="195">
        <v>0</v>
      </c>
      <c r="F466" s="196">
        <v>0</v>
      </c>
      <c r="G466" s="197">
        <v>0</v>
      </c>
      <c r="H466" s="198"/>
      <c r="I466" s="195">
        <v>1358646131.2</v>
      </c>
      <c r="J466" s="196">
        <v>0</v>
      </c>
      <c r="K466" s="197">
        <v>1358646131.2</v>
      </c>
      <c r="L466" s="198"/>
      <c r="M466" s="195">
        <v>0</v>
      </c>
      <c r="N466" s="196">
        <v>0</v>
      </c>
      <c r="O466" s="197">
        <v>0</v>
      </c>
      <c r="P466" s="198"/>
      <c r="Q466" s="195">
        <v>1358646131.2</v>
      </c>
      <c r="R466" s="196">
        <v>0</v>
      </c>
      <c r="S466" s="197">
        <v>1358646131.2</v>
      </c>
      <c r="T466" s="47"/>
    </row>
    <row r="467" spans="2:20">
      <c r="B467" s="21"/>
      <c r="C467" s="161" t="s">
        <v>1219</v>
      </c>
      <c r="D467" s="159"/>
      <c r="E467" s="199">
        <v>0</v>
      </c>
      <c r="F467" s="200">
        <v>0</v>
      </c>
      <c r="G467" s="201">
        <v>0</v>
      </c>
      <c r="H467" s="191"/>
      <c r="I467" s="199">
        <v>38533009.43</v>
      </c>
      <c r="J467" s="200">
        <v>0</v>
      </c>
      <c r="K467" s="201">
        <v>38533009.43</v>
      </c>
      <c r="L467" s="191"/>
      <c r="M467" s="199">
        <v>2403288.2799999998</v>
      </c>
      <c r="N467" s="200">
        <v>0</v>
      </c>
      <c r="O467" s="201">
        <v>2403288.2799999998</v>
      </c>
      <c r="P467" s="191"/>
      <c r="Q467" s="199">
        <v>40936297.710000001</v>
      </c>
      <c r="R467" s="200">
        <v>0</v>
      </c>
      <c r="S467" s="201">
        <v>40936297.710000001</v>
      </c>
      <c r="T467" s="47"/>
    </row>
    <row r="468" spans="2:20">
      <c r="B468" s="21"/>
      <c r="C468" s="160" t="s">
        <v>1220</v>
      </c>
      <c r="D468" s="158"/>
      <c r="E468" s="195">
        <v>0</v>
      </c>
      <c r="F468" s="196">
        <v>0</v>
      </c>
      <c r="G468" s="197">
        <v>0</v>
      </c>
      <c r="H468" s="198"/>
      <c r="I468" s="195">
        <v>3627164902.6500001</v>
      </c>
      <c r="J468" s="196">
        <v>0</v>
      </c>
      <c r="K468" s="197">
        <v>3627164902.6500001</v>
      </c>
      <c r="L468" s="198"/>
      <c r="M468" s="195">
        <v>613820913.25999999</v>
      </c>
      <c r="N468" s="196">
        <v>0</v>
      </c>
      <c r="O468" s="197">
        <v>613820913.25999999</v>
      </c>
      <c r="P468" s="198"/>
      <c r="Q468" s="195">
        <v>4240985815.9099998</v>
      </c>
      <c r="R468" s="196">
        <v>0</v>
      </c>
      <c r="S468" s="197">
        <v>4240985815.9099998</v>
      </c>
      <c r="T468" s="47"/>
    </row>
    <row r="469" spans="2:20">
      <c r="B469" s="21"/>
      <c r="C469" s="161" t="s">
        <v>1221</v>
      </c>
      <c r="D469" s="159"/>
      <c r="E469" s="199">
        <v>19811660156.169998</v>
      </c>
      <c r="F469" s="200">
        <v>19811660156.169998</v>
      </c>
      <c r="G469" s="201">
        <v>0</v>
      </c>
      <c r="H469" s="191"/>
      <c r="I469" s="199">
        <v>36915241663.959999</v>
      </c>
      <c r="J469" s="200">
        <v>36915241663.959999</v>
      </c>
      <c r="K469" s="201">
        <v>0</v>
      </c>
      <c r="L469" s="191"/>
      <c r="M469" s="199">
        <v>18034425639.73</v>
      </c>
      <c r="N469" s="200">
        <v>18034425639.73</v>
      </c>
      <c r="O469" s="201">
        <v>0</v>
      </c>
      <c r="P469" s="191"/>
      <c r="Q469" s="199">
        <v>74761327459.860001</v>
      </c>
      <c r="R469" s="200">
        <v>74761327459.860001</v>
      </c>
      <c r="S469" s="201">
        <v>0</v>
      </c>
      <c r="T469" s="47"/>
    </row>
    <row r="470" spans="2:20">
      <c r="B470" s="21"/>
      <c r="C470" s="160" t="s">
        <v>1222</v>
      </c>
      <c r="D470" s="158"/>
      <c r="E470" s="195">
        <v>0</v>
      </c>
      <c r="F470" s="196">
        <v>0</v>
      </c>
      <c r="G470" s="197">
        <v>0</v>
      </c>
      <c r="H470" s="198"/>
      <c r="I470" s="195">
        <v>21157.1</v>
      </c>
      <c r="J470" s="196">
        <v>21157.1</v>
      </c>
      <c r="K470" s="197">
        <v>0</v>
      </c>
      <c r="L470" s="198"/>
      <c r="M470" s="195">
        <v>106328532.75</v>
      </c>
      <c r="N470" s="196">
        <v>106328532.75</v>
      </c>
      <c r="O470" s="197">
        <v>0</v>
      </c>
      <c r="P470" s="198"/>
      <c r="Q470" s="195">
        <v>106349689.84999999</v>
      </c>
      <c r="R470" s="196">
        <v>106349689.84999999</v>
      </c>
      <c r="S470" s="197">
        <v>0</v>
      </c>
      <c r="T470" s="47"/>
    </row>
    <row r="471" spans="2:20">
      <c r="B471" s="21"/>
      <c r="C471" s="161" t="s">
        <v>1223</v>
      </c>
      <c r="D471" s="159"/>
      <c r="E471" s="199">
        <v>0</v>
      </c>
      <c r="F471" s="200">
        <v>0</v>
      </c>
      <c r="G471" s="201">
        <v>0</v>
      </c>
      <c r="H471" s="191"/>
      <c r="I471" s="199">
        <v>286790491.29000002</v>
      </c>
      <c r="J471" s="200">
        <v>286790491.29000002</v>
      </c>
      <c r="K471" s="201">
        <v>0</v>
      </c>
      <c r="L471" s="191"/>
      <c r="M471" s="199">
        <v>39512959.539999999</v>
      </c>
      <c r="N471" s="200">
        <v>39512959.539999999</v>
      </c>
      <c r="O471" s="201">
        <v>0</v>
      </c>
      <c r="P471" s="191"/>
      <c r="Q471" s="199">
        <v>326303450.82999998</v>
      </c>
      <c r="R471" s="200">
        <v>326303450.82999998</v>
      </c>
      <c r="S471" s="201">
        <v>0</v>
      </c>
      <c r="T471" s="47"/>
    </row>
    <row r="472" spans="2:20" ht="25.5" customHeight="1">
      <c r="B472" s="21"/>
      <c r="C472" s="160" t="s">
        <v>1224</v>
      </c>
      <c r="D472" s="158"/>
      <c r="E472" s="195">
        <v>0</v>
      </c>
      <c r="F472" s="196">
        <v>0</v>
      </c>
      <c r="G472" s="197">
        <v>0</v>
      </c>
      <c r="H472" s="198"/>
      <c r="I472" s="195">
        <v>204142224.56999999</v>
      </c>
      <c r="J472" s="196">
        <v>204142224.56999999</v>
      </c>
      <c r="K472" s="197">
        <v>0</v>
      </c>
      <c r="L472" s="198"/>
      <c r="M472" s="195">
        <v>222187845.11000001</v>
      </c>
      <c r="N472" s="196">
        <v>222187845.11000001</v>
      </c>
      <c r="O472" s="197">
        <v>0</v>
      </c>
      <c r="P472" s="198"/>
      <c r="Q472" s="195">
        <v>426330069.68000001</v>
      </c>
      <c r="R472" s="196">
        <v>426330069.68000001</v>
      </c>
      <c r="S472" s="197">
        <v>0</v>
      </c>
      <c r="T472" s="47"/>
    </row>
    <row r="473" spans="2:20">
      <c r="B473" s="21"/>
      <c r="C473" s="161" t="s">
        <v>1225</v>
      </c>
      <c r="D473" s="159"/>
      <c r="E473" s="199">
        <v>392100933169.96002</v>
      </c>
      <c r="F473" s="200">
        <v>0</v>
      </c>
      <c r="G473" s="201">
        <v>392100933169.96002</v>
      </c>
      <c r="H473" s="191"/>
      <c r="I473" s="199">
        <v>0</v>
      </c>
      <c r="J473" s="200">
        <v>0</v>
      </c>
      <c r="K473" s="201">
        <v>0</v>
      </c>
      <c r="L473" s="191"/>
      <c r="M473" s="199">
        <v>402041913.89999998</v>
      </c>
      <c r="N473" s="200">
        <v>84548833.329999998</v>
      </c>
      <c r="O473" s="201">
        <v>317493080.56999999</v>
      </c>
      <c r="P473" s="191"/>
      <c r="Q473" s="199">
        <v>392502975083.85999</v>
      </c>
      <c r="R473" s="200">
        <v>84548833.330017</v>
      </c>
      <c r="S473" s="201">
        <v>392418426250.53003</v>
      </c>
      <c r="T473" s="47"/>
    </row>
    <row r="474" spans="2:20">
      <c r="B474" s="21"/>
      <c r="C474" s="160" t="s">
        <v>1226</v>
      </c>
      <c r="D474" s="158"/>
      <c r="E474" s="195">
        <v>392100933169.96002</v>
      </c>
      <c r="F474" s="196">
        <v>0</v>
      </c>
      <c r="G474" s="197">
        <v>392100933169.96002</v>
      </c>
      <c r="H474" s="198"/>
      <c r="I474" s="195">
        <v>0</v>
      </c>
      <c r="J474" s="196">
        <v>0</v>
      </c>
      <c r="K474" s="197">
        <v>0</v>
      </c>
      <c r="L474" s="198"/>
      <c r="M474" s="195">
        <v>317493080.56999999</v>
      </c>
      <c r="N474" s="196">
        <v>0</v>
      </c>
      <c r="O474" s="197">
        <v>317493080.56999999</v>
      </c>
      <c r="P474" s="198"/>
      <c r="Q474" s="195">
        <v>392418426250.53003</v>
      </c>
      <c r="R474" s="196">
        <v>0</v>
      </c>
      <c r="S474" s="197">
        <v>392418426250.53003</v>
      </c>
      <c r="T474" s="47"/>
    </row>
    <row r="475" spans="2:20">
      <c r="B475" s="21"/>
      <c r="C475" s="161" t="s">
        <v>1227</v>
      </c>
      <c r="D475" s="159"/>
      <c r="E475" s="199">
        <v>0</v>
      </c>
      <c r="F475" s="200">
        <v>0</v>
      </c>
      <c r="G475" s="201">
        <v>0</v>
      </c>
      <c r="H475" s="191"/>
      <c r="I475" s="199">
        <v>0</v>
      </c>
      <c r="J475" s="200">
        <v>0</v>
      </c>
      <c r="K475" s="201">
        <v>0</v>
      </c>
      <c r="L475" s="191"/>
      <c r="M475" s="199">
        <v>54384353.189999998</v>
      </c>
      <c r="N475" s="200">
        <v>54384353.189999998</v>
      </c>
      <c r="O475" s="201">
        <v>0</v>
      </c>
      <c r="P475" s="191"/>
      <c r="Q475" s="199">
        <v>54384353.189999998</v>
      </c>
      <c r="R475" s="200">
        <v>54384353.189999998</v>
      </c>
      <c r="S475" s="201">
        <v>0</v>
      </c>
      <c r="T475" s="47"/>
    </row>
    <row r="476" spans="2:20">
      <c r="B476" s="21"/>
      <c r="C476" s="160" t="s">
        <v>1228</v>
      </c>
      <c r="D476" s="158"/>
      <c r="E476" s="195">
        <v>0</v>
      </c>
      <c r="F476" s="196">
        <v>0</v>
      </c>
      <c r="G476" s="197">
        <v>0</v>
      </c>
      <c r="H476" s="198"/>
      <c r="I476" s="195">
        <v>0</v>
      </c>
      <c r="J476" s="196">
        <v>0</v>
      </c>
      <c r="K476" s="197">
        <v>0</v>
      </c>
      <c r="L476" s="198"/>
      <c r="M476" s="195">
        <v>13234515.119999999</v>
      </c>
      <c r="N476" s="196">
        <v>13234515.119999999</v>
      </c>
      <c r="O476" s="197">
        <v>0</v>
      </c>
      <c r="P476" s="198"/>
      <c r="Q476" s="195">
        <v>13234515.119999999</v>
      </c>
      <c r="R476" s="196">
        <v>13234515.119999999</v>
      </c>
      <c r="S476" s="197">
        <v>0</v>
      </c>
      <c r="T476" s="47"/>
    </row>
    <row r="477" spans="2:20">
      <c r="B477" s="21"/>
      <c r="C477" s="161" t="s">
        <v>1229</v>
      </c>
      <c r="D477" s="159"/>
      <c r="E477" s="199">
        <v>0</v>
      </c>
      <c r="F477" s="200">
        <v>0</v>
      </c>
      <c r="G477" s="201">
        <v>0</v>
      </c>
      <c r="H477" s="191"/>
      <c r="I477" s="199">
        <v>0</v>
      </c>
      <c r="J477" s="200">
        <v>0</v>
      </c>
      <c r="K477" s="201">
        <v>0</v>
      </c>
      <c r="L477" s="191"/>
      <c r="M477" s="199">
        <v>0</v>
      </c>
      <c r="N477" s="200">
        <v>0</v>
      </c>
      <c r="O477" s="201">
        <v>0</v>
      </c>
      <c r="P477" s="191"/>
      <c r="Q477" s="199">
        <v>0</v>
      </c>
      <c r="R477" s="200">
        <v>0</v>
      </c>
      <c r="S477" s="201">
        <v>0</v>
      </c>
      <c r="T477" s="47"/>
    </row>
    <row r="478" spans="2:20" ht="25.5" customHeight="1">
      <c r="B478" s="21"/>
      <c r="C478" s="160" t="s">
        <v>1230</v>
      </c>
      <c r="D478" s="158"/>
      <c r="E478" s="195">
        <v>0</v>
      </c>
      <c r="F478" s="196">
        <v>0</v>
      </c>
      <c r="G478" s="197">
        <v>0</v>
      </c>
      <c r="H478" s="198"/>
      <c r="I478" s="195">
        <v>0</v>
      </c>
      <c r="J478" s="196">
        <v>0</v>
      </c>
      <c r="K478" s="197">
        <v>0</v>
      </c>
      <c r="L478" s="198"/>
      <c r="M478" s="195">
        <v>16929965.02</v>
      </c>
      <c r="N478" s="196">
        <v>16929965.02</v>
      </c>
      <c r="O478" s="197">
        <v>0</v>
      </c>
      <c r="P478" s="198"/>
      <c r="Q478" s="195">
        <v>16929965.02</v>
      </c>
      <c r="R478" s="196">
        <v>16929965.02</v>
      </c>
      <c r="S478" s="197">
        <v>0</v>
      </c>
      <c r="T478" s="47"/>
    </row>
    <row r="479" spans="2:20">
      <c r="B479" s="21"/>
      <c r="C479" s="161" t="s">
        <v>1231</v>
      </c>
      <c r="D479" s="159"/>
      <c r="E479" s="199">
        <v>314884337332.72998</v>
      </c>
      <c r="F479" s="200">
        <v>0</v>
      </c>
      <c r="G479" s="201">
        <v>314884337332.72998</v>
      </c>
      <c r="H479" s="191"/>
      <c r="I479" s="199">
        <v>0</v>
      </c>
      <c r="J479" s="200">
        <v>0</v>
      </c>
      <c r="K479" s="201">
        <v>0</v>
      </c>
      <c r="L479" s="191"/>
      <c r="M479" s="199">
        <v>5121255.43</v>
      </c>
      <c r="N479" s="200">
        <v>0</v>
      </c>
      <c r="O479" s="201">
        <v>5121255.43</v>
      </c>
      <c r="P479" s="191"/>
      <c r="Q479" s="199">
        <v>314889458588.15997</v>
      </c>
      <c r="R479" s="200">
        <v>0</v>
      </c>
      <c r="S479" s="201">
        <v>314889458588.15997</v>
      </c>
      <c r="T479" s="47"/>
    </row>
    <row r="480" spans="2:20" ht="25.5" customHeight="1">
      <c r="B480" s="21"/>
      <c r="C480" s="160" t="s">
        <v>1232</v>
      </c>
      <c r="D480" s="158"/>
      <c r="E480" s="195">
        <v>314884337332.72998</v>
      </c>
      <c r="F480" s="196">
        <v>0</v>
      </c>
      <c r="G480" s="197">
        <v>314884337332.72998</v>
      </c>
      <c r="H480" s="198"/>
      <c r="I480" s="195">
        <v>0</v>
      </c>
      <c r="J480" s="196">
        <v>0</v>
      </c>
      <c r="K480" s="197">
        <v>0</v>
      </c>
      <c r="L480" s="198"/>
      <c r="M480" s="195">
        <v>5121255.43</v>
      </c>
      <c r="N480" s="196">
        <v>0</v>
      </c>
      <c r="O480" s="197">
        <v>5121255.43</v>
      </c>
      <c r="P480" s="198"/>
      <c r="Q480" s="195">
        <v>314889458588.15997</v>
      </c>
      <c r="R480" s="196">
        <v>0</v>
      </c>
      <c r="S480" s="197">
        <v>314889458588.15997</v>
      </c>
      <c r="T480" s="47"/>
    </row>
    <row r="481" spans="2:20">
      <c r="B481" s="21"/>
      <c r="C481" s="161" t="s">
        <v>1233</v>
      </c>
      <c r="D481" s="159"/>
      <c r="E481" s="199">
        <v>77170266134.990005</v>
      </c>
      <c r="F481" s="200">
        <v>0</v>
      </c>
      <c r="G481" s="201">
        <v>77170266134.990005</v>
      </c>
      <c r="H481" s="191"/>
      <c r="I481" s="199">
        <v>2496069642.98</v>
      </c>
      <c r="J481" s="200">
        <v>0</v>
      </c>
      <c r="K481" s="201">
        <v>2496069642.98</v>
      </c>
      <c r="L481" s="191"/>
      <c r="M481" s="199">
        <v>0</v>
      </c>
      <c r="N481" s="200">
        <v>0</v>
      </c>
      <c r="O481" s="201">
        <v>0</v>
      </c>
      <c r="P481" s="191"/>
      <c r="Q481" s="199">
        <v>79666335777.970001</v>
      </c>
      <c r="R481" s="200">
        <v>0</v>
      </c>
      <c r="S481" s="201">
        <v>79666335777.970001</v>
      </c>
      <c r="T481" s="47"/>
    </row>
    <row r="482" spans="2:20">
      <c r="B482" s="21"/>
      <c r="C482" s="160" t="s">
        <v>1234</v>
      </c>
      <c r="D482" s="158"/>
      <c r="E482" s="195">
        <v>77170266134.990005</v>
      </c>
      <c r="F482" s="196">
        <v>0</v>
      </c>
      <c r="G482" s="197">
        <v>77170266134.990005</v>
      </c>
      <c r="H482" s="198"/>
      <c r="I482" s="195">
        <v>2496069642.98</v>
      </c>
      <c r="J482" s="196">
        <v>0</v>
      </c>
      <c r="K482" s="197">
        <v>2496069642.98</v>
      </c>
      <c r="L482" s="198"/>
      <c r="M482" s="195">
        <v>0</v>
      </c>
      <c r="N482" s="196">
        <v>0</v>
      </c>
      <c r="O482" s="197">
        <v>0</v>
      </c>
      <c r="P482" s="198"/>
      <c r="Q482" s="195">
        <v>79666335777.970001</v>
      </c>
      <c r="R482" s="196">
        <v>0</v>
      </c>
      <c r="S482" s="197">
        <v>79666335777.970001</v>
      </c>
      <c r="T482" s="47"/>
    </row>
    <row r="483" spans="2:20" ht="25.5" customHeight="1">
      <c r="B483" s="21"/>
      <c r="C483" s="161" t="s">
        <v>1235</v>
      </c>
      <c r="D483" s="159"/>
      <c r="E483" s="199">
        <v>4915875286.0900002</v>
      </c>
      <c r="F483" s="200">
        <v>0</v>
      </c>
      <c r="G483" s="201">
        <v>4915875286.0900002</v>
      </c>
      <c r="H483" s="191"/>
      <c r="I483" s="199">
        <v>2649194.34</v>
      </c>
      <c r="J483" s="200">
        <v>0</v>
      </c>
      <c r="K483" s="201">
        <v>2649194.34</v>
      </c>
      <c r="L483" s="191"/>
      <c r="M483" s="199">
        <v>1614829.04</v>
      </c>
      <c r="N483" s="200">
        <v>0</v>
      </c>
      <c r="O483" s="201">
        <v>1614829.04</v>
      </c>
      <c r="P483" s="191"/>
      <c r="Q483" s="199">
        <v>4920139309.4700003</v>
      </c>
      <c r="R483" s="200">
        <v>0</v>
      </c>
      <c r="S483" s="201">
        <v>4920139309.4700003</v>
      </c>
      <c r="T483" s="47"/>
    </row>
    <row r="484" spans="2:20" ht="25.5" customHeight="1">
      <c r="B484" s="21"/>
      <c r="C484" s="160" t="s">
        <v>1236</v>
      </c>
      <c r="D484" s="158"/>
      <c r="E484" s="195">
        <v>4915875286.0900002</v>
      </c>
      <c r="F484" s="196">
        <v>0</v>
      </c>
      <c r="G484" s="197">
        <v>4915875286.0900002</v>
      </c>
      <c r="H484" s="198"/>
      <c r="I484" s="195">
        <v>2649194.34</v>
      </c>
      <c r="J484" s="196">
        <v>0</v>
      </c>
      <c r="K484" s="197">
        <v>2649194.34</v>
      </c>
      <c r="L484" s="198"/>
      <c r="M484" s="195">
        <v>1614829.04</v>
      </c>
      <c r="N484" s="196">
        <v>0</v>
      </c>
      <c r="O484" s="197">
        <v>1614829.04</v>
      </c>
      <c r="P484" s="198"/>
      <c r="Q484" s="195">
        <v>4920139309.4700003</v>
      </c>
      <c r="R484" s="196">
        <v>0</v>
      </c>
      <c r="S484" s="197">
        <v>4920139309.4700003</v>
      </c>
      <c r="T484" s="47"/>
    </row>
    <row r="485" spans="2:20" ht="25.5" customHeight="1">
      <c r="B485" s="21"/>
      <c r="C485" s="161" t="s">
        <v>1237</v>
      </c>
      <c r="D485" s="159"/>
      <c r="E485" s="199">
        <v>0</v>
      </c>
      <c r="F485" s="200">
        <v>0</v>
      </c>
      <c r="G485" s="201">
        <v>0</v>
      </c>
      <c r="H485" s="191"/>
      <c r="I485" s="199">
        <v>0</v>
      </c>
      <c r="J485" s="200">
        <v>0</v>
      </c>
      <c r="K485" s="201">
        <v>0</v>
      </c>
      <c r="L485" s="191"/>
      <c r="M485" s="199">
        <v>21564.76</v>
      </c>
      <c r="N485" s="200">
        <v>0</v>
      </c>
      <c r="O485" s="201">
        <v>21564.76</v>
      </c>
      <c r="P485" s="191"/>
      <c r="Q485" s="199">
        <v>21564.76</v>
      </c>
      <c r="R485" s="200">
        <v>0</v>
      </c>
      <c r="S485" s="201">
        <v>21564.76</v>
      </c>
      <c r="T485" s="47"/>
    </row>
    <row r="486" spans="2:20" ht="25.5" customHeight="1">
      <c r="B486" s="21"/>
      <c r="C486" s="160" t="s">
        <v>1238</v>
      </c>
      <c r="D486" s="158"/>
      <c r="E486" s="195">
        <v>0</v>
      </c>
      <c r="F486" s="196">
        <v>0</v>
      </c>
      <c r="G486" s="197">
        <v>0</v>
      </c>
      <c r="H486" s="198"/>
      <c r="I486" s="195">
        <v>0</v>
      </c>
      <c r="J486" s="196">
        <v>0</v>
      </c>
      <c r="K486" s="197">
        <v>0</v>
      </c>
      <c r="L486" s="198"/>
      <c r="M486" s="195">
        <v>21564.76</v>
      </c>
      <c r="N486" s="196">
        <v>0</v>
      </c>
      <c r="O486" s="197">
        <v>21564.76</v>
      </c>
      <c r="P486" s="198"/>
      <c r="Q486" s="195">
        <v>21564.76</v>
      </c>
      <c r="R486" s="196">
        <v>0</v>
      </c>
      <c r="S486" s="197">
        <v>21564.76</v>
      </c>
      <c r="T486" s="47"/>
    </row>
    <row r="487" spans="2:20" ht="25.5" customHeight="1">
      <c r="B487" s="21"/>
      <c r="C487" s="161" t="s">
        <v>1239</v>
      </c>
      <c r="D487" s="159"/>
      <c r="E487" s="199">
        <v>3635287614.5799999</v>
      </c>
      <c r="F487" s="200">
        <v>3635287614.5799999</v>
      </c>
      <c r="G487" s="201">
        <v>0</v>
      </c>
      <c r="H487" s="191"/>
      <c r="I487" s="199">
        <v>0</v>
      </c>
      <c r="J487" s="200">
        <v>0</v>
      </c>
      <c r="K487" s="201">
        <v>0</v>
      </c>
      <c r="L487" s="191"/>
      <c r="M487" s="199">
        <v>24168484.18</v>
      </c>
      <c r="N487" s="200">
        <v>24168484.18</v>
      </c>
      <c r="O487" s="201">
        <v>0</v>
      </c>
      <c r="P487" s="191"/>
      <c r="Q487" s="199">
        <v>3659456098.7600002</v>
      </c>
      <c r="R487" s="200">
        <v>3659456098.7600002</v>
      </c>
      <c r="S487" s="201">
        <v>0</v>
      </c>
      <c r="T487" s="47"/>
    </row>
    <row r="488" spans="2:20" ht="25.5" customHeight="1">
      <c r="B488" s="21"/>
      <c r="C488" s="160" t="s">
        <v>1240</v>
      </c>
      <c r="D488" s="158"/>
      <c r="E488" s="195">
        <v>3635287614.5799999</v>
      </c>
      <c r="F488" s="196">
        <v>3635287614.5799999</v>
      </c>
      <c r="G488" s="197">
        <v>0</v>
      </c>
      <c r="H488" s="198"/>
      <c r="I488" s="195">
        <v>0</v>
      </c>
      <c r="J488" s="196">
        <v>0</v>
      </c>
      <c r="K488" s="197">
        <v>0</v>
      </c>
      <c r="L488" s="198"/>
      <c r="M488" s="195">
        <v>24168484.18</v>
      </c>
      <c r="N488" s="196">
        <v>24168484.18</v>
      </c>
      <c r="O488" s="197">
        <v>0</v>
      </c>
      <c r="P488" s="198"/>
      <c r="Q488" s="195">
        <v>3659456098.7600002</v>
      </c>
      <c r="R488" s="196">
        <v>3659456098.7600002</v>
      </c>
      <c r="S488" s="197">
        <v>0</v>
      </c>
      <c r="T488" s="47"/>
    </row>
    <row r="489" spans="2:20">
      <c r="B489" s="21"/>
      <c r="C489" s="161" t="s">
        <v>1241</v>
      </c>
      <c r="D489" s="159"/>
      <c r="E489" s="199">
        <v>23722373520.689999</v>
      </c>
      <c r="F489" s="200">
        <v>0</v>
      </c>
      <c r="G489" s="201">
        <v>23722373520.689999</v>
      </c>
      <c r="H489" s="191"/>
      <c r="I489" s="199">
        <v>6845808214.6099997</v>
      </c>
      <c r="J489" s="200">
        <v>0</v>
      </c>
      <c r="K489" s="201">
        <v>6845808214.6099997</v>
      </c>
      <c r="L489" s="191"/>
      <c r="M489" s="199">
        <v>1651126147.1700001</v>
      </c>
      <c r="N489" s="200">
        <v>0</v>
      </c>
      <c r="O489" s="201">
        <v>1651126147.1700001</v>
      </c>
      <c r="P489" s="191"/>
      <c r="Q489" s="199">
        <v>32219307882.470001</v>
      </c>
      <c r="R489" s="200">
        <v>-3.9999999999999998E-6</v>
      </c>
      <c r="S489" s="201">
        <v>32219307882.470001</v>
      </c>
      <c r="T489" s="47"/>
    </row>
    <row r="490" spans="2:20">
      <c r="B490" s="21"/>
      <c r="C490" s="160" t="s">
        <v>1242</v>
      </c>
      <c r="D490" s="158"/>
      <c r="E490" s="195">
        <v>23722373520.689999</v>
      </c>
      <c r="F490" s="196">
        <v>0</v>
      </c>
      <c r="G490" s="197">
        <v>23722373520.689999</v>
      </c>
      <c r="H490" s="198"/>
      <c r="I490" s="195">
        <v>6845808214.6099997</v>
      </c>
      <c r="J490" s="196">
        <v>0</v>
      </c>
      <c r="K490" s="197">
        <v>6845808214.6099997</v>
      </c>
      <c r="L490" s="198"/>
      <c r="M490" s="195">
        <v>1651126147.1700001</v>
      </c>
      <c r="N490" s="196">
        <v>0</v>
      </c>
      <c r="O490" s="197">
        <v>1651126147.1700001</v>
      </c>
      <c r="P490" s="198"/>
      <c r="Q490" s="195">
        <v>32219307882.470001</v>
      </c>
      <c r="R490" s="196">
        <v>0</v>
      </c>
      <c r="S490" s="197">
        <v>32219307882.470001</v>
      </c>
      <c r="T490" s="47"/>
    </row>
    <row r="491" spans="2:20">
      <c r="B491" s="21"/>
      <c r="C491" s="161" t="s">
        <v>1243</v>
      </c>
      <c r="D491" s="159"/>
      <c r="E491" s="199">
        <v>17654828123.040001</v>
      </c>
      <c r="F491" s="200">
        <v>0</v>
      </c>
      <c r="G491" s="201">
        <v>17654828123.040001</v>
      </c>
      <c r="H491" s="191"/>
      <c r="I491" s="199">
        <v>1461196009.22</v>
      </c>
      <c r="J491" s="200">
        <v>0</v>
      </c>
      <c r="K491" s="201">
        <v>1461196009.22</v>
      </c>
      <c r="L491" s="191"/>
      <c r="M491" s="199">
        <v>137725336.24000001</v>
      </c>
      <c r="N491" s="200">
        <v>0</v>
      </c>
      <c r="O491" s="201">
        <v>137725336.24000001</v>
      </c>
      <c r="P491" s="191"/>
      <c r="Q491" s="199">
        <v>19253749468.5</v>
      </c>
      <c r="R491" s="200">
        <v>-3.9999999999999998E-6</v>
      </c>
      <c r="S491" s="201">
        <v>19253749468.5</v>
      </c>
      <c r="T491" s="47"/>
    </row>
    <row r="492" spans="2:20" ht="25.5" customHeight="1">
      <c r="B492" s="21"/>
      <c r="C492" s="160" t="s">
        <v>1244</v>
      </c>
      <c r="D492" s="158"/>
      <c r="E492" s="195">
        <v>17654828123.040001</v>
      </c>
      <c r="F492" s="196">
        <v>0</v>
      </c>
      <c r="G492" s="197">
        <v>17654828123.040001</v>
      </c>
      <c r="H492" s="198"/>
      <c r="I492" s="195">
        <v>1461196009.22</v>
      </c>
      <c r="J492" s="196">
        <v>0</v>
      </c>
      <c r="K492" s="197">
        <v>1461196009.22</v>
      </c>
      <c r="L492" s="198"/>
      <c r="M492" s="195">
        <v>137725336.24000001</v>
      </c>
      <c r="N492" s="196">
        <v>0</v>
      </c>
      <c r="O492" s="197">
        <v>137725336.24000001</v>
      </c>
      <c r="P492" s="198"/>
      <c r="Q492" s="195">
        <v>19253749468.5</v>
      </c>
      <c r="R492" s="196">
        <v>0</v>
      </c>
      <c r="S492" s="197">
        <v>19253749468.5</v>
      </c>
      <c r="T492" s="47"/>
    </row>
    <row r="493" spans="2:20">
      <c r="B493" s="21"/>
      <c r="C493" s="161" t="s">
        <v>1245</v>
      </c>
      <c r="D493" s="159"/>
      <c r="E493" s="199">
        <v>0</v>
      </c>
      <c r="F493" s="200">
        <v>0</v>
      </c>
      <c r="G493" s="201">
        <v>0</v>
      </c>
      <c r="H493" s="191"/>
      <c r="I493" s="199">
        <v>223477947.34999999</v>
      </c>
      <c r="J493" s="200">
        <v>0</v>
      </c>
      <c r="K493" s="201">
        <v>223477947.34999999</v>
      </c>
      <c r="L493" s="191"/>
      <c r="M493" s="199">
        <v>7879308209.4399996</v>
      </c>
      <c r="N493" s="200">
        <v>0</v>
      </c>
      <c r="O493" s="201">
        <v>7879308209.4399996</v>
      </c>
      <c r="P493" s="191"/>
      <c r="Q493" s="199">
        <v>8102786156.79</v>
      </c>
      <c r="R493" s="200">
        <v>0</v>
      </c>
      <c r="S493" s="201">
        <v>8102786156.79</v>
      </c>
      <c r="T493" s="47"/>
    </row>
    <row r="494" spans="2:20">
      <c r="B494" s="21"/>
      <c r="C494" s="160" t="s">
        <v>1246</v>
      </c>
      <c r="D494" s="158"/>
      <c r="E494" s="195">
        <v>0</v>
      </c>
      <c r="F494" s="196">
        <v>0</v>
      </c>
      <c r="G494" s="197">
        <v>0</v>
      </c>
      <c r="H494" s="198"/>
      <c r="I494" s="195">
        <v>223477947.34999999</v>
      </c>
      <c r="J494" s="196">
        <v>0</v>
      </c>
      <c r="K494" s="197">
        <v>223477947.34999999</v>
      </c>
      <c r="L494" s="198"/>
      <c r="M494" s="195">
        <v>7879308209.4399996</v>
      </c>
      <c r="N494" s="196">
        <v>0</v>
      </c>
      <c r="O494" s="197">
        <v>7879308209.4399996</v>
      </c>
      <c r="P494" s="198"/>
      <c r="Q494" s="195">
        <v>8102786156.79</v>
      </c>
      <c r="R494" s="196">
        <v>0</v>
      </c>
      <c r="S494" s="197">
        <v>8102786156.79</v>
      </c>
      <c r="T494" s="47"/>
    </row>
    <row r="495" spans="2:20" ht="25.5" customHeight="1">
      <c r="B495" s="21"/>
      <c r="C495" s="161" t="s">
        <v>1247</v>
      </c>
      <c r="D495" s="159"/>
      <c r="E495" s="199">
        <v>0</v>
      </c>
      <c r="F495" s="200">
        <v>0</v>
      </c>
      <c r="G495" s="201">
        <v>0</v>
      </c>
      <c r="H495" s="191"/>
      <c r="I495" s="199">
        <v>0</v>
      </c>
      <c r="J495" s="200">
        <v>0</v>
      </c>
      <c r="K495" s="201">
        <v>0</v>
      </c>
      <c r="L495" s="191"/>
      <c r="M495" s="199">
        <v>14612645.220000001</v>
      </c>
      <c r="N495" s="200">
        <v>0</v>
      </c>
      <c r="O495" s="201">
        <v>14612645.220000001</v>
      </c>
      <c r="P495" s="191"/>
      <c r="Q495" s="199">
        <v>14612645.220000001</v>
      </c>
      <c r="R495" s="200">
        <v>0</v>
      </c>
      <c r="S495" s="201">
        <v>14612645.220000001</v>
      </c>
      <c r="T495" s="47"/>
    </row>
    <row r="496" spans="2:20" ht="25.5" customHeight="1">
      <c r="B496" s="21"/>
      <c r="C496" s="160" t="s">
        <v>1248</v>
      </c>
      <c r="D496" s="158"/>
      <c r="E496" s="195">
        <v>0</v>
      </c>
      <c r="F496" s="196">
        <v>0</v>
      </c>
      <c r="G496" s="197">
        <v>0</v>
      </c>
      <c r="H496" s="198"/>
      <c r="I496" s="195">
        <v>0</v>
      </c>
      <c r="J496" s="196">
        <v>0</v>
      </c>
      <c r="K496" s="197">
        <v>0</v>
      </c>
      <c r="L496" s="198"/>
      <c r="M496" s="195">
        <v>14612645.220000001</v>
      </c>
      <c r="N496" s="196">
        <v>0</v>
      </c>
      <c r="O496" s="197">
        <v>14612645.220000001</v>
      </c>
      <c r="P496" s="198"/>
      <c r="Q496" s="195">
        <v>14612645.220000001</v>
      </c>
      <c r="R496" s="196">
        <v>0</v>
      </c>
      <c r="S496" s="197">
        <v>14612645.220000001</v>
      </c>
      <c r="T496" s="47"/>
    </row>
    <row r="497" spans="2:20">
      <c r="B497" s="21"/>
      <c r="C497" s="161" t="s">
        <v>1249</v>
      </c>
      <c r="D497" s="159"/>
      <c r="E497" s="199">
        <v>95230951084.289993</v>
      </c>
      <c r="F497" s="200">
        <v>-1.5E-5</v>
      </c>
      <c r="G497" s="201">
        <v>95230951084.290009</v>
      </c>
      <c r="H497" s="191"/>
      <c r="I497" s="199">
        <v>23098983875.119999</v>
      </c>
      <c r="J497" s="200">
        <v>-3.9999999999999998E-6</v>
      </c>
      <c r="K497" s="201">
        <v>23098983875.119999</v>
      </c>
      <c r="L497" s="191"/>
      <c r="M497" s="199">
        <v>17186614657.459999</v>
      </c>
      <c r="N497" s="200">
        <v>0</v>
      </c>
      <c r="O497" s="201">
        <v>17186614657.459999</v>
      </c>
      <c r="P497" s="191"/>
      <c r="Q497" s="199">
        <v>135516549616.87</v>
      </c>
      <c r="R497" s="200">
        <v>0</v>
      </c>
      <c r="S497" s="201">
        <v>135516549616.87</v>
      </c>
      <c r="T497" s="47"/>
    </row>
    <row r="498" spans="2:20">
      <c r="B498" s="21"/>
      <c r="C498" s="160" t="s">
        <v>1250</v>
      </c>
      <c r="D498" s="158"/>
      <c r="E498" s="195">
        <v>323064924.81</v>
      </c>
      <c r="F498" s="196">
        <v>0</v>
      </c>
      <c r="G498" s="197">
        <v>323064924.81</v>
      </c>
      <c r="H498" s="198"/>
      <c r="I498" s="195">
        <v>3405530616.6799998</v>
      </c>
      <c r="J498" s="196">
        <v>0</v>
      </c>
      <c r="K498" s="197">
        <v>3405530616.6799998</v>
      </c>
      <c r="L498" s="198"/>
      <c r="M498" s="195">
        <v>216823339.91</v>
      </c>
      <c r="N498" s="196">
        <v>0</v>
      </c>
      <c r="O498" s="197">
        <v>216823339.91</v>
      </c>
      <c r="P498" s="198"/>
      <c r="Q498" s="195">
        <v>3945418881.4000001</v>
      </c>
      <c r="R498" s="196">
        <v>0</v>
      </c>
      <c r="S498" s="197">
        <v>3945418881.4000001</v>
      </c>
      <c r="T498" s="47"/>
    </row>
    <row r="499" spans="2:20">
      <c r="B499" s="21"/>
      <c r="C499" s="161" t="s">
        <v>1251</v>
      </c>
      <c r="D499" s="159"/>
      <c r="E499" s="199">
        <v>336182221.63999999</v>
      </c>
      <c r="F499" s="200">
        <v>0</v>
      </c>
      <c r="G499" s="201">
        <v>336182221.63999999</v>
      </c>
      <c r="H499" s="191"/>
      <c r="I499" s="199">
        <v>3405562073.5300002</v>
      </c>
      <c r="J499" s="200">
        <v>0</v>
      </c>
      <c r="K499" s="201">
        <v>3405562073.5300002</v>
      </c>
      <c r="L499" s="191"/>
      <c r="M499" s="199">
        <v>221965196.59</v>
      </c>
      <c r="N499" s="200">
        <v>0</v>
      </c>
      <c r="O499" s="201">
        <v>221965196.59</v>
      </c>
      <c r="P499" s="191"/>
      <c r="Q499" s="199">
        <v>3963709491.7600002</v>
      </c>
      <c r="R499" s="200">
        <v>0</v>
      </c>
      <c r="S499" s="201">
        <v>3963709491.7600002</v>
      </c>
      <c r="T499" s="47"/>
    </row>
    <row r="500" spans="2:20">
      <c r="B500" s="21"/>
      <c r="C500" s="160" t="s">
        <v>1252</v>
      </c>
      <c r="D500" s="158"/>
      <c r="E500" s="195">
        <v>336182221.63999999</v>
      </c>
      <c r="F500" s="196">
        <v>0</v>
      </c>
      <c r="G500" s="197">
        <v>336182221.63999999</v>
      </c>
      <c r="H500" s="198"/>
      <c r="I500" s="195">
        <v>3405562073.5300002</v>
      </c>
      <c r="J500" s="196">
        <v>0</v>
      </c>
      <c r="K500" s="197">
        <v>3405562073.5300002</v>
      </c>
      <c r="L500" s="198"/>
      <c r="M500" s="195">
        <v>221965196.59</v>
      </c>
      <c r="N500" s="196">
        <v>0</v>
      </c>
      <c r="O500" s="197">
        <v>221965196.59</v>
      </c>
      <c r="P500" s="198"/>
      <c r="Q500" s="195">
        <v>3963709491.7600002</v>
      </c>
      <c r="R500" s="196">
        <v>0</v>
      </c>
      <c r="S500" s="197">
        <v>3963709491.7600002</v>
      </c>
      <c r="T500" s="47"/>
    </row>
    <row r="501" spans="2:20">
      <c r="B501" s="21"/>
      <c r="C501" s="161" t="s">
        <v>1253</v>
      </c>
      <c r="D501" s="159"/>
      <c r="E501" s="199">
        <v>13117296.83</v>
      </c>
      <c r="F501" s="200">
        <v>0</v>
      </c>
      <c r="G501" s="201">
        <v>13117296.83</v>
      </c>
      <c r="H501" s="191"/>
      <c r="I501" s="199">
        <v>31456.85</v>
      </c>
      <c r="J501" s="200">
        <v>0</v>
      </c>
      <c r="K501" s="201">
        <v>31456.85</v>
      </c>
      <c r="L501" s="191"/>
      <c r="M501" s="199">
        <v>5141856.68</v>
      </c>
      <c r="N501" s="200">
        <v>0</v>
      </c>
      <c r="O501" s="201">
        <v>5141856.68</v>
      </c>
      <c r="P501" s="191"/>
      <c r="Q501" s="199">
        <v>18290610.359999999</v>
      </c>
      <c r="R501" s="200">
        <v>0</v>
      </c>
      <c r="S501" s="201">
        <v>18290610.359999999</v>
      </c>
      <c r="T501" s="47"/>
    </row>
    <row r="502" spans="2:20" ht="25.5" customHeight="1">
      <c r="B502" s="21"/>
      <c r="C502" s="160" t="s">
        <v>1254</v>
      </c>
      <c r="D502" s="158"/>
      <c r="E502" s="195">
        <v>13117296.83</v>
      </c>
      <c r="F502" s="196">
        <v>0</v>
      </c>
      <c r="G502" s="197">
        <v>13117296.83</v>
      </c>
      <c r="H502" s="198"/>
      <c r="I502" s="195">
        <v>31456.85</v>
      </c>
      <c r="J502" s="196">
        <v>0</v>
      </c>
      <c r="K502" s="197">
        <v>31456.85</v>
      </c>
      <c r="L502" s="198"/>
      <c r="M502" s="195">
        <v>5141856.68</v>
      </c>
      <c r="N502" s="196">
        <v>0</v>
      </c>
      <c r="O502" s="197">
        <v>5141856.68</v>
      </c>
      <c r="P502" s="198"/>
      <c r="Q502" s="195">
        <v>18290610.359999999</v>
      </c>
      <c r="R502" s="196">
        <v>0</v>
      </c>
      <c r="S502" s="197">
        <v>18290610.359999999</v>
      </c>
      <c r="T502" s="47"/>
    </row>
    <row r="503" spans="2:20">
      <c r="B503" s="21"/>
      <c r="C503" s="161" t="s">
        <v>1255</v>
      </c>
      <c r="D503" s="159"/>
      <c r="E503" s="199">
        <v>2122888377.4300001</v>
      </c>
      <c r="F503" s="200">
        <v>0</v>
      </c>
      <c r="G503" s="201">
        <v>2122888377.4300001</v>
      </c>
      <c r="H503" s="191"/>
      <c r="I503" s="199">
        <v>279309601.13</v>
      </c>
      <c r="J503" s="200">
        <v>0</v>
      </c>
      <c r="K503" s="201">
        <v>279309601.13</v>
      </c>
      <c r="L503" s="191"/>
      <c r="M503" s="199">
        <v>95113675.439999998</v>
      </c>
      <c r="N503" s="200">
        <v>0</v>
      </c>
      <c r="O503" s="201">
        <v>95113675.439999998</v>
      </c>
      <c r="P503" s="191"/>
      <c r="Q503" s="199">
        <v>2497311654</v>
      </c>
      <c r="R503" s="200">
        <v>0</v>
      </c>
      <c r="S503" s="201">
        <v>2497311654</v>
      </c>
      <c r="T503" s="47"/>
    </row>
    <row r="504" spans="2:20">
      <c r="B504" s="21"/>
      <c r="C504" s="160" t="s">
        <v>1256</v>
      </c>
      <c r="D504" s="158"/>
      <c r="E504" s="195">
        <v>2147295795.0599999</v>
      </c>
      <c r="F504" s="196">
        <v>0</v>
      </c>
      <c r="G504" s="197">
        <v>2147295795.0599999</v>
      </c>
      <c r="H504" s="198"/>
      <c r="I504" s="195">
        <v>282628715.73000002</v>
      </c>
      <c r="J504" s="196">
        <v>0</v>
      </c>
      <c r="K504" s="197">
        <v>282628715.73000002</v>
      </c>
      <c r="L504" s="198"/>
      <c r="M504" s="195">
        <v>95446008.099999994</v>
      </c>
      <c r="N504" s="196">
        <v>0</v>
      </c>
      <c r="O504" s="197">
        <v>95446008.099999994</v>
      </c>
      <c r="P504" s="198"/>
      <c r="Q504" s="195">
        <v>2525370518.8899999</v>
      </c>
      <c r="R504" s="196">
        <v>0</v>
      </c>
      <c r="S504" s="197">
        <v>2525370518.8899999</v>
      </c>
      <c r="T504" s="47"/>
    </row>
    <row r="505" spans="2:20">
      <c r="B505" s="21"/>
      <c r="C505" s="161" t="s">
        <v>1257</v>
      </c>
      <c r="D505" s="159"/>
      <c r="E505" s="199">
        <v>2147295795.0599999</v>
      </c>
      <c r="F505" s="200">
        <v>0</v>
      </c>
      <c r="G505" s="201">
        <v>2147295795.0599999</v>
      </c>
      <c r="H505" s="191"/>
      <c r="I505" s="199">
        <v>282628715.73000002</v>
      </c>
      <c r="J505" s="200">
        <v>0</v>
      </c>
      <c r="K505" s="201">
        <v>282628715.73000002</v>
      </c>
      <c r="L505" s="191"/>
      <c r="M505" s="199">
        <v>95446008.099999994</v>
      </c>
      <c r="N505" s="200">
        <v>0</v>
      </c>
      <c r="O505" s="201">
        <v>95446008.099999994</v>
      </c>
      <c r="P505" s="191"/>
      <c r="Q505" s="199">
        <v>2525370518.8899999</v>
      </c>
      <c r="R505" s="200">
        <v>0</v>
      </c>
      <c r="S505" s="201">
        <v>2525370518.8899999</v>
      </c>
      <c r="T505" s="47"/>
    </row>
    <row r="506" spans="2:20">
      <c r="B506" s="21"/>
      <c r="C506" s="160" t="s">
        <v>1258</v>
      </c>
      <c r="D506" s="158"/>
      <c r="E506" s="195">
        <v>24407417.629999999</v>
      </c>
      <c r="F506" s="196">
        <v>0</v>
      </c>
      <c r="G506" s="197">
        <v>24407417.629999999</v>
      </c>
      <c r="H506" s="198"/>
      <c r="I506" s="195">
        <v>3319114.6</v>
      </c>
      <c r="J506" s="196">
        <v>0</v>
      </c>
      <c r="K506" s="197">
        <v>3319114.6</v>
      </c>
      <c r="L506" s="198"/>
      <c r="M506" s="195">
        <v>332332.65999999997</v>
      </c>
      <c r="N506" s="196">
        <v>0</v>
      </c>
      <c r="O506" s="197">
        <v>332332.65999999997</v>
      </c>
      <c r="P506" s="198"/>
      <c r="Q506" s="195">
        <v>28058864.890000001</v>
      </c>
      <c r="R506" s="196">
        <v>0</v>
      </c>
      <c r="S506" s="197">
        <v>28058864.890000001</v>
      </c>
      <c r="T506" s="47"/>
    </row>
    <row r="507" spans="2:20" ht="25.5" customHeight="1">
      <c r="B507" s="21"/>
      <c r="C507" s="161" t="s">
        <v>1259</v>
      </c>
      <c r="D507" s="159"/>
      <c r="E507" s="199">
        <v>24407417.629999999</v>
      </c>
      <c r="F507" s="200">
        <v>0</v>
      </c>
      <c r="G507" s="201">
        <v>24407417.629999999</v>
      </c>
      <c r="H507" s="191"/>
      <c r="I507" s="199">
        <v>3319114.6</v>
      </c>
      <c r="J507" s="200">
        <v>0</v>
      </c>
      <c r="K507" s="201">
        <v>3319114.6</v>
      </c>
      <c r="L507" s="191"/>
      <c r="M507" s="199">
        <v>332332.65999999997</v>
      </c>
      <c r="N507" s="200">
        <v>0</v>
      </c>
      <c r="O507" s="201">
        <v>332332.65999999997</v>
      </c>
      <c r="P507" s="191"/>
      <c r="Q507" s="199">
        <v>28058864.890000001</v>
      </c>
      <c r="R507" s="200">
        <v>0</v>
      </c>
      <c r="S507" s="201">
        <v>28058864.890000001</v>
      </c>
      <c r="T507" s="47"/>
    </row>
    <row r="508" spans="2:20" ht="25.5" customHeight="1">
      <c r="B508" s="21"/>
      <c r="C508" s="160" t="s">
        <v>1260</v>
      </c>
      <c r="D508" s="158"/>
      <c r="E508" s="195">
        <v>92784997782.050003</v>
      </c>
      <c r="F508" s="196">
        <v>0</v>
      </c>
      <c r="G508" s="197">
        <v>92784997782.050003</v>
      </c>
      <c r="H508" s="198"/>
      <c r="I508" s="195">
        <v>19414143657.310001</v>
      </c>
      <c r="J508" s="196">
        <v>0</v>
      </c>
      <c r="K508" s="197">
        <v>19414143657.310001</v>
      </c>
      <c r="L508" s="198"/>
      <c r="M508" s="195">
        <v>16874677642.110001</v>
      </c>
      <c r="N508" s="196">
        <v>0</v>
      </c>
      <c r="O508" s="197">
        <v>16874677642.110001</v>
      </c>
      <c r="P508" s="198"/>
      <c r="Q508" s="195">
        <v>129073819081.47</v>
      </c>
      <c r="R508" s="196">
        <v>0</v>
      </c>
      <c r="S508" s="197">
        <v>129073819081.47</v>
      </c>
      <c r="T508" s="47"/>
    </row>
    <row r="509" spans="2:20" ht="25.5" customHeight="1">
      <c r="B509" s="21"/>
      <c r="C509" s="161" t="s">
        <v>1261</v>
      </c>
      <c r="D509" s="159"/>
      <c r="E509" s="199">
        <v>92809433808.199997</v>
      </c>
      <c r="F509" s="200">
        <v>0</v>
      </c>
      <c r="G509" s="201">
        <v>92809433808.199997</v>
      </c>
      <c r="H509" s="191"/>
      <c r="I509" s="199">
        <v>19538352732.330002</v>
      </c>
      <c r="J509" s="200">
        <v>0</v>
      </c>
      <c r="K509" s="201">
        <v>19538352732.330002</v>
      </c>
      <c r="L509" s="191"/>
      <c r="M509" s="199">
        <v>16944291554.34</v>
      </c>
      <c r="N509" s="200">
        <v>0</v>
      </c>
      <c r="O509" s="201">
        <v>16944291554.34</v>
      </c>
      <c r="P509" s="191"/>
      <c r="Q509" s="199">
        <v>129292078094.87</v>
      </c>
      <c r="R509" s="200">
        <v>0</v>
      </c>
      <c r="S509" s="201">
        <v>129292078094.87</v>
      </c>
      <c r="T509" s="47"/>
    </row>
    <row r="510" spans="2:20" ht="25.5" customHeight="1">
      <c r="B510" s="21"/>
      <c r="C510" s="160" t="s">
        <v>1262</v>
      </c>
      <c r="D510" s="158"/>
      <c r="E510" s="195">
        <v>92809433808.199997</v>
      </c>
      <c r="F510" s="196">
        <v>0</v>
      </c>
      <c r="G510" s="197">
        <v>92809433808.199997</v>
      </c>
      <c r="H510" s="198"/>
      <c r="I510" s="195">
        <v>19538352732.330002</v>
      </c>
      <c r="J510" s="196">
        <v>0</v>
      </c>
      <c r="K510" s="197">
        <v>19538352732.330002</v>
      </c>
      <c r="L510" s="198"/>
      <c r="M510" s="195">
        <v>16944291554.34</v>
      </c>
      <c r="N510" s="196">
        <v>0</v>
      </c>
      <c r="O510" s="197">
        <v>16944291554.34</v>
      </c>
      <c r="P510" s="198"/>
      <c r="Q510" s="195">
        <v>129292078094.87</v>
      </c>
      <c r="R510" s="196">
        <v>0</v>
      </c>
      <c r="S510" s="197">
        <v>129292078094.87</v>
      </c>
      <c r="T510" s="47"/>
    </row>
    <row r="511" spans="2:20" ht="25.5" customHeight="1">
      <c r="B511" s="21"/>
      <c r="C511" s="161" t="s">
        <v>1263</v>
      </c>
      <c r="D511" s="159"/>
      <c r="E511" s="199">
        <v>24436026.149999999</v>
      </c>
      <c r="F511" s="200">
        <v>0</v>
      </c>
      <c r="G511" s="201">
        <v>24436026.149999999</v>
      </c>
      <c r="H511" s="191"/>
      <c r="I511" s="199">
        <v>124209075.02</v>
      </c>
      <c r="J511" s="200">
        <v>0</v>
      </c>
      <c r="K511" s="201">
        <v>124209075.02</v>
      </c>
      <c r="L511" s="191"/>
      <c r="M511" s="199">
        <v>69613912.230000004</v>
      </c>
      <c r="N511" s="200">
        <v>0</v>
      </c>
      <c r="O511" s="201">
        <v>69613912.230000004</v>
      </c>
      <c r="P511" s="191"/>
      <c r="Q511" s="199">
        <v>218259013.40000001</v>
      </c>
      <c r="R511" s="200">
        <v>0</v>
      </c>
      <c r="S511" s="201">
        <v>218259013.40000001</v>
      </c>
      <c r="T511" s="47"/>
    </row>
    <row r="512" spans="2:20" ht="25.5" customHeight="1">
      <c r="B512" s="21"/>
      <c r="C512" s="160" t="s">
        <v>1264</v>
      </c>
      <c r="D512" s="158"/>
      <c r="E512" s="195">
        <v>24436026.149999999</v>
      </c>
      <c r="F512" s="196">
        <v>0</v>
      </c>
      <c r="G512" s="197">
        <v>24436026.149999999</v>
      </c>
      <c r="H512" s="198"/>
      <c r="I512" s="195">
        <v>124209075.02</v>
      </c>
      <c r="J512" s="196">
        <v>0</v>
      </c>
      <c r="K512" s="197">
        <v>124209075.02</v>
      </c>
      <c r="L512" s="198"/>
      <c r="M512" s="195">
        <v>69613912.230000004</v>
      </c>
      <c r="N512" s="196">
        <v>0</v>
      </c>
      <c r="O512" s="197">
        <v>69613912.230000004</v>
      </c>
      <c r="P512" s="198"/>
      <c r="Q512" s="195">
        <v>218259013.40000001</v>
      </c>
      <c r="R512" s="196">
        <v>0</v>
      </c>
      <c r="S512" s="197">
        <v>218259013.40000001</v>
      </c>
      <c r="T512" s="47"/>
    </row>
    <row r="513" spans="2:20">
      <c r="B513" s="21"/>
      <c r="C513" s="347" t="s">
        <v>1265</v>
      </c>
      <c r="D513" s="159"/>
      <c r="E513" s="199">
        <v>815375695406.12</v>
      </c>
      <c r="F513" s="200">
        <v>62769064611.670036</v>
      </c>
      <c r="G513" s="201">
        <v>752606630794.44995</v>
      </c>
      <c r="H513" s="191"/>
      <c r="I513" s="199">
        <v>77905757053.990005</v>
      </c>
      <c r="J513" s="200">
        <v>2742998447.75</v>
      </c>
      <c r="K513" s="201">
        <v>75162758606.240005</v>
      </c>
      <c r="L513" s="191"/>
      <c r="M513" s="199">
        <v>62938983946.809998</v>
      </c>
      <c r="N513" s="200">
        <v>578131289.39999402</v>
      </c>
      <c r="O513" s="201">
        <v>62360852657.410004</v>
      </c>
      <c r="P513" s="191"/>
      <c r="Q513" s="199">
        <v>956220436406.91992</v>
      </c>
      <c r="R513" s="352">
        <v>66090194348.819946</v>
      </c>
      <c r="S513" s="201">
        <v>890130242058.09998</v>
      </c>
      <c r="T513" s="47"/>
    </row>
    <row r="514" spans="2:20" ht="25.5" customHeight="1">
      <c r="B514" s="21"/>
      <c r="C514" s="160" t="s">
        <v>1266</v>
      </c>
      <c r="D514" s="158"/>
      <c r="E514" s="195">
        <v>94186990363.779999</v>
      </c>
      <c r="F514" s="196">
        <v>30389055291.5</v>
      </c>
      <c r="G514" s="197">
        <v>63797935072.279999</v>
      </c>
      <c r="H514" s="198"/>
      <c r="I514" s="195">
        <v>1381443797.05</v>
      </c>
      <c r="J514" s="196">
        <v>0</v>
      </c>
      <c r="K514" s="197">
        <v>1381443797.05</v>
      </c>
      <c r="L514" s="198"/>
      <c r="M514" s="195">
        <v>289968445.13999999</v>
      </c>
      <c r="N514" s="196">
        <v>62153653.909999996</v>
      </c>
      <c r="O514" s="197">
        <v>227814791.22999999</v>
      </c>
      <c r="P514" s="198"/>
      <c r="Q514" s="195">
        <v>95858402605.970001</v>
      </c>
      <c r="R514" s="196">
        <v>30451208945.41</v>
      </c>
      <c r="S514" s="197">
        <v>65407193660.560013</v>
      </c>
      <c r="T514" s="47"/>
    </row>
    <row r="515" spans="2:20">
      <c r="B515" s="21"/>
      <c r="C515" s="161" t="s">
        <v>1267</v>
      </c>
      <c r="D515" s="159"/>
      <c r="E515" s="199">
        <v>78496214985.960007</v>
      </c>
      <c r="F515" s="200">
        <v>30389055291.500011</v>
      </c>
      <c r="G515" s="201">
        <v>48107159694.459999</v>
      </c>
      <c r="H515" s="191"/>
      <c r="I515" s="199">
        <v>224956623.72999999</v>
      </c>
      <c r="J515" s="200">
        <v>0</v>
      </c>
      <c r="K515" s="201">
        <v>224956623.72999999</v>
      </c>
      <c r="L515" s="191"/>
      <c r="M515" s="199">
        <v>214157493.38</v>
      </c>
      <c r="N515" s="200">
        <v>60561733.509999998</v>
      </c>
      <c r="O515" s="201">
        <v>153595759.87</v>
      </c>
      <c r="P515" s="191"/>
      <c r="Q515" s="199">
        <v>78935329103.070007</v>
      </c>
      <c r="R515" s="200">
        <v>30449617025.009998</v>
      </c>
      <c r="S515" s="201">
        <v>48485712078.060013</v>
      </c>
      <c r="T515" s="47"/>
    </row>
    <row r="516" spans="2:20" ht="25.5" customHeight="1">
      <c r="B516" s="21"/>
      <c r="C516" s="160" t="s">
        <v>1268</v>
      </c>
      <c r="D516" s="158"/>
      <c r="E516" s="195">
        <v>48107159694.459999</v>
      </c>
      <c r="F516" s="196">
        <v>0</v>
      </c>
      <c r="G516" s="197">
        <v>48107159694.459999</v>
      </c>
      <c r="H516" s="198"/>
      <c r="I516" s="195">
        <v>224956623.72999999</v>
      </c>
      <c r="J516" s="196">
        <v>0</v>
      </c>
      <c r="K516" s="197">
        <v>224956623.72999999</v>
      </c>
      <c r="L516" s="198"/>
      <c r="M516" s="195">
        <v>153595759.87</v>
      </c>
      <c r="N516" s="196">
        <v>0</v>
      </c>
      <c r="O516" s="197">
        <v>153595759.87</v>
      </c>
      <c r="P516" s="198"/>
      <c r="Q516" s="195">
        <v>48485712078.059998</v>
      </c>
      <c r="R516" s="196">
        <v>0</v>
      </c>
      <c r="S516" s="197">
        <v>48485712078.059998</v>
      </c>
      <c r="T516" s="47"/>
    </row>
    <row r="517" spans="2:20" ht="25.5" customHeight="1">
      <c r="B517" s="21"/>
      <c r="C517" s="161" t="s">
        <v>1269</v>
      </c>
      <c r="D517" s="159"/>
      <c r="E517" s="199">
        <v>0</v>
      </c>
      <c r="F517" s="200">
        <v>0</v>
      </c>
      <c r="G517" s="201">
        <v>0</v>
      </c>
      <c r="H517" s="191"/>
      <c r="I517" s="199">
        <v>0</v>
      </c>
      <c r="J517" s="200">
        <v>0</v>
      </c>
      <c r="K517" s="201">
        <v>0</v>
      </c>
      <c r="L517" s="191"/>
      <c r="M517" s="199">
        <v>7525.44</v>
      </c>
      <c r="N517" s="200">
        <v>7525.44</v>
      </c>
      <c r="O517" s="201">
        <v>0</v>
      </c>
      <c r="P517" s="191"/>
      <c r="Q517" s="199">
        <v>7525.44</v>
      </c>
      <c r="R517" s="200">
        <v>7525.44</v>
      </c>
      <c r="S517" s="201">
        <v>0</v>
      </c>
      <c r="T517" s="47"/>
    </row>
    <row r="518" spans="2:20" ht="25.5" customHeight="1">
      <c r="B518" s="21"/>
      <c r="C518" s="160" t="s">
        <v>1270</v>
      </c>
      <c r="D518" s="158"/>
      <c r="E518" s="195">
        <v>26040964596.75</v>
      </c>
      <c r="F518" s="196">
        <v>26040964596.75</v>
      </c>
      <c r="G518" s="197">
        <v>0</v>
      </c>
      <c r="H518" s="198"/>
      <c r="I518" s="195">
        <v>0</v>
      </c>
      <c r="J518" s="196">
        <v>0</v>
      </c>
      <c r="K518" s="197">
        <v>0</v>
      </c>
      <c r="L518" s="198"/>
      <c r="M518" s="195">
        <v>48778154.189999998</v>
      </c>
      <c r="N518" s="196">
        <v>48778154.189999998</v>
      </c>
      <c r="O518" s="197">
        <v>0</v>
      </c>
      <c r="P518" s="198"/>
      <c r="Q518" s="195">
        <v>26089742750.939999</v>
      </c>
      <c r="R518" s="196">
        <v>26089742750.939999</v>
      </c>
      <c r="S518" s="197">
        <v>0</v>
      </c>
      <c r="T518" s="47"/>
    </row>
    <row r="519" spans="2:20" ht="25.5" customHeight="1">
      <c r="B519" s="21"/>
      <c r="C519" s="161" t="s">
        <v>1271</v>
      </c>
      <c r="D519" s="159"/>
      <c r="E519" s="199">
        <v>4348090694.75</v>
      </c>
      <c r="F519" s="200">
        <v>4348090694.75</v>
      </c>
      <c r="G519" s="201">
        <v>0</v>
      </c>
      <c r="H519" s="191"/>
      <c r="I519" s="199">
        <v>0</v>
      </c>
      <c r="J519" s="200">
        <v>0</v>
      </c>
      <c r="K519" s="201">
        <v>0</v>
      </c>
      <c r="L519" s="191"/>
      <c r="M519" s="199">
        <v>11776053.880000001</v>
      </c>
      <c r="N519" s="200">
        <v>11776053.880000001</v>
      </c>
      <c r="O519" s="201">
        <v>0</v>
      </c>
      <c r="P519" s="191"/>
      <c r="Q519" s="199">
        <v>4359866748.6300001</v>
      </c>
      <c r="R519" s="200">
        <v>4359866748.6300001</v>
      </c>
      <c r="S519" s="201">
        <v>0</v>
      </c>
      <c r="T519" s="47"/>
    </row>
    <row r="520" spans="2:20">
      <c r="B520" s="21"/>
      <c r="C520" s="160" t="s">
        <v>1272</v>
      </c>
      <c r="D520" s="158"/>
      <c r="E520" s="195">
        <v>0</v>
      </c>
      <c r="F520" s="196">
        <v>0</v>
      </c>
      <c r="G520" s="197">
        <v>0</v>
      </c>
      <c r="H520" s="198"/>
      <c r="I520" s="195">
        <v>0</v>
      </c>
      <c r="J520" s="196">
        <v>0</v>
      </c>
      <c r="K520" s="197">
        <v>0</v>
      </c>
      <c r="L520" s="198"/>
      <c r="M520" s="195">
        <v>4826404.4800000004</v>
      </c>
      <c r="N520" s="196">
        <v>0</v>
      </c>
      <c r="O520" s="197">
        <v>4826404.4800000004</v>
      </c>
      <c r="P520" s="198"/>
      <c r="Q520" s="195">
        <v>4826404.4800000004</v>
      </c>
      <c r="R520" s="196">
        <v>0</v>
      </c>
      <c r="S520" s="197">
        <v>4826404.4800000004</v>
      </c>
      <c r="T520" s="47"/>
    </row>
    <row r="521" spans="2:20" ht="25.5" customHeight="1">
      <c r="B521" s="21"/>
      <c r="C521" s="161" t="s">
        <v>1273</v>
      </c>
      <c r="D521" s="159"/>
      <c r="E521" s="199">
        <v>0</v>
      </c>
      <c r="F521" s="200">
        <v>0</v>
      </c>
      <c r="G521" s="201">
        <v>0</v>
      </c>
      <c r="H521" s="191"/>
      <c r="I521" s="199">
        <v>0</v>
      </c>
      <c r="J521" s="200">
        <v>0</v>
      </c>
      <c r="K521" s="201">
        <v>0</v>
      </c>
      <c r="L521" s="191"/>
      <c r="M521" s="199">
        <v>4826404.4800000004</v>
      </c>
      <c r="N521" s="200">
        <v>0</v>
      </c>
      <c r="O521" s="201">
        <v>4826404.4800000004</v>
      </c>
      <c r="P521" s="191"/>
      <c r="Q521" s="199">
        <v>4826404.4800000004</v>
      </c>
      <c r="R521" s="200">
        <v>0</v>
      </c>
      <c r="S521" s="201">
        <v>4826404.4800000004</v>
      </c>
      <c r="T521" s="47"/>
    </row>
    <row r="522" spans="2:20" ht="25.5" customHeight="1">
      <c r="B522" s="21"/>
      <c r="C522" s="160" t="s">
        <v>1274</v>
      </c>
      <c r="D522" s="158"/>
      <c r="E522" s="195">
        <v>15690775377.82</v>
      </c>
      <c r="F522" s="196">
        <v>0</v>
      </c>
      <c r="G522" s="197">
        <v>15690775377.82</v>
      </c>
      <c r="H522" s="198"/>
      <c r="I522" s="195">
        <v>1156487173.3199999</v>
      </c>
      <c r="J522" s="196">
        <v>0</v>
      </c>
      <c r="K522" s="197">
        <v>1156487173.3199999</v>
      </c>
      <c r="L522" s="198"/>
      <c r="M522" s="195">
        <v>70983785.129999995</v>
      </c>
      <c r="N522" s="196">
        <v>1591920.4</v>
      </c>
      <c r="O522" s="197">
        <v>69391864.730000004</v>
      </c>
      <c r="P522" s="198"/>
      <c r="Q522" s="195">
        <v>16918246336.27</v>
      </c>
      <c r="R522" s="196">
        <v>1591920.4000019999</v>
      </c>
      <c r="S522" s="197">
        <v>16916654415.870001</v>
      </c>
      <c r="T522" s="47"/>
    </row>
    <row r="523" spans="2:20" ht="25.5" customHeight="1">
      <c r="B523" s="21"/>
      <c r="C523" s="161" t="s">
        <v>1275</v>
      </c>
      <c r="D523" s="159"/>
      <c r="E523" s="199">
        <v>15690775377.82</v>
      </c>
      <c r="F523" s="200">
        <v>0</v>
      </c>
      <c r="G523" s="201">
        <v>15690775377.82</v>
      </c>
      <c r="H523" s="191"/>
      <c r="I523" s="199">
        <v>1156487173.3199999</v>
      </c>
      <c r="J523" s="200">
        <v>0</v>
      </c>
      <c r="K523" s="201">
        <v>1156487173.3199999</v>
      </c>
      <c r="L523" s="191"/>
      <c r="M523" s="199">
        <v>69391864.730000004</v>
      </c>
      <c r="N523" s="200">
        <v>0</v>
      </c>
      <c r="O523" s="201">
        <v>69391864.730000004</v>
      </c>
      <c r="P523" s="191"/>
      <c r="Q523" s="199">
        <v>16916654415.870001</v>
      </c>
      <c r="R523" s="200">
        <v>0</v>
      </c>
      <c r="S523" s="201">
        <v>16916654415.870001</v>
      </c>
      <c r="T523" s="47"/>
    </row>
    <row r="524" spans="2:20" ht="25.5" customHeight="1">
      <c r="B524" s="21"/>
      <c r="C524" s="160" t="s">
        <v>1276</v>
      </c>
      <c r="D524" s="158"/>
      <c r="E524" s="195">
        <v>0</v>
      </c>
      <c r="F524" s="196">
        <v>0</v>
      </c>
      <c r="G524" s="197">
        <v>0</v>
      </c>
      <c r="H524" s="198"/>
      <c r="I524" s="195">
        <v>0</v>
      </c>
      <c r="J524" s="196">
        <v>0</v>
      </c>
      <c r="K524" s="197">
        <v>0</v>
      </c>
      <c r="L524" s="198"/>
      <c r="M524" s="195">
        <v>29541.040000000001</v>
      </c>
      <c r="N524" s="196">
        <v>29541.040000000001</v>
      </c>
      <c r="O524" s="197">
        <v>0</v>
      </c>
      <c r="P524" s="198"/>
      <c r="Q524" s="195">
        <v>29541.040000000001</v>
      </c>
      <c r="R524" s="196">
        <v>29541.040000000001</v>
      </c>
      <c r="S524" s="197">
        <v>0</v>
      </c>
      <c r="T524" s="47"/>
    </row>
    <row r="525" spans="2:20" ht="25.5" customHeight="1">
      <c r="B525" s="21"/>
      <c r="C525" s="161" t="s">
        <v>1277</v>
      </c>
      <c r="D525" s="159"/>
      <c r="E525" s="199">
        <v>0</v>
      </c>
      <c r="F525" s="200">
        <v>0</v>
      </c>
      <c r="G525" s="201">
        <v>0</v>
      </c>
      <c r="H525" s="191"/>
      <c r="I525" s="199">
        <v>0</v>
      </c>
      <c r="J525" s="200">
        <v>0</v>
      </c>
      <c r="K525" s="201">
        <v>0</v>
      </c>
      <c r="L525" s="191"/>
      <c r="M525" s="199">
        <v>0</v>
      </c>
      <c r="N525" s="200">
        <v>0</v>
      </c>
      <c r="O525" s="201">
        <v>0</v>
      </c>
      <c r="P525" s="191"/>
      <c r="Q525" s="199">
        <v>0</v>
      </c>
      <c r="R525" s="200">
        <v>0</v>
      </c>
      <c r="S525" s="201">
        <v>0</v>
      </c>
      <c r="T525" s="47"/>
    </row>
    <row r="526" spans="2:20" ht="25.5" customHeight="1">
      <c r="B526" s="21"/>
      <c r="C526" s="160" t="s">
        <v>1278</v>
      </c>
      <c r="D526" s="158"/>
      <c r="E526" s="195">
        <v>0</v>
      </c>
      <c r="F526" s="196">
        <v>0</v>
      </c>
      <c r="G526" s="197">
        <v>0</v>
      </c>
      <c r="H526" s="198"/>
      <c r="I526" s="195">
        <v>0</v>
      </c>
      <c r="J526" s="196">
        <v>0</v>
      </c>
      <c r="K526" s="197">
        <v>0</v>
      </c>
      <c r="L526" s="198"/>
      <c r="M526" s="195">
        <v>1562379.36</v>
      </c>
      <c r="N526" s="196">
        <v>1562379.36</v>
      </c>
      <c r="O526" s="197">
        <v>0</v>
      </c>
      <c r="P526" s="198"/>
      <c r="Q526" s="195">
        <v>1562379.36</v>
      </c>
      <c r="R526" s="196">
        <v>1562379.36</v>
      </c>
      <c r="S526" s="197">
        <v>0</v>
      </c>
      <c r="T526" s="47"/>
    </row>
    <row r="527" spans="2:20" ht="25.5" customHeight="1">
      <c r="B527" s="21"/>
      <c r="C527" s="161" t="s">
        <v>1279</v>
      </c>
      <c r="D527" s="159"/>
      <c r="E527" s="199">
        <v>0</v>
      </c>
      <c r="F527" s="200">
        <v>0</v>
      </c>
      <c r="G527" s="201">
        <v>0</v>
      </c>
      <c r="H527" s="191"/>
      <c r="I527" s="199">
        <v>0</v>
      </c>
      <c r="J527" s="200">
        <v>0</v>
      </c>
      <c r="K527" s="201">
        <v>0</v>
      </c>
      <c r="L527" s="191"/>
      <c r="M527" s="199">
        <v>762.15</v>
      </c>
      <c r="N527" s="200">
        <v>0</v>
      </c>
      <c r="O527" s="201">
        <v>762.15</v>
      </c>
      <c r="P527" s="191"/>
      <c r="Q527" s="199">
        <v>762.15</v>
      </c>
      <c r="R527" s="200">
        <v>0</v>
      </c>
      <c r="S527" s="201">
        <v>762.15</v>
      </c>
      <c r="T527" s="47"/>
    </row>
    <row r="528" spans="2:20" ht="25.5" customHeight="1">
      <c r="B528" s="21"/>
      <c r="C528" s="160" t="s">
        <v>1280</v>
      </c>
      <c r="D528" s="158"/>
      <c r="E528" s="195">
        <v>0</v>
      </c>
      <c r="F528" s="196">
        <v>0</v>
      </c>
      <c r="G528" s="197">
        <v>0</v>
      </c>
      <c r="H528" s="198"/>
      <c r="I528" s="195">
        <v>0</v>
      </c>
      <c r="J528" s="196">
        <v>0</v>
      </c>
      <c r="K528" s="197">
        <v>0</v>
      </c>
      <c r="L528" s="198"/>
      <c r="M528" s="195">
        <v>762.15</v>
      </c>
      <c r="N528" s="196">
        <v>0</v>
      </c>
      <c r="O528" s="197">
        <v>762.15</v>
      </c>
      <c r="P528" s="198"/>
      <c r="Q528" s="195">
        <v>762.15</v>
      </c>
      <c r="R528" s="196">
        <v>0</v>
      </c>
      <c r="S528" s="197">
        <v>762.15</v>
      </c>
      <c r="T528" s="47"/>
    </row>
    <row r="529" spans="2:20">
      <c r="B529" s="21"/>
      <c r="C529" s="161" t="s">
        <v>1281</v>
      </c>
      <c r="D529" s="159"/>
      <c r="E529" s="199">
        <v>10885088005.68</v>
      </c>
      <c r="F529" s="200">
        <v>169626.18</v>
      </c>
      <c r="G529" s="201">
        <v>10884918379.5</v>
      </c>
      <c r="H529" s="191"/>
      <c r="I529" s="199">
        <v>24841029589.48</v>
      </c>
      <c r="J529" s="200">
        <v>-3.9999999999999998E-6</v>
      </c>
      <c r="K529" s="201">
        <v>24841029589.48</v>
      </c>
      <c r="L529" s="191"/>
      <c r="M529" s="199">
        <v>33740651731.669998</v>
      </c>
      <c r="N529" s="200">
        <v>11560423.669997999</v>
      </c>
      <c r="O529" s="201">
        <v>33729091308</v>
      </c>
      <c r="P529" s="191"/>
      <c r="Q529" s="199">
        <v>69466769326.829987</v>
      </c>
      <c r="R529" s="200">
        <v>11730049.849975999</v>
      </c>
      <c r="S529" s="201">
        <v>69455039276.980011</v>
      </c>
      <c r="T529" s="47"/>
    </row>
    <row r="530" spans="2:20" ht="25.5" customHeight="1">
      <c r="B530" s="21"/>
      <c r="C530" s="160" t="s">
        <v>1282</v>
      </c>
      <c r="D530" s="158"/>
      <c r="E530" s="195">
        <v>20531724.460000001</v>
      </c>
      <c r="F530" s="196">
        <v>169626.18</v>
      </c>
      <c r="G530" s="197">
        <v>20362098.280000001</v>
      </c>
      <c r="H530" s="198"/>
      <c r="I530" s="195">
        <v>13669.15</v>
      </c>
      <c r="J530" s="196">
        <v>0</v>
      </c>
      <c r="K530" s="197">
        <v>13669.15</v>
      </c>
      <c r="L530" s="198"/>
      <c r="M530" s="195">
        <v>234522311.63999999</v>
      </c>
      <c r="N530" s="196">
        <v>11560423.67</v>
      </c>
      <c r="O530" s="197">
        <v>222961887.97</v>
      </c>
      <c r="P530" s="198"/>
      <c r="Q530" s="195">
        <v>255067705.25</v>
      </c>
      <c r="R530" s="196">
        <v>11730049.85</v>
      </c>
      <c r="S530" s="197">
        <v>243337655.40000001</v>
      </c>
      <c r="T530" s="47"/>
    </row>
    <row r="531" spans="2:20" ht="25.5" customHeight="1">
      <c r="B531" s="21"/>
      <c r="C531" s="161" t="s">
        <v>1283</v>
      </c>
      <c r="D531" s="159"/>
      <c r="E531" s="199">
        <v>20362098.280000001</v>
      </c>
      <c r="F531" s="200">
        <v>0</v>
      </c>
      <c r="G531" s="201">
        <v>20362098.280000001</v>
      </c>
      <c r="H531" s="191"/>
      <c r="I531" s="199">
        <v>13669.15</v>
      </c>
      <c r="J531" s="200">
        <v>0</v>
      </c>
      <c r="K531" s="201">
        <v>13669.15</v>
      </c>
      <c r="L531" s="191"/>
      <c r="M531" s="199">
        <v>222961887.97</v>
      </c>
      <c r="N531" s="200">
        <v>0</v>
      </c>
      <c r="O531" s="201">
        <v>222961887.97</v>
      </c>
      <c r="P531" s="191"/>
      <c r="Q531" s="199">
        <v>243337655.40000001</v>
      </c>
      <c r="R531" s="200">
        <v>0</v>
      </c>
      <c r="S531" s="201">
        <v>243337655.40000001</v>
      </c>
      <c r="T531" s="47"/>
    </row>
    <row r="532" spans="2:20" ht="25.5" customHeight="1">
      <c r="B532" s="21"/>
      <c r="C532" s="160" t="s">
        <v>1284</v>
      </c>
      <c r="D532" s="158"/>
      <c r="E532" s="195">
        <v>0</v>
      </c>
      <c r="F532" s="196">
        <v>0</v>
      </c>
      <c r="G532" s="197">
        <v>0</v>
      </c>
      <c r="H532" s="198"/>
      <c r="I532" s="195">
        <v>0</v>
      </c>
      <c r="J532" s="196">
        <v>0</v>
      </c>
      <c r="K532" s="197">
        <v>0</v>
      </c>
      <c r="L532" s="198"/>
      <c r="M532" s="195">
        <v>286887.74</v>
      </c>
      <c r="N532" s="196">
        <v>286887.74</v>
      </c>
      <c r="O532" s="197">
        <v>0</v>
      </c>
      <c r="P532" s="198"/>
      <c r="Q532" s="195">
        <v>286887.74</v>
      </c>
      <c r="R532" s="196">
        <v>286887.74</v>
      </c>
      <c r="S532" s="197">
        <v>0</v>
      </c>
      <c r="T532" s="47"/>
    </row>
    <row r="533" spans="2:20" ht="25.5" customHeight="1">
      <c r="B533" s="21"/>
      <c r="C533" s="161" t="s">
        <v>1285</v>
      </c>
      <c r="D533" s="159"/>
      <c r="E533" s="199">
        <v>160678.85</v>
      </c>
      <c r="F533" s="200">
        <v>160678.85</v>
      </c>
      <c r="G533" s="201">
        <v>0</v>
      </c>
      <c r="H533" s="191"/>
      <c r="I533" s="199">
        <v>0</v>
      </c>
      <c r="J533" s="200">
        <v>0</v>
      </c>
      <c r="K533" s="201">
        <v>0</v>
      </c>
      <c r="L533" s="191"/>
      <c r="M533" s="199">
        <v>3509851.6</v>
      </c>
      <c r="N533" s="200">
        <v>3509851.6</v>
      </c>
      <c r="O533" s="201">
        <v>0</v>
      </c>
      <c r="P533" s="191"/>
      <c r="Q533" s="199">
        <v>3670530.45</v>
      </c>
      <c r="R533" s="200">
        <v>3670530.45</v>
      </c>
      <c r="S533" s="201">
        <v>0</v>
      </c>
      <c r="T533" s="47"/>
    </row>
    <row r="534" spans="2:20" ht="25.5" customHeight="1">
      <c r="B534" s="21"/>
      <c r="C534" s="160" t="s">
        <v>1286</v>
      </c>
      <c r="D534" s="158"/>
      <c r="E534" s="195">
        <v>8947.33</v>
      </c>
      <c r="F534" s="196">
        <v>8947.33</v>
      </c>
      <c r="G534" s="197">
        <v>0</v>
      </c>
      <c r="H534" s="198"/>
      <c r="I534" s="195">
        <v>0</v>
      </c>
      <c r="J534" s="196">
        <v>0</v>
      </c>
      <c r="K534" s="197">
        <v>0</v>
      </c>
      <c r="L534" s="198"/>
      <c r="M534" s="195">
        <v>7763684.3300000001</v>
      </c>
      <c r="N534" s="196">
        <v>7763684.3300000001</v>
      </c>
      <c r="O534" s="197">
        <v>0</v>
      </c>
      <c r="P534" s="198"/>
      <c r="Q534" s="195">
        <v>7772631.6600000001</v>
      </c>
      <c r="R534" s="196">
        <v>7772631.6600000001</v>
      </c>
      <c r="S534" s="197">
        <v>0</v>
      </c>
      <c r="T534" s="47"/>
    </row>
    <row r="535" spans="2:20" ht="25.5" customHeight="1">
      <c r="B535" s="21"/>
      <c r="C535" s="161" t="s">
        <v>1287</v>
      </c>
      <c r="D535" s="159"/>
      <c r="E535" s="199">
        <v>0</v>
      </c>
      <c r="F535" s="200">
        <v>0</v>
      </c>
      <c r="G535" s="201">
        <v>0</v>
      </c>
      <c r="H535" s="191"/>
      <c r="I535" s="199">
        <v>0</v>
      </c>
      <c r="J535" s="200">
        <v>0</v>
      </c>
      <c r="K535" s="201">
        <v>0</v>
      </c>
      <c r="L535" s="191"/>
      <c r="M535" s="199">
        <v>3275009.33</v>
      </c>
      <c r="N535" s="200">
        <v>0</v>
      </c>
      <c r="O535" s="201">
        <v>3275009.33</v>
      </c>
      <c r="P535" s="191"/>
      <c r="Q535" s="199">
        <v>3275009.33</v>
      </c>
      <c r="R535" s="200">
        <v>0</v>
      </c>
      <c r="S535" s="201">
        <v>3275009.33</v>
      </c>
      <c r="T535" s="47"/>
    </row>
    <row r="536" spans="2:20" ht="25.5" customHeight="1">
      <c r="B536" s="21"/>
      <c r="C536" s="160" t="s">
        <v>1288</v>
      </c>
      <c r="D536" s="158"/>
      <c r="E536" s="195">
        <v>0</v>
      </c>
      <c r="F536" s="196">
        <v>0</v>
      </c>
      <c r="G536" s="197">
        <v>0</v>
      </c>
      <c r="H536" s="198"/>
      <c r="I536" s="195">
        <v>0</v>
      </c>
      <c r="J536" s="196">
        <v>0</v>
      </c>
      <c r="K536" s="197">
        <v>0</v>
      </c>
      <c r="L536" s="198"/>
      <c r="M536" s="195">
        <v>3275009.33</v>
      </c>
      <c r="N536" s="196">
        <v>0</v>
      </c>
      <c r="O536" s="197">
        <v>3275009.33</v>
      </c>
      <c r="P536" s="198"/>
      <c r="Q536" s="195">
        <v>3275009.33</v>
      </c>
      <c r="R536" s="196">
        <v>0</v>
      </c>
      <c r="S536" s="197">
        <v>3275009.33</v>
      </c>
      <c r="T536" s="47"/>
    </row>
    <row r="537" spans="2:20" ht="25.5" customHeight="1">
      <c r="B537" s="21"/>
      <c r="C537" s="161" t="s">
        <v>1289</v>
      </c>
      <c r="D537" s="159"/>
      <c r="E537" s="199">
        <v>33572665.57</v>
      </c>
      <c r="F537" s="200">
        <v>0</v>
      </c>
      <c r="G537" s="201">
        <v>33572665.57</v>
      </c>
      <c r="H537" s="191"/>
      <c r="I537" s="199">
        <v>33502026.25</v>
      </c>
      <c r="J537" s="200">
        <v>0</v>
      </c>
      <c r="K537" s="201">
        <v>33502026.25</v>
      </c>
      <c r="L537" s="191"/>
      <c r="M537" s="199">
        <v>158434699.44</v>
      </c>
      <c r="N537" s="200">
        <v>0</v>
      </c>
      <c r="O537" s="201">
        <v>158434699.44</v>
      </c>
      <c r="P537" s="191"/>
      <c r="Q537" s="199">
        <v>225509391.25999999</v>
      </c>
      <c r="R537" s="200">
        <v>0</v>
      </c>
      <c r="S537" s="201">
        <v>225509391.25999999</v>
      </c>
      <c r="T537" s="47"/>
    </row>
    <row r="538" spans="2:20" ht="25.5" customHeight="1">
      <c r="B538" s="21"/>
      <c r="C538" s="160" t="s">
        <v>1290</v>
      </c>
      <c r="D538" s="158"/>
      <c r="E538" s="195">
        <v>33572665.57</v>
      </c>
      <c r="F538" s="196">
        <v>0</v>
      </c>
      <c r="G538" s="197">
        <v>33572665.57</v>
      </c>
      <c r="H538" s="198"/>
      <c r="I538" s="195">
        <v>33502026.25</v>
      </c>
      <c r="J538" s="196">
        <v>0</v>
      </c>
      <c r="K538" s="197">
        <v>33502026.25</v>
      </c>
      <c r="L538" s="198"/>
      <c r="M538" s="195">
        <v>158434699.44</v>
      </c>
      <c r="N538" s="196">
        <v>0</v>
      </c>
      <c r="O538" s="197">
        <v>158434699.44</v>
      </c>
      <c r="P538" s="198"/>
      <c r="Q538" s="195">
        <v>225509391.25999999</v>
      </c>
      <c r="R538" s="196">
        <v>0</v>
      </c>
      <c r="S538" s="197">
        <v>225509391.25999999</v>
      </c>
      <c r="T538" s="47"/>
    </row>
    <row r="539" spans="2:20">
      <c r="B539" s="21"/>
      <c r="C539" s="161" t="s">
        <v>1291</v>
      </c>
      <c r="D539" s="159"/>
      <c r="E539" s="199">
        <v>10046079378.43</v>
      </c>
      <c r="F539" s="200">
        <v>0</v>
      </c>
      <c r="G539" s="201">
        <v>10046079378.43</v>
      </c>
      <c r="H539" s="191"/>
      <c r="I539" s="199">
        <v>23773363186.720001</v>
      </c>
      <c r="J539" s="200">
        <v>0</v>
      </c>
      <c r="K539" s="201">
        <v>23773363186.720001</v>
      </c>
      <c r="L539" s="191"/>
      <c r="M539" s="199">
        <v>13653707920.219999</v>
      </c>
      <c r="N539" s="200">
        <v>0</v>
      </c>
      <c r="O539" s="201">
        <v>13653707920.219999</v>
      </c>
      <c r="P539" s="191"/>
      <c r="Q539" s="199">
        <v>47473150485.370003</v>
      </c>
      <c r="R539" s="200">
        <v>0</v>
      </c>
      <c r="S539" s="201">
        <v>47473150485.370003</v>
      </c>
      <c r="T539" s="47"/>
    </row>
    <row r="540" spans="2:20" ht="25.5" customHeight="1">
      <c r="B540" s="21"/>
      <c r="C540" s="160" t="s">
        <v>1292</v>
      </c>
      <c r="D540" s="158"/>
      <c r="E540" s="195">
        <v>10046079378.43</v>
      </c>
      <c r="F540" s="196">
        <v>0</v>
      </c>
      <c r="G540" s="197">
        <v>10046079378.43</v>
      </c>
      <c r="H540" s="198"/>
      <c r="I540" s="195">
        <v>23773363186.720001</v>
      </c>
      <c r="J540" s="196">
        <v>0</v>
      </c>
      <c r="K540" s="197">
        <v>23773363186.720001</v>
      </c>
      <c r="L540" s="198"/>
      <c r="M540" s="195">
        <v>13653707920.219999</v>
      </c>
      <c r="N540" s="196">
        <v>0</v>
      </c>
      <c r="O540" s="197">
        <v>13653707920.219999</v>
      </c>
      <c r="P540" s="198"/>
      <c r="Q540" s="195">
        <v>47473150485.370003</v>
      </c>
      <c r="R540" s="196">
        <v>0</v>
      </c>
      <c r="S540" s="197">
        <v>47473150485.370003</v>
      </c>
      <c r="T540" s="47"/>
    </row>
    <row r="541" spans="2:20">
      <c r="B541" s="21"/>
      <c r="C541" s="161" t="s">
        <v>1293</v>
      </c>
      <c r="D541" s="159"/>
      <c r="E541" s="199">
        <v>784904237.22000003</v>
      </c>
      <c r="F541" s="200">
        <v>0</v>
      </c>
      <c r="G541" s="201">
        <v>784904237.22000003</v>
      </c>
      <c r="H541" s="191"/>
      <c r="I541" s="199">
        <v>1034150707.36</v>
      </c>
      <c r="J541" s="200">
        <v>0</v>
      </c>
      <c r="K541" s="201">
        <v>1034150707.36</v>
      </c>
      <c r="L541" s="191"/>
      <c r="M541" s="199">
        <v>19690711791.040001</v>
      </c>
      <c r="N541" s="200">
        <v>0</v>
      </c>
      <c r="O541" s="201">
        <v>19690711791.040001</v>
      </c>
      <c r="P541" s="191"/>
      <c r="Q541" s="199">
        <v>21509766735.619999</v>
      </c>
      <c r="R541" s="200">
        <v>0</v>
      </c>
      <c r="S541" s="201">
        <v>21509766735.619999</v>
      </c>
      <c r="T541" s="47"/>
    </row>
    <row r="542" spans="2:20">
      <c r="B542" s="21"/>
      <c r="C542" s="160" t="s">
        <v>1294</v>
      </c>
      <c r="D542" s="158"/>
      <c r="E542" s="195">
        <v>784904237.22000003</v>
      </c>
      <c r="F542" s="196">
        <v>0</v>
      </c>
      <c r="G542" s="197">
        <v>784904237.22000003</v>
      </c>
      <c r="H542" s="198"/>
      <c r="I542" s="195">
        <v>1034150707.36</v>
      </c>
      <c r="J542" s="196">
        <v>0</v>
      </c>
      <c r="K542" s="197">
        <v>1034150707.36</v>
      </c>
      <c r="L542" s="198"/>
      <c r="M542" s="195">
        <v>19690711791.040001</v>
      </c>
      <c r="N542" s="196">
        <v>0</v>
      </c>
      <c r="O542" s="197">
        <v>19690711791.040001</v>
      </c>
      <c r="P542" s="198"/>
      <c r="Q542" s="195">
        <v>21509766735.619999</v>
      </c>
      <c r="R542" s="196">
        <v>0</v>
      </c>
      <c r="S542" s="197">
        <v>21509766735.619999</v>
      </c>
      <c r="T542" s="47"/>
    </row>
    <row r="543" spans="2:20">
      <c r="B543" s="21"/>
      <c r="C543" s="161" t="s">
        <v>1295</v>
      </c>
      <c r="D543" s="159"/>
      <c r="E543" s="199">
        <v>406718818623.78003</v>
      </c>
      <c r="F543" s="200">
        <v>32379839693.990051</v>
      </c>
      <c r="G543" s="201">
        <v>374338978929.78998</v>
      </c>
      <c r="H543" s="191"/>
      <c r="I543" s="199">
        <v>34935381682.529999</v>
      </c>
      <c r="J543" s="200">
        <v>2742998447.7499962</v>
      </c>
      <c r="K543" s="201">
        <v>32192383234.779999</v>
      </c>
      <c r="L543" s="191"/>
      <c r="M543" s="199">
        <v>13447093422.610001</v>
      </c>
      <c r="N543" s="200">
        <v>504417211.81999999</v>
      </c>
      <c r="O543" s="201">
        <v>12942676210.790001</v>
      </c>
      <c r="P543" s="191"/>
      <c r="Q543" s="199">
        <v>455101293728.91998</v>
      </c>
      <c r="R543" s="200">
        <v>35627255353.560059</v>
      </c>
      <c r="S543" s="201">
        <v>419474038375.35999</v>
      </c>
      <c r="T543" s="47"/>
    </row>
    <row r="544" spans="2:20" ht="25.5" customHeight="1">
      <c r="B544" s="21"/>
      <c r="C544" s="160" t="s">
        <v>1296</v>
      </c>
      <c r="D544" s="158"/>
      <c r="E544" s="195">
        <v>53920096300.830002</v>
      </c>
      <c r="F544" s="196">
        <v>31501461814.66</v>
      </c>
      <c r="G544" s="197">
        <v>22418634486.169998</v>
      </c>
      <c r="H544" s="198"/>
      <c r="I544" s="195">
        <v>3826730604.5999999</v>
      </c>
      <c r="J544" s="196">
        <v>1560752298.25</v>
      </c>
      <c r="K544" s="197">
        <v>2265978306.3499999</v>
      </c>
      <c r="L544" s="198"/>
      <c r="M544" s="195">
        <v>260347483.28999999</v>
      </c>
      <c r="N544" s="196">
        <v>21767773.73</v>
      </c>
      <c r="O544" s="197">
        <v>238579709.56</v>
      </c>
      <c r="P544" s="198"/>
      <c r="Q544" s="195">
        <v>58007174388.720001</v>
      </c>
      <c r="R544" s="196">
        <v>33083981886.639999</v>
      </c>
      <c r="S544" s="197">
        <v>24923192502.080002</v>
      </c>
      <c r="T544" s="47"/>
    </row>
    <row r="545" spans="2:20" ht="25.5" customHeight="1">
      <c r="B545" s="21"/>
      <c r="C545" s="161" t="s">
        <v>1297</v>
      </c>
      <c r="D545" s="159"/>
      <c r="E545" s="199">
        <v>22418634486.169998</v>
      </c>
      <c r="F545" s="200">
        <v>0</v>
      </c>
      <c r="G545" s="201">
        <v>22418634486.169998</v>
      </c>
      <c r="H545" s="191"/>
      <c r="I545" s="199">
        <v>2265978306.3499999</v>
      </c>
      <c r="J545" s="200">
        <v>0</v>
      </c>
      <c r="K545" s="201">
        <v>2265978306.3499999</v>
      </c>
      <c r="L545" s="191"/>
      <c r="M545" s="199">
        <v>238579709.56</v>
      </c>
      <c r="N545" s="200">
        <v>0</v>
      </c>
      <c r="O545" s="201">
        <v>238579709.56</v>
      </c>
      <c r="P545" s="191"/>
      <c r="Q545" s="199">
        <v>24923192502.080002</v>
      </c>
      <c r="R545" s="200">
        <v>0</v>
      </c>
      <c r="S545" s="201">
        <v>24923192502.080002</v>
      </c>
      <c r="T545" s="47"/>
    </row>
    <row r="546" spans="2:20" ht="25.5" customHeight="1">
      <c r="B546" s="21"/>
      <c r="C546" s="160" t="s">
        <v>1298</v>
      </c>
      <c r="D546" s="158"/>
      <c r="E546" s="195">
        <v>0</v>
      </c>
      <c r="F546" s="196">
        <v>0</v>
      </c>
      <c r="G546" s="197">
        <v>0</v>
      </c>
      <c r="H546" s="198"/>
      <c r="I546" s="195">
        <v>1560752298.25</v>
      </c>
      <c r="J546" s="196">
        <v>1560752298.25</v>
      </c>
      <c r="K546" s="197">
        <v>0</v>
      </c>
      <c r="L546" s="198"/>
      <c r="M546" s="195">
        <v>14124024.560000001</v>
      </c>
      <c r="N546" s="196">
        <v>14124024.560000001</v>
      </c>
      <c r="O546" s="197">
        <v>0</v>
      </c>
      <c r="P546" s="198"/>
      <c r="Q546" s="195">
        <v>1574876322.8099999</v>
      </c>
      <c r="R546" s="196">
        <v>1574876322.8099999</v>
      </c>
      <c r="S546" s="197">
        <v>0</v>
      </c>
      <c r="T546" s="47"/>
    </row>
    <row r="547" spans="2:20" ht="25.5" customHeight="1">
      <c r="B547" s="21"/>
      <c r="C547" s="161" t="s">
        <v>1299</v>
      </c>
      <c r="D547" s="159"/>
      <c r="E547" s="199">
        <v>29629740576.139999</v>
      </c>
      <c r="F547" s="200">
        <v>29629740576.139999</v>
      </c>
      <c r="G547" s="201">
        <v>0</v>
      </c>
      <c r="H547" s="191"/>
      <c r="I547" s="199">
        <v>0</v>
      </c>
      <c r="J547" s="200">
        <v>0</v>
      </c>
      <c r="K547" s="201">
        <v>0</v>
      </c>
      <c r="L547" s="191"/>
      <c r="M547" s="199">
        <v>791956.57</v>
      </c>
      <c r="N547" s="200">
        <v>791956.57</v>
      </c>
      <c r="O547" s="201">
        <v>0</v>
      </c>
      <c r="P547" s="191"/>
      <c r="Q547" s="199">
        <v>29630532532.709999</v>
      </c>
      <c r="R547" s="200">
        <v>29630532532.709999</v>
      </c>
      <c r="S547" s="201">
        <v>0</v>
      </c>
      <c r="T547" s="47"/>
    </row>
    <row r="548" spans="2:20" ht="25.5" customHeight="1">
      <c r="B548" s="21"/>
      <c r="C548" s="160" t="s">
        <v>1300</v>
      </c>
      <c r="D548" s="158"/>
      <c r="E548" s="195">
        <v>1871721238.52</v>
      </c>
      <c r="F548" s="196">
        <v>1871721238.52</v>
      </c>
      <c r="G548" s="197">
        <v>0</v>
      </c>
      <c r="H548" s="198"/>
      <c r="I548" s="195">
        <v>0</v>
      </c>
      <c r="J548" s="196">
        <v>0</v>
      </c>
      <c r="K548" s="197">
        <v>0</v>
      </c>
      <c r="L548" s="198"/>
      <c r="M548" s="195">
        <v>6851792.5999999996</v>
      </c>
      <c r="N548" s="196">
        <v>6851792.5999999996</v>
      </c>
      <c r="O548" s="197">
        <v>0</v>
      </c>
      <c r="P548" s="198"/>
      <c r="Q548" s="195">
        <v>1878573031.1199999</v>
      </c>
      <c r="R548" s="196">
        <v>1878573031.1199999</v>
      </c>
      <c r="S548" s="197">
        <v>0</v>
      </c>
      <c r="T548" s="47"/>
    </row>
    <row r="549" spans="2:20" ht="25.5" customHeight="1">
      <c r="B549" s="21"/>
      <c r="C549" s="161" t="s">
        <v>1301</v>
      </c>
      <c r="D549" s="159"/>
      <c r="E549" s="199">
        <v>0</v>
      </c>
      <c r="F549" s="200">
        <v>0</v>
      </c>
      <c r="G549" s="201">
        <v>0</v>
      </c>
      <c r="H549" s="191"/>
      <c r="I549" s="199">
        <v>2696077894.5599999</v>
      </c>
      <c r="J549" s="200">
        <v>0</v>
      </c>
      <c r="K549" s="201">
        <v>2696077894.5599999</v>
      </c>
      <c r="L549" s="191"/>
      <c r="M549" s="199">
        <v>397439896.87</v>
      </c>
      <c r="N549" s="200">
        <v>0</v>
      </c>
      <c r="O549" s="201">
        <v>397439896.87</v>
      </c>
      <c r="P549" s="191"/>
      <c r="Q549" s="199">
        <v>3093517791.4299998</v>
      </c>
      <c r="R549" s="200">
        <v>0</v>
      </c>
      <c r="S549" s="201">
        <v>3093517791.4299998</v>
      </c>
      <c r="T549" s="47"/>
    </row>
    <row r="550" spans="2:20" ht="25.5" customHeight="1">
      <c r="B550" s="21"/>
      <c r="C550" s="160" t="s">
        <v>1302</v>
      </c>
      <c r="D550" s="158"/>
      <c r="E550" s="195">
        <v>0</v>
      </c>
      <c r="F550" s="196">
        <v>0</v>
      </c>
      <c r="G550" s="197">
        <v>0</v>
      </c>
      <c r="H550" s="198"/>
      <c r="I550" s="195">
        <v>2696077894.5599999</v>
      </c>
      <c r="J550" s="196">
        <v>0</v>
      </c>
      <c r="K550" s="197">
        <v>2696077894.5599999</v>
      </c>
      <c r="L550" s="198"/>
      <c r="M550" s="195">
        <v>397439896.87</v>
      </c>
      <c r="N550" s="196">
        <v>0</v>
      </c>
      <c r="O550" s="197">
        <v>397439896.87</v>
      </c>
      <c r="P550" s="198"/>
      <c r="Q550" s="195">
        <v>3093517791.4299998</v>
      </c>
      <c r="R550" s="196">
        <v>0</v>
      </c>
      <c r="S550" s="197">
        <v>3093517791.4299998</v>
      </c>
      <c r="T550" s="47"/>
    </row>
    <row r="551" spans="2:20" ht="25.5" customHeight="1">
      <c r="B551" s="21"/>
      <c r="C551" s="161" t="s">
        <v>1303</v>
      </c>
      <c r="D551" s="159"/>
      <c r="E551" s="199">
        <v>11337950945.48</v>
      </c>
      <c r="F551" s="200">
        <v>878206222.74000001</v>
      </c>
      <c r="G551" s="201">
        <v>10459744722.74</v>
      </c>
      <c r="H551" s="191"/>
      <c r="I551" s="199">
        <v>101914949.54000001</v>
      </c>
      <c r="J551" s="200">
        <v>6375256.29</v>
      </c>
      <c r="K551" s="201">
        <v>95539693.25</v>
      </c>
      <c r="L551" s="191"/>
      <c r="M551" s="199">
        <v>15199295.91</v>
      </c>
      <c r="N551" s="200">
        <v>2591920.7999999998</v>
      </c>
      <c r="O551" s="201">
        <v>12607375.109999999</v>
      </c>
      <c r="P551" s="191"/>
      <c r="Q551" s="199">
        <v>11455065190.93</v>
      </c>
      <c r="R551" s="200">
        <v>887173399.83000004</v>
      </c>
      <c r="S551" s="201">
        <v>10567891791.1</v>
      </c>
      <c r="T551" s="47"/>
    </row>
    <row r="552" spans="2:20" ht="25.5" customHeight="1">
      <c r="B552" s="21"/>
      <c r="C552" s="160" t="s">
        <v>1304</v>
      </c>
      <c r="D552" s="158"/>
      <c r="E552" s="195">
        <v>10459744722.74</v>
      </c>
      <c r="F552" s="196">
        <v>0</v>
      </c>
      <c r="G552" s="197">
        <v>10459744722.74</v>
      </c>
      <c r="H552" s="198"/>
      <c r="I552" s="195">
        <v>95539693.25</v>
      </c>
      <c r="J552" s="196">
        <v>0</v>
      </c>
      <c r="K552" s="197">
        <v>95539693.25</v>
      </c>
      <c r="L552" s="198"/>
      <c r="M552" s="195">
        <v>12607375.109999999</v>
      </c>
      <c r="N552" s="196">
        <v>0</v>
      </c>
      <c r="O552" s="197">
        <v>12607375.109999999</v>
      </c>
      <c r="P552" s="198"/>
      <c r="Q552" s="195">
        <v>10567891791.1</v>
      </c>
      <c r="R552" s="196">
        <v>0</v>
      </c>
      <c r="S552" s="197">
        <v>10567891791.1</v>
      </c>
      <c r="T552" s="47"/>
    </row>
    <row r="553" spans="2:20" ht="25.5" customHeight="1">
      <c r="B553" s="21"/>
      <c r="C553" s="161" t="s">
        <v>1305</v>
      </c>
      <c r="D553" s="159"/>
      <c r="E553" s="199">
        <v>0</v>
      </c>
      <c r="F553" s="200">
        <v>0</v>
      </c>
      <c r="G553" s="201">
        <v>0</v>
      </c>
      <c r="H553" s="191"/>
      <c r="I553" s="199">
        <v>6375256.29</v>
      </c>
      <c r="J553" s="200">
        <v>6375256.29</v>
      </c>
      <c r="K553" s="201">
        <v>0</v>
      </c>
      <c r="L553" s="191"/>
      <c r="M553" s="199">
        <v>0</v>
      </c>
      <c r="N553" s="200">
        <v>0</v>
      </c>
      <c r="O553" s="201">
        <v>0</v>
      </c>
      <c r="P553" s="191"/>
      <c r="Q553" s="199">
        <v>6375256.29</v>
      </c>
      <c r="R553" s="200">
        <v>6375256.29</v>
      </c>
      <c r="S553" s="201">
        <v>0</v>
      </c>
      <c r="T553" s="47"/>
    </row>
    <row r="554" spans="2:20" ht="25.5" customHeight="1">
      <c r="B554" s="21"/>
      <c r="C554" s="160" t="s">
        <v>1306</v>
      </c>
      <c r="D554" s="158"/>
      <c r="E554" s="195">
        <v>878206222.74000001</v>
      </c>
      <c r="F554" s="196">
        <v>878206222.74000001</v>
      </c>
      <c r="G554" s="197">
        <v>0</v>
      </c>
      <c r="H554" s="198"/>
      <c r="I554" s="195">
        <v>0</v>
      </c>
      <c r="J554" s="196">
        <v>0</v>
      </c>
      <c r="K554" s="197">
        <v>0</v>
      </c>
      <c r="L554" s="198"/>
      <c r="M554" s="195">
        <v>0</v>
      </c>
      <c r="N554" s="196">
        <v>0</v>
      </c>
      <c r="O554" s="197">
        <v>0</v>
      </c>
      <c r="P554" s="198"/>
      <c r="Q554" s="195">
        <v>878206222.74000001</v>
      </c>
      <c r="R554" s="196">
        <v>878206222.74000001</v>
      </c>
      <c r="S554" s="197">
        <v>0</v>
      </c>
      <c r="T554" s="47"/>
    </row>
    <row r="555" spans="2:20" ht="25.5" customHeight="1">
      <c r="B555" s="21"/>
      <c r="C555" s="161" t="s">
        <v>1307</v>
      </c>
      <c r="D555" s="159"/>
      <c r="E555" s="199">
        <v>0</v>
      </c>
      <c r="F555" s="200">
        <v>0</v>
      </c>
      <c r="G555" s="201">
        <v>0</v>
      </c>
      <c r="H555" s="191"/>
      <c r="I555" s="199">
        <v>0</v>
      </c>
      <c r="J555" s="200">
        <v>0</v>
      </c>
      <c r="K555" s="201">
        <v>0</v>
      </c>
      <c r="L555" s="191"/>
      <c r="M555" s="199">
        <v>2591920.7999999998</v>
      </c>
      <c r="N555" s="200">
        <v>2591920.7999999998</v>
      </c>
      <c r="O555" s="201">
        <v>0</v>
      </c>
      <c r="P555" s="191"/>
      <c r="Q555" s="199">
        <v>2591920.7999999998</v>
      </c>
      <c r="R555" s="200">
        <v>2591920.7999999998</v>
      </c>
      <c r="S555" s="201">
        <v>0</v>
      </c>
      <c r="T555" s="47"/>
    </row>
    <row r="556" spans="2:20" ht="25.5" customHeight="1">
      <c r="B556" s="21"/>
      <c r="C556" s="160" t="s">
        <v>1308</v>
      </c>
      <c r="D556" s="158"/>
      <c r="E556" s="195">
        <v>0</v>
      </c>
      <c r="F556" s="196">
        <v>0</v>
      </c>
      <c r="G556" s="197">
        <v>0</v>
      </c>
      <c r="H556" s="198"/>
      <c r="I556" s="195">
        <v>188813474.72</v>
      </c>
      <c r="J556" s="196">
        <v>0</v>
      </c>
      <c r="K556" s="197">
        <v>188813474.72</v>
      </c>
      <c r="L556" s="198"/>
      <c r="M556" s="195">
        <v>0</v>
      </c>
      <c r="N556" s="196">
        <v>0</v>
      </c>
      <c r="O556" s="197">
        <v>0</v>
      </c>
      <c r="P556" s="198"/>
      <c r="Q556" s="195">
        <v>188813474.72</v>
      </c>
      <c r="R556" s="196">
        <v>0</v>
      </c>
      <c r="S556" s="197">
        <v>188813474.72</v>
      </c>
      <c r="T556" s="47"/>
    </row>
    <row r="557" spans="2:20" ht="25.5" customHeight="1">
      <c r="B557" s="21"/>
      <c r="C557" s="161" t="s">
        <v>1309</v>
      </c>
      <c r="D557" s="159"/>
      <c r="E557" s="199">
        <v>0</v>
      </c>
      <c r="F557" s="200">
        <v>0</v>
      </c>
      <c r="G557" s="201">
        <v>0</v>
      </c>
      <c r="H557" s="191"/>
      <c r="I557" s="199">
        <v>188813474.72</v>
      </c>
      <c r="J557" s="200">
        <v>0</v>
      </c>
      <c r="K557" s="201">
        <v>188813474.72</v>
      </c>
      <c r="L557" s="191"/>
      <c r="M557" s="199">
        <v>0</v>
      </c>
      <c r="N557" s="200">
        <v>0</v>
      </c>
      <c r="O557" s="201">
        <v>0</v>
      </c>
      <c r="P557" s="191"/>
      <c r="Q557" s="199">
        <v>188813474.72</v>
      </c>
      <c r="R557" s="200">
        <v>0</v>
      </c>
      <c r="S557" s="201">
        <v>188813474.72</v>
      </c>
      <c r="T557" s="47"/>
    </row>
    <row r="558" spans="2:20">
      <c r="B558" s="21"/>
      <c r="C558" s="160" t="s">
        <v>1310</v>
      </c>
      <c r="D558" s="158"/>
      <c r="E558" s="195">
        <v>341460771377.46997</v>
      </c>
      <c r="F558" s="196">
        <v>171656.589966</v>
      </c>
      <c r="G558" s="197">
        <v>341460599720.88</v>
      </c>
      <c r="H558" s="198"/>
      <c r="I558" s="195">
        <v>28121844759.110001</v>
      </c>
      <c r="J558" s="196">
        <v>1175870893.2099991</v>
      </c>
      <c r="K558" s="197">
        <v>26945973865.900002</v>
      </c>
      <c r="L558" s="198"/>
      <c r="M558" s="195">
        <v>12774106746.540001</v>
      </c>
      <c r="N558" s="196">
        <v>480057517.29000098</v>
      </c>
      <c r="O558" s="197">
        <v>12294049229.25</v>
      </c>
      <c r="P558" s="198"/>
      <c r="Q558" s="195">
        <v>382356722883.12</v>
      </c>
      <c r="R558" s="196">
        <v>1656100067.0899661</v>
      </c>
      <c r="S558" s="197">
        <v>380700622816.03003</v>
      </c>
      <c r="T558" s="47"/>
    </row>
    <row r="559" spans="2:20" ht="25.5" customHeight="1">
      <c r="B559" s="21"/>
      <c r="C559" s="161" t="s">
        <v>1311</v>
      </c>
      <c r="D559" s="159"/>
      <c r="E559" s="199">
        <v>341460599720.88</v>
      </c>
      <c r="F559" s="200">
        <v>0</v>
      </c>
      <c r="G559" s="201">
        <v>341460599720.88</v>
      </c>
      <c r="H559" s="191"/>
      <c r="I559" s="199">
        <v>26945973865.900002</v>
      </c>
      <c r="J559" s="200">
        <v>0</v>
      </c>
      <c r="K559" s="201">
        <v>26945973865.900002</v>
      </c>
      <c r="L559" s="191"/>
      <c r="M559" s="199">
        <v>12294049229.25</v>
      </c>
      <c r="N559" s="200">
        <v>0</v>
      </c>
      <c r="O559" s="201">
        <v>12294049229.25</v>
      </c>
      <c r="P559" s="191"/>
      <c r="Q559" s="199">
        <v>380700622816.03003</v>
      </c>
      <c r="R559" s="200">
        <v>0</v>
      </c>
      <c r="S559" s="201">
        <v>380700622816.03003</v>
      </c>
      <c r="T559" s="47"/>
    </row>
    <row r="560" spans="2:20" ht="25.5" customHeight="1">
      <c r="B560" s="21"/>
      <c r="C560" s="160" t="s">
        <v>1312</v>
      </c>
      <c r="D560" s="158"/>
      <c r="E560" s="195">
        <v>0</v>
      </c>
      <c r="F560" s="196">
        <v>0</v>
      </c>
      <c r="G560" s="197">
        <v>0</v>
      </c>
      <c r="H560" s="198"/>
      <c r="I560" s="195">
        <v>1175413901.1099999</v>
      </c>
      <c r="J560" s="196">
        <v>1175413901.1099999</v>
      </c>
      <c r="K560" s="197">
        <v>0</v>
      </c>
      <c r="L560" s="198"/>
      <c r="M560" s="195">
        <v>121753371.02</v>
      </c>
      <c r="N560" s="196">
        <v>121753371.02</v>
      </c>
      <c r="O560" s="197">
        <v>0</v>
      </c>
      <c r="P560" s="198"/>
      <c r="Q560" s="195">
        <v>1297167272.1300001</v>
      </c>
      <c r="R560" s="196">
        <v>1297167272.1300001</v>
      </c>
      <c r="S560" s="197">
        <v>0</v>
      </c>
      <c r="T560" s="47"/>
    </row>
    <row r="561" spans="2:20" ht="25.5" customHeight="1">
      <c r="B561" s="21"/>
      <c r="C561" s="161" t="s">
        <v>1313</v>
      </c>
      <c r="D561" s="159"/>
      <c r="E561" s="199">
        <v>12066.34</v>
      </c>
      <c r="F561" s="200">
        <v>12066.34</v>
      </c>
      <c r="G561" s="201">
        <v>0</v>
      </c>
      <c r="H561" s="191"/>
      <c r="I561" s="199">
        <v>4247.71</v>
      </c>
      <c r="J561" s="200">
        <v>4247.71</v>
      </c>
      <c r="K561" s="201">
        <v>0</v>
      </c>
      <c r="L561" s="191"/>
      <c r="M561" s="199">
        <v>4739883.8499999996</v>
      </c>
      <c r="N561" s="200">
        <v>4739883.8499999996</v>
      </c>
      <c r="O561" s="201">
        <v>0</v>
      </c>
      <c r="P561" s="191"/>
      <c r="Q561" s="199">
        <v>4756197.9000000004</v>
      </c>
      <c r="R561" s="200">
        <v>4756197.9000000004</v>
      </c>
      <c r="S561" s="201">
        <v>0</v>
      </c>
      <c r="T561" s="47"/>
    </row>
    <row r="562" spans="2:20" ht="25.5" customHeight="1">
      <c r="B562" s="21"/>
      <c r="C562" s="160" t="s">
        <v>1314</v>
      </c>
      <c r="D562" s="158"/>
      <c r="E562" s="195">
        <v>159590.25</v>
      </c>
      <c r="F562" s="196">
        <v>159590.25</v>
      </c>
      <c r="G562" s="197">
        <v>0</v>
      </c>
      <c r="H562" s="198"/>
      <c r="I562" s="195">
        <v>452744.39</v>
      </c>
      <c r="J562" s="196">
        <v>452744.39</v>
      </c>
      <c r="K562" s="197">
        <v>0</v>
      </c>
      <c r="L562" s="198"/>
      <c r="M562" s="195">
        <v>353564262.42000002</v>
      </c>
      <c r="N562" s="196">
        <v>353564262.42000002</v>
      </c>
      <c r="O562" s="197">
        <v>0</v>
      </c>
      <c r="P562" s="198"/>
      <c r="Q562" s="195">
        <v>354176597.06</v>
      </c>
      <c r="R562" s="196">
        <v>354176597.06</v>
      </c>
      <c r="S562" s="197">
        <v>0</v>
      </c>
      <c r="T562" s="47"/>
    </row>
    <row r="563" spans="2:20">
      <c r="B563" s="21"/>
      <c r="C563" s="161" t="s">
        <v>1315</v>
      </c>
      <c r="D563" s="159"/>
      <c r="E563" s="199">
        <v>3000</v>
      </c>
      <c r="F563" s="200">
        <v>0</v>
      </c>
      <c r="G563" s="201">
        <v>3000</v>
      </c>
      <c r="H563" s="191"/>
      <c r="I563" s="199">
        <v>3858893.55</v>
      </c>
      <c r="J563" s="200">
        <v>0</v>
      </c>
      <c r="K563" s="201">
        <v>3858893.55</v>
      </c>
      <c r="L563" s="191"/>
      <c r="M563" s="199">
        <v>41246713.229999997</v>
      </c>
      <c r="N563" s="200">
        <v>0</v>
      </c>
      <c r="O563" s="201">
        <v>41246713.229999997</v>
      </c>
      <c r="P563" s="191"/>
      <c r="Q563" s="199">
        <v>45108606.780000001</v>
      </c>
      <c r="R563" s="200">
        <v>0</v>
      </c>
      <c r="S563" s="201">
        <v>45108606.780000001</v>
      </c>
      <c r="T563" s="47"/>
    </row>
    <row r="564" spans="2:20">
      <c r="B564" s="21"/>
      <c r="C564" s="160" t="s">
        <v>1316</v>
      </c>
      <c r="D564" s="158"/>
      <c r="E564" s="195">
        <v>3000</v>
      </c>
      <c r="F564" s="196">
        <v>0</v>
      </c>
      <c r="G564" s="197">
        <v>3000</v>
      </c>
      <c r="H564" s="198"/>
      <c r="I564" s="195">
        <v>3858893.55</v>
      </c>
      <c r="J564" s="196">
        <v>0</v>
      </c>
      <c r="K564" s="197">
        <v>3858893.55</v>
      </c>
      <c r="L564" s="198"/>
      <c r="M564" s="195">
        <v>41246713.229999997</v>
      </c>
      <c r="N564" s="196">
        <v>0</v>
      </c>
      <c r="O564" s="197">
        <v>41246713.229999997</v>
      </c>
      <c r="P564" s="198"/>
      <c r="Q564" s="195">
        <v>45108606.780000001</v>
      </c>
      <c r="R564" s="196">
        <v>0</v>
      </c>
      <c r="S564" s="197">
        <v>45108606.780000001</v>
      </c>
      <c r="T564" s="47"/>
    </row>
    <row r="565" spans="2:20" ht="25.5" customHeight="1">
      <c r="B565" s="21"/>
      <c r="C565" s="161" t="s">
        <v>1317</v>
      </c>
      <c r="D565" s="159"/>
      <c r="E565" s="199">
        <v>107359185040.35001</v>
      </c>
      <c r="F565" s="200">
        <v>0</v>
      </c>
      <c r="G565" s="201">
        <v>107359185040.35001</v>
      </c>
      <c r="H565" s="191"/>
      <c r="I565" s="199">
        <v>9134575137.6000004</v>
      </c>
      <c r="J565" s="200">
        <v>0</v>
      </c>
      <c r="K565" s="201">
        <v>9134575137.6000004</v>
      </c>
      <c r="L565" s="191"/>
      <c r="M565" s="199">
        <v>11404153928.549999</v>
      </c>
      <c r="N565" s="200">
        <v>0</v>
      </c>
      <c r="O565" s="201">
        <v>11404153928.549999</v>
      </c>
      <c r="P565" s="191"/>
      <c r="Q565" s="199">
        <v>127897914106.5</v>
      </c>
      <c r="R565" s="200">
        <v>-1.5E-5</v>
      </c>
      <c r="S565" s="201">
        <v>127897914106.5</v>
      </c>
      <c r="T565" s="47"/>
    </row>
    <row r="566" spans="2:20">
      <c r="B566" s="21"/>
      <c r="C566" s="160" t="s">
        <v>1318</v>
      </c>
      <c r="D566" s="158"/>
      <c r="E566" s="195">
        <v>89522604669.190002</v>
      </c>
      <c r="F566" s="196">
        <v>0</v>
      </c>
      <c r="G566" s="197">
        <v>89522604669.190002</v>
      </c>
      <c r="H566" s="198"/>
      <c r="I566" s="195">
        <v>3037412353.8200002</v>
      </c>
      <c r="J566" s="196">
        <v>0</v>
      </c>
      <c r="K566" s="197">
        <v>3037412353.8200002</v>
      </c>
      <c r="L566" s="198"/>
      <c r="M566" s="195">
        <v>4745162995.04</v>
      </c>
      <c r="N566" s="196">
        <v>0</v>
      </c>
      <c r="O566" s="197">
        <v>4745162995.04</v>
      </c>
      <c r="P566" s="198"/>
      <c r="Q566" s="195">
        <v>97305180018.050003</v>
      </c>
      <c r="R566" s="196">
        <v>0</v>
      </c>
      <c r="S566" s="197">
        <v>97305180018.050003</v>
      </c>
      <c r="T566" s="47"/>
    </row>
    <row r="567" spans="2:20">
      <c r="B567" s="21"/>
      <c r="C567" s="161" t="s">
        <v>1319</v>
      </c>
      <c r="D567" s="159"/>
      <c r="E567" s="199">
        <v>89522604669.190002</v>
      </c>
      <c r="F567" s="200">
        <v>0</v>
      </c>
      <c r="G567" s="201">
        <v>89522604669.190002</v>
      </c>
      <c r="H567" s="191"/>
      <c r="I567" s="199">
        <v>3037412353.8200002</v>
      </c>
      <c r="J567" s="200">
        <v>0</v>
      </c>
      <c r="K567" s="201">
        <v>3037412353.8200002</v>
      </c>
      <c r="L567" s="191"/>
      <c r="M567" s="199">
        <v>4745162995.04</v>
      </c>
      <c r="N567" s="200">
        <v>0</v>
      </c>
      <c r="O567" s="201">
        <v>4745162995.04</v>
      </c>
      <c r="P567" s="191"/>
      <c r="Q567" s="199">
        <v>97305180018.050003</v>
      </c>
      <c r="R567" s="200">
        <v>0</v>
      </c>
      <c r="S567" s="201">
        <v>97305180018.050003</v>
      </c>
      <c r="T567" s="47"/>
    </row>
    <row r="568" spans="2:20">
      <c r="B568" s="21"/>
      <c r="C568" s="160" t="s">
        <v>1320</v>
      </c>
      <c r="D568" s="158"/>
      <c r="E568" s="195">
        <v>17836580371.16</v>
      </c>
      <c r="F568" s="196">
        <v>0</v>
      </c>
      <c r="G568" s="197">
        <v>17836580371.16</v>
      </c>
      <c r="H568" s="198"/>
      <c r="I568" s="195">
        <v>6097162783.7799997</v>
      </c>
      <c r="J568" s="196">
        <v>0</v>
      </c>
      <c r="K568" s="197">
        <v>6097162783.7799997</v>
      </c>
      <c r="L568" s="198"/>
      <c r="M568" s="195">
        <v>6658990933.5100002</v>
      </c>
      <c r="N568" s="196">
        <v>0</v>
      </c>
      <c r="O568" s="197">
        <v>6658990933.5100002</v>
      </c>
      <c r="P568" s="198"/>
      <c r="Q568" s="195">
        <v>30592734088.450001</v>
      </c>
      <c r="R568" s="196">
        <v>3.9999999999999998E-6</v>
      </c>
      <c r="S568" s="197">
        <v>30592734088.450001</v>
      </c>
      <c r="T568" s="47"/>
    </row>
    <row r="569" spans="2:20" ht="25.5" customHeight="1">
      <c r="B569" s="21"/>
      <c r="C569" s="161" t="s">
        <v>1321</v>
      </c>
      <c r="D569" s="159"/>
      <c r="E569" s="199">
        <v>17836580371.16</v>
      </c>
      <c r="F569" s="200">
        <v>0</v>
      </c>
      <c r="G569" s="201">
        <v>17836580371.16</v>
      </c>
      <c r="H569" s="191"/>
      <c r="I569" s="199">
        <v>6097162783.7799997</v>
      </c>
      <c r="J569" s="200">
        <v>0</v>
      </c>
      <c r="K569" s="201">
        <v>6097162783.7799997</v>
      </c>
      <c r="L569" s="191"/>
      <c r="M569" s="199">
        <v>6658990933.5100002</v>
      </c>
      <c r="N569" s="200">
        <v>0</v>
      </c>
      <c r="O569" s="201">
        <v>6658990933.5100002</v>
      </c>
      <c r="P569" s="191"/>
      <c r="Q569" s="199">
        <v>30592734088.450001</v>
      </c>
      <c r="R569" s="200">
        <v>0</v>
      </c>
      <c r="S569" s="201">
        <v>30592734088.450001</v>
      </c>
      <c r="T569" s="47"/>
    </row>
    <row r="570" spans="2:20">
      <c r="B570" s="21"/>
      <c r="C570" s="160" t="s">
        <v>1322</v>
      </c>
      <c r="D570" s="158"/>
      <c r="E570" s="195">
        <v>191416869119.39001</v>
      </c>
      <c r="F570" s="196">
        <v>0</v>
      </c>
      <c r="G570" s="197">
        <v>191416869119.39001</v>
      </c>
      <c r="H570" s="198"/>
      <c r="I570" s="195">
        <v>0</v>
      </c>
      <c r="J570" s="196">
        <v>0</v>
      </c>
      <c r="K570" s="197">
        <v>0</v>
      </c>
      <c r="L570" s="198"/>
      <c r="M570" s="195">
        <v>7959.26</v>
      </c>
      <c r="N570" s="196">
        <v>0</v>
      </c>
      <c r="O570" s="197">
        <v>7959.26</v>
      </c>
      <c r="P570" s="198"/>
      <c r="Q570" s="195">
        <v>191416877078.64999</v>
      </c>
      <c r="R570" s="196">
        <v>0</v>
      </c>
      <c r="S570" s="197">
        <v>191416877078.64999</v>
      </c>
      <c r="T570" s="47"/>
    </row>
    <row r="571" spans="2:20">
      <c r="B571" s="21"/>
      <c r="C571" s="161" t="s">
        <v>1323</v>
      </c>
      <c r="D571" s="159"/>
      <c r="E571" s="199">
        <v>191416869119.39001</v>
      </c>
      <c r="F571" s="200">
        <v>0</v>
      </c>
      <c r="G571" s="201">
        <v>191416869119.39001</v>
      </c>
      <c r="H571" s="191"/>
      <c r="I571" s="199">
        <v>0</v>
      </c>
      <c r="J571" s="200">
        <v>0</v>
      </c>
      <c r="K571" s="201">
        <v>0</v>
      </c>
      <c r="L571" s="191"/>
      <c r="M571" s="199">
        <v>7959.26</v>
      </c>
      <c r="N571" s="200">
        <v>0</v>
      </c>
      <c r="O571" s="201">
        <v>7959.26</v>
      </c>
      <c r="P571" s="191"/>
      <c r="Q571" s="199">
        <v>191416877078.64999</v>
      </c>
      <c r="R571" s="200">
        <v>0</v>
      </c>
      <c r="S571" s="201">
        <v>191416877078.64999</v>
      </c>
      <c r="T571" s="47"/>
    </row>
    <row r="572" spans="2:20">
      <c r="B572" s="21"/>
      <c r="C572" s="160" t="s">
        <v>1324</v>
      </c>
      <c r="D572" s="158"/>
      <c r="E572" s="195">
        <v>191416869119.39001</v>
      </c>
      <c r="F572" s="196">
        <v>0</v>
      </c>
      <c r="G572" s="197">
        <v>191416869119.39001</v>
      </c>
      <c r="H572" s="198"/>
      <c r="I572" s="195">
        <v>0</v>
      </c>
      <c r="J572" s="196">
        <v>0</v>
      </c>
      <c r="K572" s="197">
        <v>0</v>
      </c>
      <c r="L572" s="198"/>
      <c r="M572" s="195">
        <v>7959.26</v>
      </c>
      <c r="N572" s="196">
        <v>0</v>
      </c>
      <c r="O572" s="197">
        <v>7959.26</v>
      </c>
      <c r="P572" s="198"/>
      <c r="Q572" s="195">
        <v>191416877078.64999</v>
      </c>
      <c r="R572" s="196">
        <v>0</v>
      </c>
      <c r="S572" s="197">
        <v>191416877078.64999</v>
      </c>
      <c r="T572" s="47"/>
    </row>
    <row r="573" spans="2:20" ht="25.5" customHeight="1">
      <c r="B573" s="21"/>
      <c r="C573" s="161" t="s">
        <v>1325</v>
      </c>
      <c r="D573" s="159"/>
      <c r="E573" s="199">
        <v>4808741253.1400003</v>
      </c>
      <c r="F573" s="200">
        <v>0</v>
      </c>
      <c r="G573" s="201">
        <v>4808741253.1400003</v>
      </c>
      <c r="H573" s="191"/>
      <c r="I573" s="199">
        <v>7609467953.7799997</v>
      </c>
      <c r="J573" s="200">
        <v>0</v>
      </c>
      <c r="K573" s="201">
        <v>7609467953.7799997</v>
      </c>
      <c r="L573" s="191"/>
      <c r="M573" s="199">
        <v>4015861746.3499999</v>
      </c>
      <c r="N573" s="200">
        <v>0</v>
      </c>
      <c r="O573" s="201">
        <v>4015861746.3499999</v>
      </c>
      <c r="P573" s="191"/>
      <c r="Q573" s="199">
        <v>16434070953.27</v>
      </c>
      <c r="R573" s="200">
        <v>0</v>
      </c>
      <c r="S573" s="201">
        <v>16434070953.27</v>
      </c>
      <c r="T573" s="47"/>
    </row>
    <row r="574" spans="2:20" ht="25.5" customHeight="1">
      <c r="B574" s="21"/>
      <c r="C574" s="160" t="s">
        <v>1326</v>
      </c>
      <c r="D574" s="158"/>
      <c r="E574" s="195">
        <v>4808741253.1400003</v>
      </c>
      <c r="F574" s="196">
        <v>0</v>
      </c>
      <c r="G574" s="197">
        <v>4808741253.1400003</v>
      </c>
      <c r="H574" s="198"/>
      <c r="I574" s="195">
        <v>7609467953.7799997</v>
      </c>
      <c r="J574" s="196">
        <v>0</v>
      </c>
      <c r="K574" s="197">
        <v>7609467953.7799997</v>
      </c>
      <c r="L574" s="198"/>
      <c r="M574" s="195">
        <v>4015861746.3499999</v>
      </c>
      <c r="N574" s="196">
        <v>0</v>
      </c>
      <c r="O574" s="197">
        <v>4015861746.3499999</v>
      </c>
      <c r="P574" s="198"/>
      <c r="Q574" s="195">
        <v>16434070953.27</v>
      </c>
      <c r="R574" s="196">
        <v>0</v>
      </c>
      <c r="S574" s="197">
        <v>16434070953.27</v>
      </c>
      <c r="T574" s="47"/>
    </row>
    <row r="575" spans="2:20">
      <c r="B575" s="21"/>
      <c r="C575" s="347" t="s">
        <v>1327</v>
      </c>
      <c r="D575" s="159"/>
      <c r="E575" s="199">
        <v>11173671556884.68</v>
      </c>
      <c r="F575" s="200">
        <v>11080285923303.859</v>
      </c>
      <c r="G575" s="201">
        <v>93385633580.819992</v>
      </c>
      <c r="H575" s="191"/>
      <c r="I575" s="199">
        <v>1058142961067.59</v>
      </c>
      <c r="J575" s="200">
        <v>1039535939955.6801</v>
      </c>
      <c r="K575" s="201">
        <v>18607021111.91</v>
      </c>
      <c r="L575" s="191"/>
      <c r="M575" s="199">
        <v>583952399965.95996</v>
      </c>
      <c r="N575" s="200">
        <v>511970267896.98999</v>
      </c>
      <c r="O575" s="201">
        <v>71982132068.969986</v>
      </c>
      <c r="P575" s="191"/>
      <c r="Q575" s="199">
        <v>12815766917918.23</v>
      </c>
      <c r="R575" s="352">
        <v>12631792131156.529</v>
      </c>
      <c r="S575" s="201">
        <v>183974786761.70001</v>
      </c>
      <c r="T575" s="47"/>
    </row>
    <row r="576" spans="2:20">
      <c r="B576" s="21"/>
      <c r="C576" s="160" t="s">
        <v>1328</v>
      </c>
      <c r="D576" s="158"/>
      <c r="E576" s="195">
        <v>11080208423381.641</v>
      </c>
      <c r="F576" s="196">
        <v>11080208423381.641</v>
      </c>
      <c r="G576" s="197">
        <v>0</v>
      </c>
      <c r="H576" s="198"/>
      <c r="I576" s="195">
        <v>859916160172.28003</v>
      </c>
      <c r="J576" s="196">
        <v>859916160172.28003</v>
      </c>
      <c r="K576" s="197">
        <v>0</v>
      </c>
      <c r="L576" s="198"/>
      <c r="M576" s="195">
        <v>187890059916.32999</v>
      </c>
      <c r="N576" s="196">
        <v>187890059916.32999</v>
      </c>
      <c r="O576" s="197">
        <v>0</v>
      </c>
      <c r="P576" s="198"/>
      <c r="Q576" s="195">
        <v>12128014643470.25</v>
      </c>
      <c r="R576" s="196">
        <v>12128014643470.25</v>
      </c>
      <c r="S576" s="197">
        <v>0</v>
      </c>
      <c r="T576" s="47"/>
    </row>
    <row r="577" spans="2:20" ht="25.5" customHeight="1">
      <c r="B577" s="21"/>
      <c r="C577" s="161" t="s">
        <v>1329</v>
      </c>
      <c r="D577" s="159"/>
      <c r="E577" s="199">
        <v>6164093256609.7402</v>
      </c>
      <c r="F577" s="200">
        <v>6164093256609.7402</v>
      </c>
      <c r="G577" s="201">
        <v>0</v>
      </c>
      <c r="H577" s="191"/>
      <c r="I577" s="199">
        <v>332541918675.20001</v>
      </c>
      <c r="J577" s="200">
        <v>332541918675.20001</v>
      </c>
      <c r="K577" s="201">
        <v>0</v>
      </c>
      <c r="L577" s="191"/>
      <c r="M577" s="199">
        <v>108392666373.63</v>
      </c>
      <c r="N577" s="200">
        <v>108392666373.63</v>
      </c>
      <c r="O577" s="201">
        <v>0</v>
      </c>
      <c r="P577" s="191"/>
      <c r="Q577" s="199">
        <v>6605027841658.5703</v>
      </c>
      <c r="R577" s="200">
        <v>6605027841658.5703</v>
      </c>
      <c r="S577" s="201">
        <v>0</v>
      </c>
      <c r="T577" s="47"/>
    </row>
    <row r="578" spans="2:20" ht="25.5" customHeight="1">
      <c r="B578" s="21"/>
      <c r="C578" s="160" t="s">
        <v>1330</v>
      </c>
      <c r="D578" s="158"/>
      <c r="E578" s="195">
        <v>6164093256609.7402</v>
      </c>
      <c r="F578" s="196">
        <v>6164093256609.7402</v>
      </c>
      <c r="G578" s="197">
        <v>0</v>
      </c>
      <c r="H578" s="198"/>
      <c r="I578" s="195">
        <v>332541918675.20001</v>
      </c>
      <c r="J578" s="196">
        <v>332541918675.20001</v>
      </c>
      <c r="K578" s="197">
        <v>0</v>
      </c>
      <c r="L578" s="198"/>
      <c r="M578" s="195">
        <v>108392666373.63</v>
      </c>
      <c r="N578" s="196">
        <v>108392666373.63</v>
      </c>
      <c r="O578" s="197">
        <v>0</v>
      </c>
      <c r="P578" s="198"/>
      <c r="Q578" s="195">
        <v>6605027841658.5703</v>
      </c>
      <c r="R578" s="196">
        <v>6605027841658.5703</v>
      </c>
      <c r="S578" s="197">
        <v>0</v>
      </c>
      <c r="T578" s="47"/>
    </row>
    <row r="579" spans="2:20" ht="25.5" customHeight="1">
      <c r="B579" s="21"/>
      <c r="C579" s="161" t="s">
        <v>1331</v>
      </c>
      <c r="D579" s="159"/>
      <c r="E579" s="199">
        <v>4902580626771.9004</v>
      </c>
      <c r="F579" s="200">
        <v>4902580626771.9004</v>
      </c>
      <c r="G579" s="201">
        <v>0</v>
      </c>
      <c r="H579" s="191"/>
      <c r="I579" s="199">
        <v>480438439778.42999</v>
      </c>
      <c r="J579" s="200">
        <v>480438439778.42999</v>
      </c>
      <c r="K579" s="201">
        <v>0</v>
      </c>
      <c r="L579" s="191"/>
      <c r="M579" s="199">
        <v>68792230378.199997</v>
      </c>
      <c r="N579" s="200">
        <v>68792230378.199997</v>
      </c>
      <c r="O579" s="201">
        <v>0</v>
      </c>
      <c r="P579" s="191"/>
      <c r="Q579" s="199">
        <v>5451811296928.5303</v>
      </c>
      <c r="R579" s="200">
        <v>5451811296928.5303</v>
      </c>
      <c r="S579" s="201">
        <v>0</v>
      </c>
      <c r="T579" s="47"/>
    </row>
    <row r="580" spans="2:20" ht="25.5" customHeight="1">
      <c r="B580" s="21"/>
      <c r="C580" s="160" t="s">
        <v>1332</v>
      </c>
      <c r="D580" s="158"/>
      <c r="E580" s="195">
        <v>4902580626771.9004</v>
      </c>
      <c r="F580" s="196">
        <v>4902580626771.9004</v>
      </c>
      <c r="G580" s="197">
        <v>0</v>
      </c>
      <c r="H580" s="198"/>
      <c r="I580" s="195">
        <v>480438439778.42999</v>
      </c>
      <c r="J580" s="196">
        <v>480438439778.42999</v>
      </c>
      <c r="K580" s="197">
        <v>0</v>
      </c>
      <c r="L580" s="198"/>
      <c r="M580" s="195">
        <v>68792230378.199997</v>
      </c>
      <c r="N580" s="196">
        <v>68792230378.199997</v>
      </c>
      <c r="O580" s="197">
        <v>0</v>
      </c>
      <c r="P580" s="198"/>
      <c r="Q580" s="195">
        <v>5451811296928.5303</v>
      </c>
      <c r="R580" s="196">
        <v>5451811296928.5303</v>
      </c>
      <c r="S580" s="197">
        <v>0</v>
      </c>
      <c r="T580" s="47"/>
    </row>
    <row r="581" spans="2:20" ht="25.5" customHeight="1">
      <c r="B581" s="21"/>
      <c r="C581" s="161" t="s">
        <v>1333</v>
      </c>
      <c r="D581" s="159"/>
      <c r="E581" s="199">
        <v>0</v>
      </c>
      <c r="F581" s="200">
        <v>0</v>
      </c>
      <c r="G581" s="201">
        <v>0</v>
      </c>
      <c r="H581" s="191"/>
      <c r="I581" s="199">
        <v>46935801718.650002</v>
      </c>
      <c r="J581" s="200">
        <v>46935801718.650002</v>
      </c>
      <c r="K581" s="201">
        <v>0</v>
      </c>
      <c r="L581" s="191"/>
      <c r="M581" s="199">
        <v>10622728207.16</v>
      </c>
      <c r="N581" s="200">
        <v>10622728207.16</v>
      </c>
      <c r="O581" s="201">
        <v>0</v>
      </c>
      <c r="P581" s="191"/>
      <c r="Q581" s="199">
        <v>57558529925.809998</v>
      </c>
      <c r="R581" s="200">
        <v>57558529925.809998</v>
      </c>
      <c r="S581" s="201">
        <v>0</v>
      </c>
      <c r="T581" s="47"/>
    </row>
    <row r="582" spans="2:20" ht="25.5" customHeight="1">
      <c r="B582" s="21"/>
      <c r="C582" s="160" t="s">
        <v>1334</v>
      </c>
      <c r="D582" s="158"/>
      <c r="E582" s="195">
        <v>0</v>
      </c>
      <c r="F582" s="196">
        <v>0</v>
      </c>
      <c r="G582" s="197">
        <v>0</v>
      </c>
      <c r="H582" s="198"/>
      <c r="I582" s="195">
        <v>46935801718.650002</v>
      </c>
      <c r="J582" s="196">
        <v>46935801718.650002</v>
      </c>
      <c r="K582" s="197">
        <v>0</v>
      </c>
      <c r="L582" s="198"/>
      <c r="M582" s="195">
        <v>10622728207.16</v>
      </c>
      <c r="N582" s="196">
        <v>10622728207.16</v>
      </c>
      <c r="O582" s="197">
        <v>0</v>
      </c>
      <c r="P582" s="198"/>
      <c r="Q582" s="195">
        <v>57558529925.809998</v>
      </c>
      <c r="R582" s="196">
        <v>57558529925.809998</v>
      </c>
      <c r="S582" s="197">
        <v>0</v>
      </c>
      <c r="T582" s="47"/>
    </row>
    <row r="583" spans="2:20" ht="25.5" customHeight="1">
      <c r="B583" s="21"/>
      <c r="C583" s="161" t="s">
        <v>1335</v>
      </c>
      <c r="D583" s="159"/>
      <c r="E583" s="199">
        <v>13534540000</v>
      </c>
      <c r="F583" s="200">
        <v>13534540000</v>
      </c>
      <c r="G583" s="201">
        <v>0</v>
      </c>
      <c r="H583" s="191"/>
      <c r="I583" s="199">
        <v>0</v>
      </c>
      <c r="J583" s="200">
        <v>0</v>
      </c>
      <c r="K583" s="201">
        <v>0</v>
      </c>
      <c r="L583" s="191"/>
      <c r="M583" s="199">
        <v>82198986.609999999</v>
      </c>
      <c r="N583" s="200">
        <v>82198986.609999999</v>
      </c>
      <c r="O583" s="201">
        <v>0</v>
      </c>
      <c r="P583" s="191"/>
      <c r="Q583" s="199">
        <v>13616738986.610001</v>
      </c>
      <c r="R583" s="200">
        <v>13616738986.610001</v>
      </c>
      <c r="S583" s="201">
        <v>0</v>
      </c>
      <c r="T583" s="47"/>
    </row>
    <row r="584" spans="2:20" ht="25.5" customHeight="1">
      <c r="B584" s="21"/>
      <c r="C584" s="160" t="s">
        <v>1336</v>
      </c>
      <c r="D584" s="158"/>
      <c r="E584" s="195">
        <v>13534540000</v>
      </c>
      <c r="F584" s="196">
        <v>13534540000</v>
      </c>
      <c r="G584" s="197">
        <v>0</v>
      </c>
      <c r="H584" s="198"/>
      <c r="I584" s="195">
        <v>0</v>
      </c>
      <c r="J584" s="196">
        <v>0</v>
      </c>
      <c r="K584" s="197">
        <v>0</v>
      </c>
      <c r="L584" s="198"/>
      <c r="M584" s="195">
        <v>82198986.609999999</v>
      </c>
      <c r="N584" s="196">
        <v>82198986.609999999</v>
      </c>
      <c r="O584" s="197">
        <v>0</v>
      </c>
      <c r="P584" s="198"/>
      <c r="Q584" s="195">
        <v>13616738986.610001</v>
      </c>
      <c r="R584" s="196">
        <v>13616738986.610001</v>
      </c>
      <c r="S584" s="197">
        <v>0</v>
      </c>
      <c r="T584" s="47"/>
    </row>
    <row r="585" spans="2:20" ht="25.5" customHeight="1">
      <c r="B585" s="21"/>
      <c r="C585" s="161" t="s">
        <v>1337</v>
      </c>
      <c r="D585" s="159"/>
      <c r="E585" s="199">
        <v>0</v>
      </c>
      <c r="F585" s="200">
        <v>0</v>
      </c>
      <c r="G585" s="201">
        <v>0</v>
      </c>
      <c r="H585" s="191"/>
      <c r="I585" s="199">
        <v>0</v>
      </c>
      <c r="J585" s="200">
        <v>0</v>
      </c>
      <c r="K585" s="201">
        <v>0</v>
      </c>
      <c r="L585" s="191"/>
      <c r="M585" s="199">
        <v>235970.73</v>
      </c>
      <c r="N585" s="200">
        <v>235970.73</v>
      </c>
      <c r="O585" s="201">
        <v>0</v>
      </c>
      <c r="P585" s="191"/>
      <c r="Q585" s="199">
        <v>235970.73</v>
      </c>
      <c r="R585" s="200">
        <v>235970.73</v>
      </c>
      <c r="S585" s="201">
        <v>0</v>
      </c>
      <c r="T585" s="47"/>
    </row>
    <row r="586" spans="2:20" ht="25.5" customHeight="1">
      <c r="B586" s="21"/>
      <c r="C586" s="160" t="s">
        <v>1338</v>
      </c>
      <c r="D586" s="158"/>
      <c r="E586" s="195">
        <v>0</v>
      </c>
      <c r="F586" s="196">
        <v>0</v>
      </c>
      <c r="G586" s="197">
        <v>0</v>
      </c>
      <c r="H586" s="198"/>
      <c r="I586" s="195">
        <v>0</v>
      </c>
      <c r="J586" s="196">
        <v>0</v>
      </c>
      <c r="K586" s="197">
        <v>0</v>
      </c>
      <c r="L586" s="198"/>
      <c r="M586" s="195">
        <v>235970.73</v>
      </c>
      <c r="N586" s="196">
        <v>235970.73</v>
      </c>
      <c r="O586" s="197">
        <v>0</v>
      </c>
      <c r="P586" s="198"/>
      <c r="Q586" s="195">
        <v>235970.73</v>
      </c>
      <c r="R586" s="196">
        <v>235970.73</v>
      </c>
      <c r="S586" s="197">
        <v>0</v>
      </c>
      <c r="T586" s="47"/>
    </row>
    <row r="587" spans="2:20">
      <c r="B587" s="21"/>
      <c r="C587" s="161" t="s">
        <v>1339</v>
      </c>
      <c r="D587" s="159"/>
      <c r="E587" s="199">
        <v>1046054688.51</v>
      </c>
      <c r="F587" s="200">
        <v>77499922.219999999</v>
      </c>
      <c r="G587" s="201">
        <v>968554766.28999996</v>
      </c>
      <c r="H587" s="191"/>
      <c r="I587" s="199">
        <v>182377841525.35999</v>
      </c>
      <c r="J587" s="200">
        <v>179617870586.07999</v>
      </c>
      <c r="K587" s="201">
        <v>2759970939.2800002</v>
      </c>
      <c r="L587" s="191"/>
      <c r="M587" s="199">
        <v>361447205691.28998</v>
      </c>
      <c r="N587" s="200">
        <v>323573431744.65997</v>
      </c>
      <c r="O587" s="201">
        <v>37873773946.629997</v>
      </c>
      <c r="P587" s="191"/>
      <c r="Q587" s="199">
        <v>544871101905.15997</v>
      </c>
      <c r="R587" s="200">
        <v>503268802252.96002</v>
      </c>
      <c r="S587" s="201">
        <v>41602299652.199997</v>
      </c>
      <c r="T587" s="47"/>
    </row>
    <row r="588" spans="2:20">
      <c r="B588" s="21"/>
      <c r="C588" s="160" t="s">
        <v>1340</v>
      </c>
      <c r="D588" s="158"/>
      <c r="E588" s="195">
        <v>1502000</v>
      </c>
      <c r="F588" s="196">
        <v>0</v>
      </c>
      <c r="G588" s="197">
        <v>1502000</v>
      </c>
      <c r="H588" s="198"/>
      <c r="I588" s="195">
        <v>142878261837.60001</v>
      </c>
      <c r="J588" s="196">
        <v>140216367009.79999</v>
      </c>
      <c r="K588" s="197">
        <v>2661894827.8000002</v>
      </c>
      <c r="L588" s="198"/>
      <c r="M588" s="195">
        <v>285317076081.21997</v>
      </c>
      <c r="N588" s="196">
        <v>256528338242.76001</v>
      </c>
      <c r="O588" s="197">
        <v>28788737838.459999</v>
      </c>
      <c r="P588" s="198"/>
      <c r="Q588" s="195">
        <v>428196839918.81989</v>
      </c>
      <c r="R588" s="196">
        <v>396744705252.55988</v>
      </c>
      <c r="S588" s="197">
        <v>31452134666.259998</v>
      </c>
      <c r="T588" s="47"/>
    </row>
    <row r="589" spans="2:20" ht="25.5" customHeight="1">
      <c r="B589" s="21"/>
      <c r="C589" s="161" t="s">
        <v>1341</v>
      </c>
      <c r="D589" s="159"/>
      <c r="E589" s="199">
        <v>1502000</v>
      </c>
      <c r="F589" s="200">
        <v>0</v>
      </c>
      <c r="G589" s="201">
        <v>1502000</v>
      </c>
      <c r="H589" s="191"/>
      <c r="I589" s="199">
        <v>2661894827.8000002</v>
      </c>
      <c r="J589" s="200">
        <v>0</v>
      </c>
      <c r="K589" s="201">
        <v>2661894827.8000002</v>
      </c>
      <c r="L589" s="191"/>
      <c r="M589" s="199">
        <v>28788737838.459999</v>
      </c>
      <c r="N589" s="200">
        <v>0</v>
      </c>
      <c r="O589" s="201">
        <v>28788737838.459999</v>
      </c>
      <c r="P589" s="191"/>
      <c r="Q589" s="199">
        <v>31452134666.259998</v>
      </c>
      <c r="R589" s="200">
        <v>0</v>
      </c>
      <c r="S589" s="201">
        <v>31452134666.259998</v>
      </c>
      <c r="T589" s="47"/>
    </row>
    <row r="590" spans="2:20" ht="25.5" customHeight="1">
      <c r="B590" s="21"/>
      <c r="C590" s="160" t="s">
        <v>1342</v>
      </c>
      <c r="D590" s="158"/>
      <c r="E590" s="195">
        <v>0</v>
      </c>
      <c r="F590" s="196">
        <v>0</v>
      </c>
      <c r="G590" s="197">
        <v>0</v>
      </c>
      <c r="H590" s="198"/>
      <c r="I590" s="195">
        <v>140182798747.64999</v>
      </c>
      <c r="J590" s="196">
        <v>140182798747.64999</v>
      </c>
      <c r="K590" s="197">
        <v>0</v>
      </c>
      <c r="L590" s="198"/>
      <c r="M590" s="195">
        <v>143367073802.57001</v>
      </c>
      <c r="N590" s="196">
        <v>143367073802.57001</v>
      </c>
      <c r="O590" s="197">
        <v>0</v>
      </c>
      <c r="P590" s="198"/>
      <c r="Q590" s="195">
        <v>283549872550.21997</v>
      </c>
      <c r="R590" s="196">
        <v>283549872550.21997</v>
      </c>
      <c r="S590" s="197">
        <v>0</v>
      </c>
      <c r="T590" s="47"/>
    </row>
    <row r="591" spans="2:20" ht="25.5" customHeight="1">
      <c r="B591" s="21"/>
      <c r="C591" s="161" t="s">
        <v>1343</v>
      </c>
      <c r="D591" s="159"/>
      <c r="E591" s="199">
        <v>0</v>
      </c>
      <c r="F591" s="200">
        <v>0</v>
      </c>
      <c r="G591" s="201">
        <v>0</v>
      </c>
      <c r="H591" s="191"/>
      <c r="I591" s="199">
        <v>33568262.149999999</v>
      </c>
      <c r="J591" s="200">
        <v>33568262.149999999</v>
      </c>
      <c r="K591" s="201">
        <v>0</v>
      </c>
      <c r="L591" s="191"/>
      <c r="M591" s="199">
        <v>113161264440.19</v>
      </c>
      <c r="N591" s="200">
        <v>113161264440.19</v>
      </c>
      <c r="O591" s="201">
        <v>0</v>
      </c>
      <c r="P591" s="191"/>
      <c r="Q591" s="199">
        <v>113194832702.34</v>
      </c>
      <c r="R591" s="200">
        <v>113194832702.34</v>
      </c>
      <c r="S591" s="201">
        <v>0</v>
      </c>
      <c r="T591" s="47"/>
    </row>
    <row r="592" spans="2:20">
      <c r="B592" s="21"/>
      <c r="C592" s="160" t="s">
        <v>1344</v>
      </c>
      <c r="D592" s="158"/>
      <c r="E592" s="195">
        <v>0</v>
      </c>
      <c r="F592" s="196">
        <v>0</v>
      </c>
      <c r="G592" s="197">
        <v>0</v>
      </c>
      <c r="H592" s="198"/>
      <c r="I592" s="195">
        <v>34212935075.419998</v>
      </c>
      <c r="J592" s="196">
        <v>34212935075.419998</v>
      </c>
      <c r="K592" s="197">
        <v>0</v>
      </c>
      <c r="L592" s="198"/>
      <c r="M592" s="195">
        <v>53742476966.389999</v>
      </c>
      <c r="N592" s="196">
        <v>53742476966.389999</v>
      </c>
      <c r="O592" s="197">
        <v>0</v>
      </c>
      <c r="P592" s="198"/>
      <c r="Q592" s="195">
        <v>87955412041.809998</v>
      </c>
      <c r="R592" s="196">
        <v>87955412041.809998</v>
      </c>
      <c r="S592" s="197">
        <v>0</v>
      </c>
      <c r="T592" s="47"/>
    </row>
    <row r="593" spans="2:20">
      <c r="B593" s="21"/>
      <c r="C593" s="161" t="s">
        <v>1345</v>
      </c>
      <c r="D593" s="159"/>
      <c r="E593" s="199">
        <v>0</v>
      </c>
      <c r="F593" s="200">
        <v>0</v>
      </c>
      <c r="G593" s="201">
        <v>0</v>
      </c>
      <c r="H593" s="191"/>
      <c r="I593" s="199">
        <v>10722543779.700001</v>
      </c>
      <c r="J593" s="200">
        <v>10722543779.700001</v>
      </c>
      <c r="K593" s="201">
        <v>0</v>
      </c>
      <c r="L593" s="191"/>
      <c r="M593" s="199">
        <v>22283071714.560001</v>
      </c>
      <c r="N593" s="200">
        <v>22283071714.560001</v>
      </c>
      <c r="O593" s="201">
        <v>0</v>
      </c>
      <c r="P593" s="191"/>
      <c r="Q593" s="199">
        <v>33005615494.259998</v>
      </c>
      <c r="R593" s="200">
        <v>33005615494.259998</v>
      </c>
      <c r="S593" s="201">
        <v>0</v>
      </c>
      <c r="T593" s="47"/>
    </row>
    <row r="594" spans="2:20">
      <c r="B594" s="21"/>
      <c r="C594" s="160" t="s">
        <v>1346</v>
      </c>
      <c r="D594" s="158"/>
      <c r="E594" s="195">
        <v>0</v>
      </c>
      <c r="F594" s="196">
        <v>0</v>
      </c>
      <c r="G594" s="197">
        <v>0</v>
      </c>
      <c r="H594" s="198"/>
      <c r="I594" s="195">
        <v>23490391295.720001</v>
      </c>
      <c r="J594" s="196">
        <v>23490391295.720001</v>
      </c>
      <c r="K594" s="197">
        <v>0</v>
      </c>
      <c r="L594" s="198"/>
      <c r="M594" s="195">
        <v>31459405251.830002</v>
      </c>
      <c r="N594" s="196">
        <v>31459405251.830002</v>
      </c>
      <c r="O594" s="197">
        <v>0</v>
      </c>
      <c r="P594" s="198"/>
      <c r="Q594" s="195">
        <v>54949796547.550003</v>
      </c>
      <c r="R594" s="196">
        <v>54949796547.550003</v>
      </c>
      <c r="S594" s="197">
        <v>0</v>
      </c>
      <c r="T594" s="47"/>
    </row>
    <row r="595" spans="2:20">
      <c r="B595" s="21"/>
      <c r="C595" s="161" t="s">
        <v>1347</v>
      </c>
      <c r="D595" s="159"/>
      <c r="E595" s="199">
        <v>987251952.63</v>
      </c>
      <c r="F595" s="200">
        <v>73700181.439999998</v>
      </c>
      <c r="G595" s="201">
        <v>913551771.19000006</v>
      </c>
      <c r="H595" s="191"/>
      <c r="I595" s="199">
        <v>4713677427.25</v>
      </c>
      <c r="J595" s="200">
        <v>4617813156.8699999</v>
      </c>
      <c r="K595" s="201">
        <v>95864270.379999995</v>
      </c>
      <c r="L595" s="191"/>
      <c r="M595" s="199">
        <v>9114945414.4500008</v>
      </c>
      <c r="N595" s="200">
        <v>8653901589.4400005</v>
      </c>
      <c r="O595" s="201">
        <v>461043825.00999999</v>
      </c>
      <c r="P595" s="191"/>
      <c r="Q595" s="199">
        <v>14815874794.33</v>
      </c>
      <c r="R595" s="200">
        <v>13345414927.75</v>
      </c>
      <c r="S595" s="201">
        <v>1470459866.5799999</v>
      </c>
      <c r="T595" s="47"/>
    </row>
    <row r="596" spans="2:20">
      <c r="B596" s="21"/>
      <c r="C596" s="160" t="s">
        <v>1348</v>
      </c>
      <c r="D596" s="158"/>
      <c r="E596" s="195">
        <v>913551771.19000006</v>
      </c>
      <c r="F596" s="196">
        <v>0</v>
      </c>
      <c r="G596" s="197">
        <v>913551771.19000006</v>
      </c>
      <c r="H596" s="198"/>
      <c r="I596" s="195">
        <v>95864270.379999995</v>
      </c>
      <c r="J596" s="196">
        <v>0</v>
      </c>
      <c r="K596" s="197">
        <v>95864270.379999995</v>
      </c>
      <c r="L596" s="198"/>
      <c r="M596" s="195">
        <v>461043825.00999999</v>
      </c>
      <c r="N596" s="196">
        <v>0</v>
      </c>
      <c r="O596" s="197">
        <v>461043825.00999999</v>
      </c>
      <c r="P596" s="198"/>
      <c r="Q596" s="195">
        <v>1470459866.5799999</v>
      </c>
      <c r="R596" s="196">
        <v>0</v>
      </c>
      <c r="S596" s="197">
        <v>1470459866.5799999</v>
      </c>
      <c r="T596" s="47"/>
    </row>
    <row r="597" spans="2:20">
      <c r="B597" s="21"/>
      <c r="C597" s="161" t="s">
        <v>1349</v>
      </c>
      <c r="D597" s="159"/>
      <c r="E597" s="199">
        <v>0</v>
      </c>
      <c r="F597" s="200">
        <v>0</v>
      </c>
      <c r="G597" s="201">
        <v>0</v>
      </c>
      <c r="H597" s="191"/>
      <c r="I597" s="199">
        <v>3002668078.3400002</v>
      </c>
      <c r="J597" s="200">
        <v>3002668078.3400002</v>
      </c>
      <c r="K597" s="201">
        <v>0</v>
      </c>
      <c r="L597" s="191"/>
      <c r="M597" s="199">
        <v>4626509014.6800003</v>
      </c>
      <c r="N597" s="200">
        <v>4626509014.6800003</v>
      </c>
      <c r="O597" s="201">
        <v>0</v>
      </c>
      <c r="P597" s="191"/>
      <c r="Q597" s="199">
        <v>7629177093.0200005</v>
      </c>
      <c r="R597" s="200">
        <v>7629177093.0200005</v>
      </c>
      <c r="S597" s="201">
        <v>0</v>
      </c>
      <c r="T597" s="47"/>
    </row>
    <row r="598" spans="2:20">
      <c r="B598" s="21"/>
      <c r="C598" s="160" t="s">
        <v>1350</v>
      </c>
      <c r="D598" s="158"/>
      <c r="E598" s="195">
        <v>46225156.560000002</v>
      </c>
      <c r="F598" s="196">
        <v>46225156.560000002</v>
      </c>
      <c r="G598" s="197">
        <v>0</v>
      </c>
      <c r="H598" s="198"/>
      <c r="I598" s="195">
        <v>1073594185.6</v>
      </c>
      <c r="J598" s="196">
        <v>1073594185.6</v>
      </c>
      <c r="K598" s="197">
        <v>0</v>
      </c>
      <c r="L598" s="198"/>
      <c r="M598" s="195">
        <v>3836479492.5500002</v>
      </c>
      <c r="N598" s="196">
        <v>3836479492.5500002</v>
      </c>
      <c r="O598" s="197">
        <v>0</v>
      </c>
      <c r="P598" s="198"/>
      <c r="Q598" s="195">
        <v>4956298834.710001</v>
      </c>
      <c r="R598" s="196">
        <v>4956298834.710001</v>
      </c>
      <c r="S598" s="197">
        <v>0</v>
      </c>
      <c r="T598" s="47"/>
    </row>
    <row r="599" spans="2:20" ht="25.5" customHeight="1">
      <c r="B599" s="21"/>
      <c r="C599" s="161" t="s">
        <v>1351</v>
      </c>
      <c r="D599" s="159"/>
      <c r="E599" s="199">
        <v>27475024.879999999</v>
      </c>
      <c r="F599" s="200">
        <v>27475024.879999999</v>
      </c>
      <c r="G599" s="201">
        <v>0</v>
      </c>
      <c r="H599" s="191"/>
      <c r="I599" s="199">
        <v>541550892.92999995</v>
      </c>
      <c r="J599" s="200">
        <v>541550892.92999995</v>
      </c>
      <c r="K599" s="201">
        <v>0</v>
      </c>
      <c r="L599" s="191"/>
      <c r="M599" s="199">
        <v>190913082.21000001</v>
      </c>
      <c r="N599" s="200">
        <v>190913082.21000001</v>
      </c>
      <c r="O599" s="201">
        <v>0</v>
      </c>
      <c r="P599" s="191"/>
      <c r="Q599" s="199">
        <v>759939000.01999998</v>
      </c>
      <c r="R599" s="200">
        <v>759939000.01999998</v>
      </c>
      <c r="S599" s="201">
        <v>0</v>
      </c>
      <c r="T599" s="47"/>
    </row>
    <row r="600" spans="2:20">
      <c r="B600" s="21"/>
      <c r="C600" s="160" t="s">
        <v>1352</v>
      </c>
      <c r="D600" s="158"/>
      <c r="E600" s="195">
        <v>57300735.880000003</v>
      </c>
      <c r="F600" s="196">
        <v>3799740.78</v>
      </c>
      <c r="G600" s="197">
        <v>53500995.100000001</v>
      </c>
      <c r="H600" s="198"/>
      <c r="I600" s="195">
        <v>572967185.09000003</v>
      </c>
      <c r="J600" s="196">
        <v>570755343.99000001</v>
      </c>
      <c r="K600" s="197">
        <v>2211841.1</v>
      </c>
      <c r="L600" s="198"/>
      <c r="M600" s="195">
        <v>13272707229.23</v>
      </c>
      <c r="N600" s="196">
        <v>4648714946.0699997</v>
      </c>
      <c r="O600" s="197">
        <v>8623992283.1599998</v>
      </c>
      <c r="P600" s="198"/>
      <c r="Q600" s="195">
        <v>13902975150.200001</v>
      </c>
      <c r="R600" s="196">
        <v>5223270030.8399982</v>
      </c>
      <c r="S600" s="197">
        <v>8679705119.3600006</v>
      </c>
      <c r="T600" s="47"/>
    </row>
    <row r="601" spans="2:20">
      <c r="B601" s="21"/>
      <c r="C601" s="161" t="s">
        <v>1353</v>
      </c>
      <c r="D601" s="159"/>
      <c r="E601" s="199">
        <v>53500995.100000001</v>
      </c>
      <c r="F601" s="200">
        <v>0</v>
      </c>
      <c r="G601" s="201">
        <v>53500995.100000001</v>
      </c>
      <c r="H601" s="191"/>
      <c r="I601" s="199">
        <v>2211841.1</v>
      </c>
      <c r="J601" s="200">
        <v>0</v>
      </c>
      <c r="K601" s="201">
        <v>2211841.1</v>
      </c>
      <c r="L601" s="191"/>
      <c r="M601" s="199">
        <v>8623992283.1599998</v>
      </c>
      <c r="N601" s="200">
        <v>0</v>
      </c>
      <c r="O601" s="201">
        <v>8623992283.1599998</v>
      </c>
      <c r="P601" s="191"/>
      <c r="Q601" s="199">
        <v>8679705119.3600006</v>
      </c>
      <c r="R601" s="200">
        <v>0</v>
      </c>
      <c r="S601" s="201">
        <v>8679705119.3600006</v>
      </c>
      <c r="T601" s="47"/>
    </row>
    <row r="602" spans="2:20">
      <c r="B602" s="21"/>
      <c r="C602" s="160" t="s">
        <v>1354</v>
      </c>
      <c r="D602" s="158"/>
      <c r="E602" s="195">
        <v>0</v>
      </c>
      <c r="F602" s="196">
        <v>0</v>
      </c>
      <c r="G602" s="197">
        <v>0</v>
      </c>
      <c r="H602" s="198"/>
      <c r="I602" s="195">
        <v>455579829.19999999</v>
      </c>
      <c r="J602" s="196">
        <v>455579829.19999999</v>
      </c>
      <c r="K602" s="197">
        <v>0</v>
      </c>
      <c r="L602" s="198"/>
      <c r="M602" s="195">
        <v>2565257091.77</v>
      </c>
      <c r="N602" s="196">
        <v>2565257091.77</v>
      </c>
      <c r="O602" s="197">
        <v>0</v>
      </c>
      <c r="P602" s="198"/>
      <c r="Q602" s="195">
        <v>3020836920.9699998</v>
      </c>
      <c r="R602" s="196">
        <v>3020836920.9699998</v>
      </c>
      <c r="S602" s="197">
        <v>0</v>
      </c>
      <c r="T602" s="47"/>
    </row>
    <row r="603" spans="2:20">
      <c r="B603" s="21"/>
      <c r="C603" s="161" t="s">
        <v>1355</v>
      </c>
      <c r="D603" s="159"/>
      <c r="E603" s="199">
        <v>0</v>
      </c>
      <c r="F603" s="200">
        <v>0</v>
      </c>
      <c r="G603" s="201">
        <v>0</v>
      </c>
      <c r="H603" s="191"/>
      <c r="I603" s="199">
        <v>41879.160000000003</v>
      </c>
      <c r="J603" s="200">
        <v>41879.160000000003</v>
      </c>
      <c r="K603" s="201">
        <v>0</v>
      </c>
      <c r="L603" s="191"/>
      <c r="M603" s="199">
        <v>1896596715.3499999</v>
      </c>
      <c r="N603" s="200">
        <v>1896596715.3499999</v>
      </c>
      <c r="O603" s="201">
        <v>0</v>
      </c>
      <c r="P603" s="191"/>
      <c r="Q603" s="199">
        <v>1896638594.51</v>
      </c>
      <c r="R603" s="200">
        <v>1896638594.51</v>
      </c>
      <c r="S603" s="201">
        <v>0</v>
      </c>
      <c r="T603" s="47"/>
    </row>
    <row r="604" spans="2:20">
      <c r="B604" s="21"/>
      <c r="C604" s="160" t="s">
        <v>1356</v>
      </c>
      <c r="D604" s="158"/>
      <c r="E604" s="195">
        <v>3799740.78</v>
      </c>
      <c r="F604" s="196">
        <v>3799740.78</v>
      </c>
      <c r="G604" s="197">
        <v>0</v>
      </c>
      <c r="H604" s="198"/>
      <c r="I604" s="195">
        <v>115133635.63</v>
      </c>
      <c r="J604" s="196">
        <v>115133635.63</v>
      </c>
      <c r="K604" s="197">
        <v>0</v>
      </c>
      <c r="L604" s="198"/>
      <c r="M604" s="195">
        <v>186861138.94999999</v>
      </c>
      <c r="N604" s="196">
        <v>186861138.94999999</v>
      </c>
      <c r="O604" s="197">
        <v>0</v>
      </c>
      <c r="P604" s="198"/>
      <c r="Q604" s="195">
        <v>305794515.36000001</v>
      </c>
      <c r="R604" s="196">
        <v>305794515.36000001</v>
      </c>
      <c r="S604" s="197">
        <v>0</v>
      </c>
      <c r="T604" s="47"/>
    </row>
    <row r="605" spans="2:20">
      <c r="B605" s="21"/>
      <c r="C605" s="161" t="s">
        <v>1357</v>
      </c>
      <c r="D605" s="159"/>
      <c r="E605" s="199">
        <v>328957988.83999997</v>
      </c>
      <c r="F605" s="200">
        <v>0</v>
      </c>
      <c r="G605" s="201">
        <v>328957988.83999997</v>
      </c>
      <c r="H605" s="191"/>
      <c r="I605" s="199">
        <v>2384876742.02</v>
      </c>
      <c r="J605" s="200">
        <v>0</v>
      </c>
      <c r="K605" s="201">
        <v>2384876742.02</v>
      </c>
      <c r="L605" s="191"/>
      <c r="M605" s="199">
        <v>679719254.60000002</v>
      </c>
      <c r="N605" s="200">
        <v>0</v>
      </c>
      <c r="O605" s="201">
        <v>679719254.60000002</v>
      </c>
      <c r="P605" s="191"/>
      <c r="Q605" s="199">
        <v>3393553985.46</v>
      </c>
      <c r="R605" s="200">
        <v>0</v>
      </c>
      <c r="S605" s="201">
        <v>3393553985.46</v>
      </c>
      <c r="T605" s="47"/>
    </row>
    <row r="606" spans="2:20" ht="25.5" customHeight="1">
      <c r="B606" s="21"/>
      <c r="C606" s="160" t="s">
        <v>1358</v>
      </c>
      <c r="D606" s="158"/>
      <c r="E606" s="195">
        <v>7713094.79</v>
      </c>
      <c r="F606" s="196">
        <v>0</v>
      </c>
      <c r="G606" s="197">
        <v>7713094.79</v>
      </c>
      <c r="H606" s="198"/>
      <c r="I606" s="195">
        <v>285659650.38999999</v>
      </c>
      <c r="J606" s="196">
        <v>0</v>
      </c>
      <c r="K606" s="197">
        <v>285659650.38999999</v>
      </c>
      <c r="L606" s="198"/>
      <c r="M606" s="195">
        <v>283141936.93000001</v>
      </c>
      <c r="N606" s="196">
        <v>0</v>
      </c>
      <c r="O606" s="197">
        <v>283141936.93000001</v>
      </c>
      <c r="P606" s="198"/>
      <c r="Q606" s="195">
        <v>576514682.11000001</v>
      </c>
      <c r="R606" s="196">
        <v>0</v>
      </c>
      <c r="S606" s="197">
        <v>576514682.11000001</v>
      </c>
      <c r="T606" s="47"/>
    </row>
    <row r="607" spans="2:20" ht="25.5" customHeight="1">
      <c r="B607" s="21"/>
      <c r="C607" s="161" t="s">
        <v>1359</v>
      </c>
      <c r="D607" s="159"/>
      <c r="E607" s="199">
        <v>7713094.79</v>
      </c>
      <c r="F607" s="200">
        <v>0</v>
      </c>
      <c r="G607" s="201">
        <v>7713094.79</v>
      </c>
      <c r="H607" s="191"/>
      <c r="I607" s="199">
        <v>285659650.38999999</v>
      </c>
      <c r="J607" s="200">
        <v>0</v>
      </c>
      <c r="K607" s="201">
        <v>285659650.38999999</v>
      </c>
      <c r="L607" s="191"/>
      <c r="M607" s="199">
        <v>283141936.93000001</v>
      </c>
      <c r="N607" s="200">
        <v>0</v>
      </c>
      <c r="O607" s="201">
        <v>283141936.93000001</v>
      </c>
      <c r="P607" s="191"/>
      <c r="Q607" s="199">
        <v>576514682.11000001</v>
      </c>
      <c r="R607" s="200">
        <v>0</v>
      </c>
      <c r="S607" s="201">
        <v>576514682.11000001</v>
      </c>
      <c r="T607" s="47"/>
    </row>
    <row r="608" spans="2:20" ht="25.5" customHeight="1">
      <c r="B608" s="21"/>
      <c r="C608" s="160" t="s">
        <v>1360</v>
      </c>
      <c r="D608" s="158"/>
      <c r="E608" s="195">
        <v>321244894.05000001</v>
      </c>
      <c r="F608" s="196">
        <v>0</v>
      </c>
      <c r="G608" s="197">
        <v>321244894.05000001</v>
      </c>
      <c r="H608" s="198"/>
      <c r="I608" s="195">
        <v>2099217091.6300001</v>
      </c>
      <c r="J608" s="196">
        <v>0</v>
      </c>
      <c r="K608" s="197">
        <v>2099217091.6300001</v>
      </c>
      <c r="L608" s="198"/>
      <c r="M608" s="195">
        <v>396577317.67000002</v>
      </c>
      <c r="N608" s="196">
        <v>0</v>
      </c>
      <c r="O608" s="197">
        <v>396577317.67000002</v>
      </c>
      <c r="P608" s="198"/>
      <c r="Q608" s="195">
        <v>2817039303.3499999</v>
      </c>
      <c r="R608" s="196">
        <v>0</v>
      </c>
      <c r="S608" s="197">
        <v>2817039303.3499999</v>
      </c>
      <c r="T608" s="47"/>
    </row>
    <row r="609" spans="2:20" ht="25.5" customHeight="1">
      <c r="B609" s="21"/>
      <c r="C609" s="161" t="s">
        <v>1361</v>
      </c>
      <c r="D609" s="159"/>
      <c r="E609" s="199">
        <v>321244894.05000001</v>
      </c>
      <c r="F609" s="200">
        <v>0</v>
      </c>
      <c r="G609" s="201">
        <v>321244894.05000001</v>
      </c>
      <c r="H609" s="191"/>
      <c r="I609" s="199">
        <v>2099217091.6300001</v>
      </c>
      <c r="J609" s="200">
        <v>0</v>
      </c>
      <c r="K609" s="201">
        <v>2099217091.6300001</v>
      </c>
      <c r="L609" s="191"/>
      <c r="M609" s="199">
        <v>396577317.67000002</v>
      </c>
      <c r="N609" s="200">
        <v>0</v>
      </c>
      <c r="O609" s="201">
        <v>396577317.67000002</v>
      </c>
      <c r="P609" s="191"/>
      <c r="Q609" s="199">
        <v>2817039303.3499999</v>
      </c>
      <c r="R609" s="200">
        <v>0</v>
      </c>
      <c r="S609" s="201">
        <v>2817039303.3499999</v>
      </c>
      <c r="T609" s="47"/>
    </row>
    <row r="610" spans="2:20">
      <c r="B610" s="21"/>
      <c r="C610" s="160" t="s">
        <v>1362</v>
      </c>
      <c r="D610" s="158"/>
      <c r="E610" s="195">
        <v>0</v>
      </c>
      <c r="F610" s="196">
        <v>0</v>
      </c>
      <c r="G610" s="197">
        <v>0</v>
      </c>
      <c r="H610" s="198"/>
      <c r="I610" s="195">
        <v>12043041515.48</v>
      </c>
      <c r="J610" s="196">
        <v>0</v>
      </c>
      <c r="K610" s="197">
        <v>12043041515.48</v>
      </c>
      <c r="L610" s="198"/>
      <c r="M610" s="195">
        <v>24079112359.98</v>
      </c>
      <c r="N610" s="196">
        <v>0</v>
      </c>
      <c r="O610" s="197">
        <v>24079112359.98</v>
      </c>
      <c r="P610" s="198"/>
      <c r="Q610" s="195">
        <v>36122153875.459999</v>
      </c>
      <c r="R610" s="196">
        <v>0</v>
      </c>
      <c r="S610" s="197">
        <v>36122153875.459999</v>
      </c>
      <c r="T610" s="47"/>
    </row>
    <row r="611" spans="2:20" ht="25.5" customHeight="1">
      <c r="B611" s="21"/>
      <c r="C611" s="161" t="s">
        <v>1363</v>
      </c>
      <c r="D611" s="159"/>
      <c r="E611" s="199">
        <v>0</v>
      </c>
      <c r="F611" s="200">
        <v>0</v>
      </c>
      <c r="G611" s="201">
        <v>0</v>
      </c>
      <c r="H611" s="191"/>
      <c r="I611" s="199">
        <v>12043041515.48</v>
      </c>
      <c r="J611" s="200">
        <v>0</v>
      </c>
      <c r="K611" s="201">
        <v>12043041515.48</v>
      </c>
      <c r="L611" s="191"/>
      <c r="M611" s="199">
        <v>24079112359.98</v>
      </c>
      <c r="N611" s="200">
        <v>0</v>
      </c>
      <c r="O611" s="201">
        <v>24079112359.98</v>
      </c>
      <c r="P611" s="191"/>
      <c r="Q611" s="199">
        <v>36122153875.459999</v>
      </c>
      <c r="R611" s="200">
        <v>0</v>
      </c>
      <c r="S611" s="201">
        <v>36122153875.459999</v>
      </c>
      <c r="T611" s="47"/>
    </row>
    <row r="612" spans="2:20">
      <c r="B612" s="21"/>
      <c r="C612" s="160" t="s">
        <v>1364</v>
      </c>
      <c r="D612" s="158"/>
      <c r="E612" s="195">
        <v>0</v>
      </c>
      <c r="F612" s="196">
        <v>0</v>
      </c>
      <c r="G612" s="197">
        <v>0</v>
      </c>
      <c r="H612" s="198"/>
      <c r="I612" s="195">
        <v>0</v>
      </c>
      <c r="J612" s="196">
        <v>0</v>
      </c>
      <c r="K612" s="197">
        <v>0</v>
      </c>
      <c r="L612" s="198"/>
      <c r="M612" s="195">
        <v>32728767.710000001</v>
      </c>
      <c r="N612" s="196">
        <v>0</v>
      </c>
      <c r="O612" s="197">
        <v>32728767.710000001</v>
      </c>
      <c r="P612" s="198"/>
      <c r="Q612" s="195">
        <v>32728767.710000001</v>
      </c>
      <c r="R612" s="196">
        <v>0</v>
      </c>
      <c r="S612" s="197">
        <v>32728767.710000001</v>
      </c>
      <c r="T612" s="47"/>
    </row>
    <row r="613" spans="2:20" ht="25.5" customHeight="1">
      <c r="B613" s="21"/>
      <c r="C613" s="161" t="s">
        <v>1365</v>
      </c>
      <c r="D613" s="159"/>
      <c r="E613" s="199">
        <v>0</v>
      </c>
      <c r="F613" s="200">
        <v>0</v>
      </c>
      <c r="G613" s="201">
        <v>0</v>
      </c>
      <c r="H613" s="191"/>
      <c r="I613" s="199">
        <v>0</v>
      </c>
      <c r="J613" s="200">
        <v>0</v>
      </c>
      <c r="K613" s="201">
        <v>0</v>
      </c>
      <c r="L613" s="191"/>
      <c r="M613" s="199">
        <v>32728767.710000001</v>
      </c>
      <c r="N613" s="200">
        <v>0</v>
      </c>
      <c r="O613" s="201">
        <v>32728767.710000001</v>
      </c>
      <c r="P613" s="191"/>
      <c r="Q613" s="199">
        <v>32728767.710000001</v>
      </c>
      <c r="R613" s="200">
        <v>0</v>
      </c>
      <c r="S613" s="201">
        <v>32728767.710000001</v>
      </c>
      <c r="T613" s="47"/>
    </row>
    <row r="614" spans="2:20">
      <c r="B614" s="21"/>
      <c r="C614" s="160" t="s">
        <v>1366</v>
      </c>
      <c r="D614" s="158"/>
      <c r="E614" s="195">
        <v>20668162.219999999</v>
      </c>
      <c r="F614" s="196">
        <v>0</v>
      </c>
      <c r="G614" s="197">
        <v>20668162.219999999</v>
      </c>
      <c r="H614" s="198"/>
      <c r="I614" s="195">
        <v>1773594.21</v>
      </c>
      <c r="J614" s="196">
        <v>0</v>
      </c>
      <c r="K614" s="197">
        <v>1773594.21</v>
      </c>
      <c r="L614" s="198"/>
      <c r="M614" s="195">
        <v>1708656.06</v>
      </c>
      <c r="N614" s="196">
        <v>0</v>
      </c>
      <c r="O614" s="197">
        <v>1708656.06</v>
      </c>
      <c r="P614" s="198"/>
      <c r="Q614" s="195">
        <v>24150412.489999998</v>
      </c>
      <c r="R614" s="196">
        <v>0</v>
      </c>
      <c r="S614" s="197">
        <v>24150412.489999998</v>
      </c>
      <c r="T614" s="47"/>
    </row>
    <row r="615" spans="2:20">
      <c r="B615" s="21"/>
      <c r="C615" s="161" t="s">
        <v>1367</v>
      </c>
      <c r="D615" s="159"/>
      <c r="E615" s="199">
        <v>20668162.219999999</v>
      </c>
      <c r="F615" s="200">
        <v>0</v>
      </c>
      <c r="G615" s="201">
        <v>20668162.219999999</v>
      </c>
      <c r="H615" s="191"/>
      <c r="I615" s="199">
        <v>1773594.21</v>
      </c>
      <c r="J615" s="200">
        <v>0</v>
      </c>
      <c r="K615" s="201">
        <v>1773594.21</v>
      </c>
      <c r="L615" s="191"/>
      <c r="M615" s="199">
        <v>1708656.06</v>
      </c>
      <c r="N615" s="200">
        <v>0</v>
      </c>
      <c r="O615" s="201">
        <v>1708656.06</v>
      </c>
      <c r="P615" s="191"/>
      <c r="Q615" s="199">
        <v>24150412.489999998</v>
      </c>
      <c r="R615" s="200">
        <v>0</v>
      </c>
      <c r="S615" s="201">
        <v>24150412.489999998</v>
      </c>
      <c r="T615" s="47"/>
    </row>
    <row r="616" spans="2:20">
      <c r="B616" s="21"/>
      <c r="C616" s="160" t="s">
        <v>1368</v>
      </c>
      <c r="D616" s="158"/>
      <c r="E616" s="195">
        <v>0</v>
      </c>
      <c r="F616" s="196">
        <v>0</v>
      </c>
      <c r="G616" s="197">
        <v>0</v>
      </c>
      <c r="H616" s="198"/>
      <c r="I616" s="195">
        <v>1909197.32</v>
      </c>
      <c r="J616" s="196">
        <v>1909197.32</v>
      </c>
      <c r="K616" s="197">
        <v>0</v>
      </c>
      <c r="L616" s="198"/>
      <c r="M616" s="195">
        <v>564722608.20000005</v>
      </c>
      <c r="N616" s="196">
        <v>506776236</v>
      </c>
      <c r="O616" s="197">
        <v>57946372.200000003</v>
      </c>
      <c r="P616" s="198"/>
      <c r="Q616" s="195">
        <v>566631805.51999998</v>
      </c>
      <c r="R616" s="196">
        <v>508685433.31999999</v>
      </c>
      <c r="S616" s="197">
        <v>57946372.200000003</v>
      </c>
      <c r="T616" s="47"/>
    </row>
    <row r="617" spans="2:20">
      <c r="B617" s="21"/>
      <c r="C617" s="161" t="s">
        <v>1369</v>
      </c>
      <c r="D617" s="159"/>
      <c r="E617" s="199">
        <v>0</v>
      </c>
      <c r="F617" s="200">
        <v>0</v>
      </c>
      <c r="G617" s="201">
        <v>0</v>
      </c>
      <c r="H617" s="191"/>
      <c r="I617" s="199">
        <v>1909197.32</v>
      </c>
      <c r="J617" s="200">
        <v>1909197.32</v>
      </c>
      <c r="K617" s="201">
        <v>0</v>
      </c>
      <c r="L617" s="191"/>
      <c r="M617" s="199">
        <v>506776236</v>
      </c>
      <c r="N617" s="200">
        <v>506776236</v>
      </c>
      <c r="O617" s="201">
        <v>0</v>
      </c>
      <c r="P617" s="191"/>
      <c r="Q617" s="199">
        <v>508685433.31999999</v>
      </c>
      <c r="R617" s="200">
        <v>508685433.31999999</v>
      </c>
      <c r="S617" s="201">
        <v>0</v>
      </c>
      <c r="T617" s="47"/>
    </row>
    <row r="618" spans="2:20" ht="25.5" customHeight="1">
      <c r="B618" s="21"/>
      <c r="C618" s="160" t="s">
        <v>1370</v>
      </c>
      <c r="D618" s="158"/>
      <c r="E618" s="195">
        <v>0</v>
      </c>
      <c r="F618" s="196">
        <v>0</v>
      </c>
      <c r="G618" s="197">
        <v>0</v>
      </c>
      <c r="H618" s="198"/>
      <c r="I618" s="195">
        <v>1909197.32</v>
      </c>
      <c r="J618" s="196">
        <v>1909197.32</v>
      </c>
      <c r="K618" s="197">
        <v>0</v>
      </c>
      <c r="L618" s="198"/>
      <c r="M618" s="195">
        <v>350562420.85000002</v>
      </c>
      <c r="N618" s="196">
        <v>350562420.85000002</v>
      </c>
      <c r="O618" s="197">
        <v>0</v>
      </c>
      <c r="P618" s="198"/>
      <c r="Q618" s="195">
        <v>352471618.17000002</v>
      </c>
      <c r="R618" s="196">
        <v>352471618.17000002</v>
      </c>
      <c r="S618" s="197">
        <v>0</v>
      </c>
      <c r="T618" s="47"/>
    </row>
    <row r="619" spans="2:20" ht="25.5" customHeight="1">
      <c r="B619" s="21"/>
      <c r="C619" s="161" t="s">
        <v>1371</v>
      </c>
      <c r="D619" s="159"/>
      <c r="E619" s="199">
        <v>0</v>
      </c>
      <c r="F619" s="200">
        <v>0</v>
      </c>
      <c r="G619" s="201">
        <v>0</v>
      </c>
      <c r="H619" s="191"/>
      <c r="I619" s="199">
        <v>0</v>
      </c>
      <c r="J619" s="200">
        <v>0</v>
      </c>
      <c r="K619" s="201">
        <v>0</v>
      </c>
      <c r="L619" s="191"/>
      <c r="M619" s="199">
        <v>97020564.409999996</v>
      </c>
      <c r="N619" s="200">
        <v>97020564.409999996</v>
      </c>
      <c r="O619" s="201">
        <v>0</v>
      </c>
      <c r="P619" s="191"/>
      <c r="Q619" s="199">
        <v>97020564.409999996</v>
      </c>
      <c r="R619" s="200">
        <v>97020564.409999996</v>
      </c>
      <c r="S619" s="201">
        <v>0</v>
      </c>
      <c r="T619" s="47"/>
    </row>
    <row r="620" spans="2:20" ht="25.5" customHeight="1">
      <c r="B620" s="21"/>
      <c r="C620" s="160" t="s">
        <v>1372</v>
      </c>
      <c r="D620" s="158"/>
      <c r="E620" s="195">
        <v>0</v>
      </c>
      <c r="F620" s="196">
        <v>0</v>
      </c>
      <c r="G620" s="197">
        <v>0</v>
      </c>
      <c r="H620" s="198"/>
      <c r="I620" s="195">
        <v>0</v>
      </c>
      <c r="J620" s="196">
        <v>0</v>
      </c>
      <c r="K620" s="197">
        <v>0</v>
      </c>
      <c r="L620" s="198"/>
      <c r="M620" s="195">
        <v>59193250.740000002</v>
      </c>
      <c r="N620" s="196">
        <v>59193250.740000002</v>
      </c>
      <c r="O620" s="197">
        <v>0</v>
      </c>
      <c r="P620" s="198"/>
      <c r="Q620" s="195">
        <v>59193250.740000002</v>
      </c>
      <c r="R620" s="196">
        <v>59193250.740000002</v>
      </c>
      <c r="S620" s="197">
        <v>0</v>
      </c>
      <c r="T620" s="47"/>
    </row>
    <row r="621" spans="2:20">
      <c r="B621" s="21"/>
      <c r="C621" s="161" t="s">
        <v>1373</v>
      </c>
      <c r="D621" s="159"/>
      <c r="E621" s="199">
        <v>0</v>
      </c>
      <c r="F621" s="200">
        <v>0</v>
      </c>
      <c r="G621" s="201">
        <v>0</v>
      </c>
      <c r="H621" s="191"/>
      <c r="I621" s="199">
        <v>0</v>
      </c>
      <c r="J621" s="200">
        <v>0</v>
      </c>
      <c r="K621" s="201">
        <v>0</v>
      </c>
      <c r="L621" s="191"/>
      <c r="M621" s="199">
        <v>57946372.200000003</v>
      </c>
      <c r="N621" s="200">
        <v>0</v>
      </c>
      <c r="O621" s="201">
        <v>57946372.200000003</v>
      </c>
      <c r="P621" s="191"/>
      <c r="Q621" s="199">
        <v>57946372.200000003</v>
      </c>
      <c r="R621" s="200">
        <v>0</v>
      </c>
      <c r="S621" s="201">
        <v>57946372.200000003</v>
      </c>
      <c r="T621" s="47"/>
    </row>
    <row r="622" spans="2:20" ht="25.5" customHeight="1">
      <c r="B622" s="21"/>
      <c r="C622" s="160" t="s">
        <v>1374</v>
      </c>
      <c r="D622" s="158"/>
      <c r="E622" s="195">
        <v>0</v>
      </c>
      <c r="F622" s="196">
        <v>0</v>
      </c>
      <c r="G622" s="197">
        <v>0</v>
      </c>
      <c r="H622" s="198"/>
      <c r="I622" s="195">
        <v>0</v>
      </c>
      <c r="J622" s="196">
        <v>0</v>
      </c>
      <c r="K622" s="197">
        <v>0</v>
      </c>
      <c r="L622" s="198"/>
      <c r="M622" s="195">
        <v>57946372.200000003</v>
      </c>
      <c r="N622" s="196">
        <v>0</v>
      </c>
      <c r="O622" s="197">
        <v>57946372.200000003</v>
      </c>
      <c r="P622" s="198"/>
      <c r="Q622" s="195">
        <v>57946372.200000003</v>
      </c>
      <c r="R622" s="196">
        <v>0</v>
      </c>
      <c r="S622" s="197">
        <v>57946372.200000003</v>
      </c>
      <c r="T622" s="47"/>
    </row>
    <row r="623" spans="2:20">
      <c r="B623" s="21"/>
      <c r="C623" s="161" t="s">
        <v>1375</v>
      </c>
      <c r="D623" s="159"/>
      <c r="E623" s="199">
        <v>1861621.24</v>
      </c>
      <c r="F623" s="200">
        <v>0</v>
      </c>
      <c r="G623" s="201">
        <v>1861621.24</v>
      </c>
      <c r="H623" s="191"/>
      <c r="I623" s="199">
        <v>16248979.289999999</v>
      </c>
      <c r="J623" s="200">
        <v>0</v>
      </c>
      <c r="K623" s="201">
        <v>16248979.289999999</v>
      </c>
      <c r="L623" s="191"/>
      <c r="M623" s="199">
        <v>128806193.31999999</v>
      </c>
      <c r="N623" s="200">
        <v>0</v>
      </c>
      <c r="O623" s="201">
        <v>128806193.31999999</v>
      </c>
      <c r="P623" s="191"/>
      <c r="Q623" s="199">
        <v>146916793.84999999</v>
      </c>
      <c r="R623" s="200">
        <v>0</v>
      </c>
      <c r="S623" s="201">
        <v>146916793.84999999</v>
      </c>
      <c r="T623" s="47"/>
    </row>
    <row r="624" spans="2:20">
      <c r="B624" s="21"/>
      <c r="C624" s="160" t="s">
        <v>1376</v>
      </c>
      <c r="D624" s="158"/>
      <c r="E624" s="195">
        <v>1861621.24</v>
      </c>
      <c r="F624" s="196">
        <v>0</v>
      </c>
      <c r="G624" s="197">
        <v>1861621.24</v>
      </c>
      <c r="H624" s="198"/>
      <c r="I624" s="195">
        <v>16248979.289999999</v>
      </c>
      <c r="J624" s="196">
        <v>0</v>
      </c>
      <c r="K624" s="197">
        <v>16248979.289999999</v>
      </c>
      <c r="L624" s="198"/>
      <c r="M624" s="195">
        <v>128806193.31999999</v>
      </c>
      <c r="N624" s="196">
        <v>0</v>
      </c>
      <c r="O624" s="197">
        <v>128806193.31999999</v>
      </c>
      <c r="P624" s="198"/>
      <c r="Q624" s="195">
        <v>146916793.84999999</v>
      </c>
      <c r="R624" s="196">
        <v>0</v>
      </c>
      <c r="S624" s="197">
        <v>146916793.84999999</v>
      </c>
      <c r="T624" s="47"/>
    </row>
    <row r="625" spans="2:20">
      <c r="B625" s="21"/>
      <c r="C625" s="161" t="s">
        <v>1377</v>
      </c>
      <c r="D625" s="159"/>
      <c r="E625" s="199">
        <v>92065591042.229996</v>
      </c>
      <c r="F625" s="200">
        <v>0</v>
      </c>
      <c r="G625" s="201">
        <v>92065591042.229996</v>
      </c>
      <c r="H625" s="191"/>
      <c r="I625" s="199">
        <v>1401109341.6300001</v>
      </c>
      <c r="J625" s="200">
        <v>0</v>
      </c>
      <c r="K625" s="201">
        <v>1401109341.6300001</v>
      </c>
      <c r="L625" s="191"/>
      <c r="M625" s="199">
        <v>9128336518.4699993</v>
      </c>
      <c r="N625" s="200">
        <v>0</v>
      </c>
      <c r="O625" s="201">
        <v>9128336518.4699993</v>
      </c>
      <c r="P625" s="191"/>
      <c r="Q625" s="199">
        <v>102595036902.33</v>
      </c>
      <c r="R625" s="200">
        <v>-1.5E-5</v>
      </c>
      <c r="S625" s="201">
        <v>102595036902.33</v>
      </c>
      <c r="T625" s="47"/>
    </row>
    <row r="626" spans="2:20" ht="25.5" customHeight="1">
      <c r="B626" s="21"/>
      <c r="C626" s="160" t="s">
        <v>1378</v>
      </c>
      <c r="D626" s="158"/>
      <c r="E626" s="195">
        <v>92065591042.229996</v>
      </c>
      <c r="F626" s="196">
        <v>0</v>
      </c>
      <c r="G626" s="197">
        <v>92065591042.229996</v>
      </c>
      <c r="H626" s="198"/>
      <c r="I626" s="195">
        <v>1401109341.6300001</v>
      </c>
      <c r="J626" s="196">
        <v>0</v>
      </c>
      <c r="K626" s="197">
        <v>1401109341.6300001</v>
      </c>
      <c r="L626" s="198"/>
      <c r="M626" s="195">
        <v>9128336518.4699993</v>
      </c>
      <c r="N626" s="196">
        <v>0</v>
      </c>
      <c r="O626" s="197">
        <v>9128336518.4699993</v>
      </c>
      <c r="P626" s="198"/>
      <c r="Q626" s="195">
        <v>102595036902.33</v>
      </c>
      <c r="R626" s="196">
        <v>0</v>
      </c>
      <c r="S626" s="197">
        <v>102595036902.33</v>
      </c>
      <c r="T626" s="47"/>
    </row>
    <row r="627" spans="2:20" ht="25.5" customHeight="1">
      <c r="B627" s="21"/>
      <c r="C627" s="347" t="s">
        <v>1379</v>
      </c>
      <c r="D627" s="159"/>
      <c r="E627" s="199">
        <v>395384362563.59003</v>
      </c>
      <c r="F627" s="200">
        <v>6.0999999999999999E-5</v>
      </c>
      <c r="G627" s="201">
        <v>395384362563.59003</v>
      </c>
      <c r="H627" s="191"/>
      <c r="I627" s="199">
        <v>117014026713.74001</v>
      </c>
      <c r="J627" s="200">
        <v>-1.5E-5</v>
      </c>
      <c r="K627" s="201">
        <v>117014026713.74001</v>
      </c>
      <c r="L627" s="191"/>
      <c r="M627" s="199">
        <v>32697498423.580002</v>
      </c>
      <c r="N627" s="200">
        <v>2305645.3900029999</v>
      </c>
      <c r="O627" s="201">
        <v>32695192778.189999</v>
      </c>
      <c r="P627" s="191"/>
      <c r="Q627" s="199">
        <v>545095887700.90997</v>
      </c>
      <c r="R627" s="352">
        <v>2305645.3900759998</v>
      </c>
      <c r="S627" s="201">
        <v>545093582055.52002</v>
      </c>
      <c r="T627" s="47"/>
    </row>
    <row r="628" spans="2:20">
      <c r="B628" s="21"/>
      <c r="C628" s="160" t="s">
        <v>1380</v>
      </c>
      <c r="D628" s="158"/>
      <c r="E628" s="195">
        <v>50337985827.949997</v>
      </c>
      <c r="F628" s="196">
        <v>0</v>
      </c>
      <c r="G628" s="197">
        <v>50337985827.949997</v>
      </c>
      <c r="H628" s="198"/>
      <c r="I628" s="195">
        <v>72758573468.240005</v>
      </c>
      <c r="J628" s="196">
        <v>0</v>
      </c>
      <c r="K628" s="197">
        <v>72758573468.240005</v>
      </c>
      <c r="L628" s="198"/>
      <c r="M628" s="195">
        <v>5369905320.1499996</v>
      </c>
      <c r="N628" s="196">
        <v>0</v>
      </c>
      <c r="O628" s="197">
        <v>5369905320.1499996</v>
      </c>
      <c r="P628" s="198"/>
      <c r="Q628" s="195">
        <v>128466464616.34</v>
      </c>
      <c r="R628" s="196">
        <v>0</v>
      </c>
      <c r="S628" s="197">
        <v>128466464616.34</v>
      </c>
      <c r="T628" s="47"/>
    </row>
    <row r="629" spans="2:20">
      <c r="B629" s="21"/>
      <c r="C629" s="161" t="s">
        <v>1381</v>
      </c>
      <c r="D629" s="159"/>
      <c r="E629" s="199">
        <v>50336482256.339996</v>
      </c>
      <c r="F629" s="200">
        <v>0</v>
      </c>
      <c r="G629" s="201">
        <v>50336482256.339996</v>
      </c>
      <c r="H629" s="191"/>
      <c r="I629" s="199">
        <v>3977252274.46</v>
      </c>
      <c r="J629" s="200">
        <v>0</v>
      </c>
      <c r="K629" s="201">
        <v>3977252274.46</v>
      </c>
      <c r="L629" s="191"/>
      <c r="M629" s="199">
        <v>1976801637.45</v>
      </c>
      <c r="N629" s="200">
        <v>0</v>
      </c>
      <c r="O629" s="201">
        <v>1976801637.45</v>
      </c>
      <c r="P629" s="191"/>
      <c r="Q629" s="199">
        <v>56290536168.25</v>
      </c>
      <c r="R629" s="200">
        <v>7.9999999999999996E-6</v>
      </c>
      <c r="S629" s="201">
        <v>56290536168.249992</v>
      </c>
      <c r="T629" s="47"/>
    </row>
    <row r="630" spans="2:20">
      <c r="B630" s="21"/>
      <c r="C630" s="160" t="s">
        <v>1382</v>
      </c>
      <c r="D630" s="158"/>
      <c r="E630" s="195">
        <v>50336482256.339996</v>
      </c>
      <c r="F630" s="196">
        <v>0</v>
      </c>
      <c r="G630" s="197">
        <v>50336482256.339996</v>
      </c>
      <c r="H630" s="198"/>
      <c r="I630" s="195">
        <v>3977252274.46</v>
      </c>
      <c r="J630" s="196">
        <v>0</v>
      </c>
      <c r="K630" s="197">
        <v>3977252274.46</v>
      </c>
      <c r="L630" s="198"/>
      <c r="M630" s="195">
        <v>1976801637.45</v>
      </c>
      <c r="N630" s="196">
        <v>0</v>
      </c>
      <c r="O630" s="197">
        <v>1976801637.45</v>
      </c>
      <c r="P630" s="198"/>
      <c r="Q630" s="195">
        <v>56290536168.25</v>
      </c>
      <c r="R630" s="196">
        <v>0</v>
      </c>
      <c r="S630" s="197">
        <v>56290536168.25</v>
      </c>
      <c r="T630" s="47"/>
    </row>
    <row r="631" spans="2:20">
      <c r="B631" s="21"/>
      <c r="C631" s="161" t="s">
        <v>1383</v>
      </c>
      <c r="D631" s="159"/>
      <c r="E631" s="199">
        <v>16971.62</v>
      </c>
      <c r="F631" s="200">
        <v>0</v>
      </c>
      <c r="G631" s="201">
        <v>16971.62</v>
      </c>
      <c r="H631" s="191"/>
      <c r="I631" s="199">
        <v>12811661.699999999</v>
      </c>
      <c r="J631" s="200">
        <v>0</v>
      </c>
      <c r="K631" s="201">
        <v>12811661.699999999</v>
      </c>
      <c r="L631" s="191"/>
      <c r="M631" s="199">
        <v>201319.3</v>
      </c>
      <c r="N631" s="200">
        <v>0</v>
      </c>
      <c r="O631" s="201">
        <v>201319.3</v>
      </c>
      <c r="P631" s="191"/>
      <c r="Q631" s="199">
        <v>13029952.619999999</v>
      </c>
      <c r="R631" s="200">
        <v>0</v>
      </c>
      <c r="S631" s="201">
        <v>13029952.619999999</v>
      </c>
      <c r="T631" s="47"/>
    </row>
    <row r="632" spans="2:20">
      <c r="B632" s="21"/>
      <c r="C632" s="160" t="s">
        <v>1384</v>
      </c>
      <c r="D632" s="158"/>
      <c r="E632" s="195">
        <v>16971.62</v>
      </c>
      <c r="F632" s="196">
        <v>0</v>
      </c>
      <c r="G632" s="197">
        <v>16971.62</v>
      </c>
      <c r="H632" s="198"/>
      <c r="I632" s="195">
        <v>12811661.699999999</v>
      </c>
      <c r="J632" s="196">
        <v>0</v>
      </c>
      <c r="K632" s="197">
        <v>12811661.699999999</v>
      </c>
      <c r="L632" s="198"/>
      <c r="M632" s="195">
        <v>201319.3</v>
      </c>
      <c r="N632" s="196">
        <v>0</v>
      </c>
      <c r="O632" s="197">
        <v>201319.3</v>
      </c>
      <c r="P632" s="198"/>
      <c r="Q632" s="195">
        <v>13029952.619999999</v>
      </c>
      <c r="R632" s="196">
        <v>0</v>
      </c>
      <c r="S632" s="197">
        <v>13029952.619999999</v>
      </c>
      <c r="T632" s="47"/>
    </row>
    <row r="633" spans="2:20">
      <c r="B633" s="21"/>
      <c r="C633" s="161" t="s">
        <v>1385</v>
      </c>
      <c r="D633" s="159"/>
      <c r="E633" s="199">
        <v>1486599.99</v>
      </c>
      <c r="F633" s="200">
        <v>0</v>
      </c>
      <c r="G633" s="201">
        <v>1486599.99</v>
      </c>
      <c r="H633" s="191"/>
      <c r="I633" s="199">
        <v>68768509532.080002</v>
      </c>
      <c r="J633" s="200">
        <v>0</v>
      </c>
      <c r="K633" s="201">
        <v>68768509532.080002</v>
      </c>
      <c r="L633" s="191"/>
      <c r="M633" s="199">
        <v>3392902363.4000001</v>
      </c>
      <c r="N633" s="200">
        <v>0</v>
      </c>
      <c r="O633" s="201">
        <v>3392902363.4000001</v>
      </c>
      <c r="P633" s="191"/>
      <c r="Q633" s="199">
        <v>72162898495.470001</v>
      </c>
      <c r="R633" s="200">
        <v>0</v>
      </c>
      <c r="S633" s="201">
        <v>72162898495.470001</v>
      </c>
      <c r="T633" s="47"/>
    </row>
    <row r="634" spans="2:20">
      <c r="B634" s="21"/>
      <c r="C634" s="160" t="s">
        <v>1386</v>
      </c>
      <c r="D634" s="158"/>
      <c r="E634" s="195">
        <v>1486599.99</v>
      </c>
      <c r="F634" s="196">
        <v>0</v>
      </c>
      <c r="G634" s="197">
        <v>1486599.99</v>
      </c>
      <c r="H634" s="198"/>
      <c r="I634" s="195">
        <v>68768509532.080002</v>
      </c>
      <c r="J634" s="196">
        <v>0</v>
      </c>
      <c r="K634" s="197">
        <v>68768509532.080002</v>
      </c>
      <c r="L634" s="198"/>
      <c r="M634" s="195">
        <v>3392902363.4000001</v>
      </c>
      <c r="N634" s="196">
        <v>0</v>
      </c>
      <c r="O634" s="197">
        <v>3392902363.4000001</v>
      </c>
      <c r="P634" s="198"/>
      <c r="Q634" s="195">
        <v>72162898495.470001</v>
      </c>
      <c r="R634" s="196">
        <v>0</v>
      </c>
      <c r="S634" s="197">
        <v>72162898495.470001</v>
      </c>
      <c r="T634" s="47"/>
    </row>
    <row r="635" spans="2:20">
      <c r="B635" s="21"/>
      <c r="C635" s="161" t="s">
        <v>1387</v>
      </c>
      <c r="D635" s="159"/>
      <c r="E635" s="199">
        <v>818056452.90999997</v>
      </c>
      <c r="F635" s="200">
        <v>0</v>
      </c>
      <c r="G635" s="201">
        <v>818056452.90999997</v>
      </c>
      <c r="H635" s="191"/>
      <c r="I635" s="199">
        <v>1977268821.27</v>
      </c>
      <c r="J635" s="200">
        <v>0</v>
      </c>
      <c r="K635" s="201">
        <v>1977268821.27</v>
      </c>
      <c r="L635" s="191"/>
      <c r="M635" s="199">
        <v>252367264.09999999</v>
      </c>
      <c r="N635" s="200">
        <v>0</v>
      </c>
      <c r="O635" s="201">
        <v>252367264.09999999</v>
      </c>
      <c r="P635" s="191"/>
      <c r="Q635" s="199">
        <v>3047692538.2800002</v>
      </c>
      <c r="R635" s="200">
        <v>0</v>
      </c>
      <c r="S635" s="201">
        <v>3047692538.2800002</v>
      </c>
      <c r="T635" s="47"/>
    </row>
    <row r="636" spans="2:20">
      <c r="B636" s="21"/>
      <c r="C636" s="160" t="s">
        <v>1388</v>
      </c>
      <c r="D636" s="158"/>
      <c r="E636" s="195">
        <v>522096309.10000002</v>
      </c>
      <c r="F636" s="196">
        <v>0</v>
      </c>
      <c r="G636" s="197">
        <v>522096309.10000002</v>
      </c>
      <c r="H636" s="198"/>
      <c r="I636" s="195">
        <v>1842031522.1400001</v>
      </c>
      <c r="J636" s="196">
        <v>0</v>
      </c>
      <c r="K636" s="197">
        <v>1842031522.1400001</v>
      </c>
      <c r="L636" s="198"/>
      <c r="M636" s="195">
        <v>76779494.450000003</v>
      </c>
      <c r="N636" s="196">
        <v>0</v>
      </c>
      <c r="O636" s="197">
        <v>76779494.450000003</v>
      </c>
      <c r="P636" s="198"/>
      <c r="Q636" s="195">
        <v>2440907325.6900001</v>
      </c>
      <c r="R636" s="196">
        <v>0</v>
      </c>
      <c r="S636" s="197">
        <v>2440907325.6900001</v>
      </c>
      <c r="T636" s="47"/>
    </row>
    <row r="637" spans="2:20" ht="25.5" customHeight="1">
      <c r="B637" s="21"/>
      <c r="C637" s="161" t="s">
        <v>1389</v>
      </c>
      <c r="D637" s="159"/>
      <c r="E637" s="199">
        <v>522096309.10000002</v>
      </c>
      <c r="F637" s="200">
        <v>0</v>
      </c>
      <c r="G637" s="201">
        <v>522096309.10000002</v>
      </c>
      <c r="H637" s="191"/>
      <c r="I637" s="199">
        <v>1842031522.1400001</v>
      </c>
      <c r="J637" s="200">
        <v>0</v>
      </c>
      <c r="K637" s="201">
        <v>1842031522.1400001</v>
      </c>
      <c r="L637" s="191"/>
      <c r="M637" s="199">
        <v>76779494.450000003</v>
      </c>
      <c r="N637" s="200">
        <v>0</v>
      </c>
      <c r="O637" s="201">
        <v>76779494.450000003</v>
      </c>
      <c r="P637" s="191"/>
      <c r="Q637" s="199">
        <v>2440907325.6900001</v>
      </c>
      <c r="R637" s="200">
        <v>0</v>
      </c>
      <c r="S637" s="201">
        <v>2440907325.6900001</v>
      </c>
      <c r="T637" s="47"/>
    </row>
    <row r="638" spans="2:20">
      <c r="B638" s="21"/>
      <c r="C638" s="160" t="s">
        <v>1390</v>
      </c>
      <c r="D638" s="158"/>
      <c r="E638" s="195">
        <v>295960143.81</v>
      </c>
      <c r="F638" s="196">
        <v>0</v>
      </c>
      <c r="G638" s="197">
        <v>295960143.81</v>
      </c>
      <c r="H638" s="198"/>
      <c r="I638" s="195">
        <v>131965358.36</v>
      </c>
      <c r="J638" s="196">
        <v>0</v>
      </c>
      <c r="K638" s="197">
        <v>131965358.36</v>
      </c>
      <c r="L638" s="198"/>
      <c r="M638" s="195">
        <v>168242206.66999999</v>
      </c>
      <c r="N638" s="196">
        <v>0</v>
      </c>
      <c r="O638" s="197">
        <v>168242206.66999999</v>
      </c>
      <c r="P638" s="198"/>
      <c r="Q638" s="195">
        <v>596167708.84000003</v>
      </c>
      <c r="R638" s="196">
        <v>0</v>
      </c>
      <c r="S638" s="197">
        <v>596167708.84000003</v>
      </c>
      <c r="T638" s="47"/>
    </row>
    <row r="639" spans="2:20">
      <c r="B639" s="21"/>
      <c r="C639" s="161" t="s">
        <v>1391</v>
      </c>
      <c r="D639" s="159"/>
      <c r="E639" s="199">
        <v>295960143.81</v>
      </c>
      <c r="F639" s="200">
        <v>0</v>
      </c>
      <c r="G639" s="201">
        <v>295960143.81</v>
      </c>
      <c r="H639" s="191"/>
      <c r="I639" s="199">
        <v>131965358.36</v>
      </c>
      <c r="J639" s="200">
        <v>0</v>
      </c>
      <c r="K639" s="201">
        <v>131965358.36</v>
      </c>
      <c r="L639" s="191"/>
      <c r="M639" s="199">
        <v>168242206.66999999</v>
      </c>
      <c r="N639" s="200">
        <v>0</v>
      </c>
      <c r="O639" s="201">
        <v>168242206.66999999</v>
      </c>
      <c r="P639" s="191"/>
      <c r="Q639" s="199">
        <v>596167708.84000003</v>
      </c>
      <c r="R639" s="200">
        <v>0</v>
      </c>
      <c r="S639" s="201">
        <v>596167708.84000003</v>
      </c>
      <c r="T639" s="47"/>
    </row>
    <row r="640" spans="2:20">
      <c r="B640" s="21"/>
      <c r="C640" s="160" t="s">
        <v>1392</v>
      </c>
      <c r="D640" s="158"/>
      <c r="E640" s="195">
        <v>0</v>
      </c>
      <c r="F640" s="196">
        <v>0</v>
      </c>
      <c r="G640" s="197">
        <v>0</v>
      </c>
      <c r="H640" s="198"/>
      <c r="I640" s="195">
        <v>0</v>
      </c>
      <c r="J640" s="196">
        <v>0</v>
      </c>
      <c r="K640" s="197">
        <v>0</v>
      </c>
      <c r="L640" s="198"/>
      <c r="M640" s="195">
        <v>596736.44999999995</v>
      </c>
      <c r="N640" s="196">
        <v>0</v>
      </c>
      <c r="O640" s="197">
        <v>596736.44999999995</v>
      </c>
      <c r="P640" s="198"/>
      <c r="Q640" s="195">
        <v>596736.44999999995</v>
      </c>
      <c r="R640" s="196">
        <v>0</v>
      </c>
      <c r="S640" s="197">
        <v>596736.44999999995</v>
      </c>
      <c r="T640" s="47"/>
    </row>
    <row r="641" spans="2:20">
      <c r="B641" s="21"/>
      <c r="C641" s="161" t="s">
        <v>1393</v>
      </c>
      <c r="D641" s="159"/>
      <c r="E641" s="199">
        <v>0</v>
      </c>
      <c r="F641" s="200">
        <v>0</v>
      </c>
      <c r="G641" s="201">
        <v>0</v>
      </c>
      <c r="H641" s="191"/>
      <c r="I641" s="199">
        <v>0</v>
      </c>
      <c r="J641" s="200">
        <v>0</v>
      </c>
      <c r="K641" s="201">
        <v>0</v>
      </c>
      <c r="L641" s="191"/>
      <c r="M641" s="199">
        <v>596736.44999999995</v>
      </c>
      <c r="N641" s="200">
        <v>0</v>
      </c>
      <c r="O641" s="201">
        <v>596736.44999999995</v>
      </c>
      <c r="P641" s="191"/>
      <c r="Q641" s="199">
        <v>596736.44999999995</v>
      </c>
      <c r="R641" s="200">
        <v>0</v>
      </c>
      <c r="S641" s="201">
        <v>596736.44999999995</v>
      </c>
      <c r="T641" s="47"/>
    </row>
    <row r="642" spans="2:20">
      <c r="B642" s="21"/>
      <c r="C642" s="160" t="s">
        <v>1394</v>
      </c>
      <c r="D642" s="158"/>
      <c r="E642" s="195">
        <v>0</v>
      </c>
      <c r="F642" s="196">
        <v>0</v>
      </c>
      <c r="G642" s="197">
        <v>0</v>
      </c>
      <c r="H642" s="198"/>
      <c r="I642" s="195">
        <v>3271940.77</v>
      </c>
      <c r="J642" s="196">
        <v>0</v>
      </c>
      <c r="K642" s="197">
        <v>3271940.77</v>
      </c>
      <c r="L642" s="198"/>
      <c r="M642" s="195">
        <v>6748826.5300000003</v>
      </c>
      <c r="N642" s="196">
        <v>0</v>
      </c>
      <c r="O642" s="197">
        <v>6748826.5300000003</v>
      </c>
      <c r="P642" s="198"/>
      <c r="Q642" s="195">
        <v>10020767.300000001</v>
      </c>
      <c r="R642" s="196">
        <v>0</v>
      </c>
      <c r="S642" s="197">
        <v>10020767.300000001</v>
      </c>
      <c r="T642" s="47"/>
    </row>
    <row r="643" spans="2:20" ht="25.5" customHeight="1">
      <c r="B643" s="21"/>
      <c r="C643" s="161" t="s">
        <v>1395</v>
      </c>
      <c r="D643" s="159"/>
      <c r="E643" s="199">
        <v>0</v>
      </c>
      <c r="F643" s="200">
        <v>0</v>
      </c>
      <c r="G643" s="201">
        <v>0</v>
      </c>
      <c r="H643" s="191"/>
      <c r="I643" s="199">
        <v>3271940.77</v>
      </c>
      <c r="J643" s="200">
        <v>0</v>
      </c>
      <c r="K643" s="201">
        <v>3271940.77</v>
      </c>
      <c r="L643" s="191"/>
      <c r="M643" s="199">
        <v>6748826.5300000003</v>
      </c>
      <c r="N643" s="200">
        <v>0</v>
      </c>
      <c r="O643" s="201">
        <v>6748826.5300000003</v>
      </c>
      <c r="P643" s="191"/>
      <c r="Q643" s="199">
        <v>10020767.300000001</v>
      </c>
      <c r="R643" s="200">
        <v>0</v>
      </c>
      <c r="S643" s="201">
        <v>10020767.300000001</v>
      </c>
      <c r="T643" s="47"/>
    </row>
    <row r="644" spans="2:20">
      <c r="B644" s="21"/>
      <c r="C644" s="160" t="s">
        <v>1396</v>
      </c>
      <c r="D644" s="158"/>
      <c r="E644" s="195">
        <v>273055008924.88</v>
      </c>
      <c r="F644" s="196">
        <v>0</v>
      </c>
      <c r="G644" s="197">
        <v>273055008924.88</v>
      </c>
      <c r="H644" s="198"/>
      <c r="I644" s="195">
        <v>23655768038.889999</v>
      </c>
      <c r="J644" s="196">
        <v>-3.9999999999999998E-6</v>
      </c>
      <c r="K644" s="197">
        <v>23655768038.889999</v>
      </c>
      <c r="L644" s="198"/>
      <c r="M644" s="195">
        <v>14939673871.84</v>
      </c>
      <c r="N644" s="196">
        <v>0</v>
      </c>
      <c r="O644" s="197">
        <v>14939673871.84</v>
      </c>
      <c r="P644" s="198"/>
      <c r="Q644" s="195">
        <v>311650450835.60999</v>
      </c>
      <c r="R644" s="196">
        <v>-6.0999999999999999E-5</v>
      </c>
      <c r="S644" s="197">
        <v>311650450835.60999</v>
      </c>
      <c r="T644" s="47"/>
    </row>
    <row r="645" spans="2:20">
      <c r="B645" s="21"/>
      <c r="C645" s="161" t="s">
        <v>1397</v>
      </c>
      <c r="D645" s="159"/>
      <c r="E645" s="199">
        <v>9306677.5399999991</v>
      </c>
      <c r="F645" s="200">
        <v>0</v>
      </c>
      <c r="G645" s="201">
        <v>9306677.5399999991</v>
      </c>
      <c r="H645" s="191"/>
      <c r="I645" s="199">
        <v>6366800</v>
      </c>
      <c r="J645" s="200">
        <v>0</v>
      </c>
      <c r="K645" s="201">
        <v>6366800</v>
      </c>
      <c r="L645" s="191"/>
      <c r="M645" s="199">
        <v>869049086.34000003</v>
      </c>
      <c r="N645" s="200">
        <v>0</v>
      </c>
      <c r="O645" s="201">
        <v>869049086.34000003</v>
      </c>
      <c r="P645" s="191"/>
      <c r="Q645" s="199">
        <v>884722563.88</v>
      </c>
      <c r="R645" s="200">
        <v>0</v>
      </c>
      <c r="S645" s="201">
        <v>884722563.88</v>
      </c>
      <c r="T645" s="47"/>
    </row>
    <row r="646" spans="2:20" ht="25.5" customHeight="1">
      <c r="B646" s="21"/>
      <c r="C646" s="160" t="s">
        <v>1398</v>
      </c>
      <c r="D646" s="158"/>
      <c r="E646" s="195">
        <v>9306677.5399999991</v>
      </c>
      <c r="F646" s="196">
        <v>0</v>
      </c>
      <c r="G646" s="197">
        <v>9306677.5399999991</v>
      </c>
      <c r="H646" s="198"/>
      <c r="I646" s="195">
        <v>6366800</v>
      </c>
      <c r="J646" s="196">
        <v>0</v>
      </c>
      <c r="K646" s="197">
        <v>6366800</v>
      </c>
      <c r="L646" s="198"/>
      <c r="M646" s="195">
        <v>869049086.34000003</v>
      </c>
      <c r="N646" s="196">
        <v>0</v>
      </c>
      <c r="O646" s="197">
        <v>869049086.34000003</v>
      </c>
      <c r="P646" s="198"/>
      <c r="Q646" s="195">
        <v>884722563.88</v>
      </c>
      <c r="R646" s="196">
        <v>0</v>
      </c>
      <c r="S646" s="197">
        <v>884722563.88</v>
      </c>
      <c r="T646" s="47"/>
    </row>
    <row r="647" spans="2:20">
      <c r="B647" s="21"/>
      <c r="C647" s="161" t="s">
        <v>1399</v>
      </c>
      <c r="D647" s="159"/>
      <c r="E647" s="199">
        <v>3210603.15</v>
      </c>
      <c r="F647" s="200">
        <v>0</v>
      </c>
      <c r="G647" s="201">
        <v>3210603.15</v>
      </c>
      <c r="H647" s="191"/>
      <c r="I647" s="199">
        <v>703817.66</v>
      </c>
      <c r="J647" s="200">
        <v>0</v>
      </c>
      <c r="K647" s="201">
        <v>703817.66</v>
      </c>
      <c r="L647" s="191"/>
      <c r="M647" s="199">
        <v>19833598.850000001</v>
      </c>
      <c r="N647" s="200">
        <v>0</v>
      </c>
      <c r="O647" s="201">
        <v>19833598.850000001</v>
      </c>
      <c r="P647" s="191"/>
      <c r="Q647" s="199">
        <v>23748019.66</v>
      </c>
      <c r="R647" s="200">
        <v>0</v>
      </c>
      <c r="S647" s="201">
        <v>23748019.66</v>
      </c>
      <c r="T647" s="47"/>
    </row>
    <row r="648" spans="2:20" ht="25.5" customHeight="1">
      <c r="B648" s="21"/>
      <c r="C648" s="160" t="s">
        <v>1400</v>
      </c>
      <c r="D648" s="158"/>
      <c r="E648" s="195">
        <v>3210603.15</v>
      </c>
      <c r="F648" s="196">
        <v>0</v>
      </c>
      <c r="G648" s="197">
        <v>3210603.15</v>
      </c>
      <c r="H648" s="198"/>
      <c r="I648" s="195">
        <v>703817.66</v>
      </c>
      <c r="J648" s="196">
        <v>0</v>
      </c>
      <c r="K648" s="197">
        <v>703817.66</v>
      </c>
      <c r="L648" s="198"/>
      <c r="M648" s="195">
        <v>19833598.850000001</v>
      </c>
      <c r="N648" s="196">
        <v>0</v>
      </c>
      <c r="O648" s="197">
        <v>19833598.850000001</v>
      </c>
      <c r="P648" s="198"/>
      <c r="Q648" s="195">
        <v>23748019.66</v>
      </c>
      <c r="R648" s="196">
        <v>0</v>
      </c>
      <c r="S648" s="197">
        <v>23748019.66</v>
      </c>
      <c r="T648" s="47"/>
    </row>
    <row r="649" spans="2:20">
      <c r="B649" s="21"/>
      <c r="C649" s="161" t="s">
        <v>1401</v>
      </c>
      <c r="D649" s="159"/>
      <c r="E649" s="199">
        <v>259047549.77000001</v>
      </c>
      <c r="F649" s="200">
        <v>0</v>
      </c>
      <c r="G649" s="201">
        <v>259047549.77000001</v>
      </c>
      <c r="H649" s="191"/>
      <c r="I649" s="199">
        <v>11599583.960000001</v>
      </c>
      <c r="J649" s="200">
        <v>0</v>
      </c>
      <c r="K649" s="201">
        <v>11599583.960000001</v>
      </c>
      <c r="L649" s="191"/>
      <c r="M649" s="199">
        <v>12641354.42</v>
      </c>
      <c r="N649" s="200">
        <v>0</v>
      </c>
      <c r="O649" s="201">
        <v>12641354.42</v>
      </c>
      <c r="P649" s="191"/>
      <c r="Q649" s="199">
        <v>283288488.14999998</v>
      </c>
      <c r="R649" s="200">
        <v>0</v>
      </c>
      <c r="S649" s="201">
        <v>283288488.14999998</v>
      </c>
      <c r="T649" s="47"/>
    </row>
    <row r="650" spans="2:20" ht="25.5" customHeight="1">
      <c r="B650" s="21"/>
      <c r="C650" s="160" t="s">
        <v>1402</v>
      </c>
      <c r="D650" s="158"/>
      <c r="E650" s="195">
        <v>259047549.77000001</v>
      </c>
      <c r="F650" s="196">
        <v>0</v>
      </c>
      <c r="G650" s="197">
        <v>259047549.77000001</v>
      </c>
      <c r="H650" s="198"/>
      <c r="I650" s="195">
        <v>11599583.960000001</v>
      </c>
      <c r="J650" s="196">
        <v>0</v>
      </c>
      <c r="K650" s="197">
        <v>11599583.960000001</v>
      </c>
      <c r="L650" s="198"/>
      <c r="M650" s="195">
        <v>12641354.42</v>
      </c>
      <c r="N650" s="196">
        <v>0</v>
      </c>
      <c r="O650" s="197">
        <v>12641354.42</v>
      </c>
      <c r="P650" s="198"/>
      <c r="Q650" s="195">
        <v>283288488.14999998</v>
      </c>
      <c r="R650" s="196">
        <v>0</v>
      </c>
      <c r="S650" s="197">
        <v>283288488.14999998</v>
      </c>
      <c r="T650" s="47"/>
    </row>
    <row r="651" spans="2:20">
      <c r="B651" s="21"/>
      <c r="C651" s="161" t="s">
        <v>1403</v>
      </c>
      <c r="D651" s="159"/>
      <c r="E651" s="199">
        <v>7893209.9900000002</v>
      </c>
      <c r="F651" s="200">
        <v>0</v>
      </c>
      <c r="G651" s="201">
        <v>7893209.9900000002</v>
      </c>
      <c r="H651" s="191"/>
      <c r="I651" s="199">
        <v>355291233.44</v>
      </c>
      <c r="J651" s="200">
        <v>0</v>
      </c>
      <c r="K651" s="201">
        <v>355291233.44</v>
      </c>
      <c r="L651" s="191"/>
      <c r="M651" s="199">
        <v>11105427.34</v>
      </c>
      <c r="N651" s="200">
        <v>0</v>
      </c>
      <c r="O651" s="201">
        <v>11105427.34</v>
      </c>
      <c r="P651" s="191"/>
      <c r="Q651" s="199">
        <v>374289870.76999998</v>
      </c>
      <c r="R651" s="200">
        <v>0</v>
      </c>
      <c r="S651" s="201">
        <v>374289870.76999998</v>
      </c>
      <c r="T651" s="47"/>
    </row>
    <row r="652" spans="2:20" ht="25.5" customHeight="1">
      <c r="B652" s="21"/>
      <c r="C652" s="160" t="s">
        <v>1404</v>
      </c>
      <c r="D652" s="158"/>
      <c r="E652" s="195">
        <v>7893209.9900000002</v>
      </c>
      <c r="F652" s="196">
        <v>0</v>
      </c>
      <c r="G652" s="197">
        <v>7893209.9900000002</v>
      </c>
      <c r="H652" s="198"/>
      <c r="I652" s="195">
        <v>355291233.44</v>
      </c>
      <c r="J652" s="196">
        <v>0</v>
      </c>
      <c r="K652" s="197">
        <v>355291233.44</v>
      </c>
      <c r="L652" s="198"/>
      <c r="M652" s="195">
        <v>11105427.34</v>
      </c>
      <c r="N652" s="196">
        <v>0</v>
      </c>
      <c r="O652" s="197">
        <v>11105427.34</v>
      </c>
      <c r="P652" s="198"/>
      <c r="Q652" s="195">
        <v>374289870.76999998</v>
      </c>
      <c r="R652" s="196">
        <v>0</v>
      </c>
      <c r="S652" s="197">
        <v>374289870.76999998</v>
      </c>
      <c r="T652" s="47"/>
    </row>
    <row r="653" spans="2:20">
      <c r="B653" s="21"/>
      <c r="C653" s="161" t="s">
        <v>1405</v>
      </c>
      <c r="D653" s="159"/>
      <c r="E653" s="199">
        <v>272775550884.42999</v>
      </c>
      <c r="F653" s="200">
        <v>0</v>
      </c>
      <c r="G653" s="201">
        <v>272775550884.42999</v>
      </c>
      <c r="H653" s="191"/>
      <c r="I653" s="199">
        <v>23281806603.830002</v>
      </c>
      <c r="J653" s="200">
        <v>0</v>
      </c>
      <c r="K653" s="201">
        <v>23281806603.830002</v>
      </c>
      <c r="L653" s="191"/>
      <c r="M653" s="199">
        <v>14027044404.889999</v>
      </c>
      <c r="N653" s="200">
        <v>0</v>
      </c>
      <c r="O653" s="201">
        <v>14027044404.889999</v>
      </c>
      <c r="P653" s="191"/>
      <c r="Q653" s="199">
        <v>310084401893.15002</v>
      </c>
      <c r="R653" s="200">
        <v>0</v>
      </c>
      <c r="S653" s="201">
        <v>310084401893.15002</v>
      </c>
      <c r="T653" s="47"/>
    </row>
    <row r="654" spans="2:20" ht="25.5" customHeight="1">
      <c r="B654" s="21"/>
      <c r="C654" s="160" t="s">
        <v>1406</v>
      </c>
      <c r="D654" s="158"/>
      <c r="E654" s="195">
        <v>272775550884.42999</v>
      </c>
      <c r="F654" s="196">
        <v>0</v>
      </c>
      <c r="G654" s="197">
        <v>272775550884.42999</v>
      </c>
      <c r="H654" s="198"/>
      <c r="I654" s="195">
        <v>23281806603.830002</v>
      </c>
      <c r="J654" s="196">
        <v>0</v>
      </c>
      <c r="K654" s="197">
        <v>23281806603.830002</v>
      </c>
      <c r="L654" s="198"/>
      <c r="M654" s="195">
        <v>14027044404.889999</v>
      </c>
      <c r="N654" s="196">
        <v>0</v>
      </c>
      <c r="O654" s="197">
        <v>14027044404.889999</v>
      </c>
      <c r="P654" s="198"/>
      <c r="Q654" s="195">
        <v>310084401893.15002</v>
      </c>
      <c r="R654" s="196">
        <v>0</v>
      </c>
      <c r="S654" s="197">
        <v>310084401893.15002</v>
      </c>
      <c r="T654" s="47"/>
    </row>
    <row r="655" spans="2:20">
      <c r="B655" s="21"/>
      <c r="C655" s="161" t="s">
        <v>1407</v>
      </c>
      <c r="D655" s="159"/>
      <c r="E655" s="199">
        <v>71173311357.850006</v>
      </c>
      <c r="F655" s="200">
        <v>0</v>
      </c>
      <c r="G655" s="201">
        <v>71173311357.850006</v>
      </c>
      <c r="H655" s="191"/>
      <c r="I655" s="199">
        <v>18523876758.880001</v>
      </c>
      <c r="J655" s="200">
        <v>0</v>
      </c>
      <c r="K655" s="201">
        <v>18523876758.880001</v>
      </c>
      <c r="L655" s="191"/>
      <c r="M655" s="199">
        <v>11948166845.26</v>
      </c>
      <c r="N655" s="200">
        <v>0</v>
      </c>
      <c r="O655" s="201">
        <v>11948166845.26</v>
      </c>
      <c r="P655" s="191"/>
      <c r="Q655" s="199">
        <v>101645354961.99001</v>
      </c>
      <c r="R655" s="200">
        <v>0</v>
      </c>
      <c r="S655" s="201">
        <v>101645354961.99001</v>
      </c>
      <c r="T655" s="47"/>
    </row>
    <row r="656" spans="2:20" ht="25.5" customHeight="1">
      <c r="B656" s="21"/>
      <c r="C656" s="160" t="s">
        <v>1408</v>
      </c>
      <c r="D656" s="158"/>
      <c r="E656" s="195">
        <v>71173311357.850006</v>
      </c>
      <c r="F656" s="196">
        <v>0</v>
      </c>
      <c r="G656" s="197">
        <v>71173311357.850006</v>
      </c>
      <c r="H656" s="198"/>
      <c r="I656" s="195">
        <v>18523876758.880001</v>
      </c>
      <c r="J656" s="196">
        <v>0</v>
      </c>
      <c r="K656" s="197">
        <v>18523876758.880001</v>
      </c>
      <c r="L656" s="198"/>
      <c r="M656" s="195">
        <v>11948166845.26</v>
      </c>
      <c r="N656" s="196">
        <v>0</v>
      </c>
      <c r="O656" s="197">
        <v>11948166845.26</v>
      </c>
      <c r="P656" s="198"/>
      <c r="Q656" s="195">
        <v>101645354961.99001</v>
      </c>
      <c r="R656" s="196">
        <v>0</v>
      </c>
      <c r="S656" s="197">
        <v>101645354961.99001</v>
      </c>
      <c r="T656" s="47"/>
    </row>
    <row r="657" spans="2:20">
      <c r="B657" s="21"/>
      <c r="C657" s="161" t="s">
        <v>1409</v>
      </c>
      <c r="D657" s="159"/>
      <c r="E657" s="199">
        <v>0</v>
      </c>
      <c r="F657" s="200">
        <v>0</v>
      </c>
      <c r="G657" s="201">
        <v>0</v>
      </c>
      <c r="H657" s="191"/>
      <c r="I657" s="199">
        <v>98539626.459999993</v>
      </c>
      <c r="J657" s="200">
        <v>0</v>
      </c>
      <c r="K657" s="201">
        <v>98539626.459999993</v>
      </c>
      <c r="L657" s="191"/>
      <c r="M657" s="199">
        <v>187385122.22999999</v>
      </c>
      <c r="N657" s="200">
        <v>2305645.39</v>
      </c>
      <c r="O657" s="201">
        <v>185079476.84</v>
      </c>
      <c r="P657" s="191"/>
      <c r="Q657" s="199">
        <v>285924748.69</v>
      </c>
      <c r="R657" s="200">
        <v>2305645.39</v>
      </c>
      <c r="S657" s="201">
        <v>283619103.30000001</v>
      </c>
      <c r="T657" s="47"/>
    </row>
    <row r="658" spans="2:20" ht="25.5" customHeight="1">
      <c r="B658" s="21"/>
      <c r="C658" s="160" t="s">
        <v>1410</v>
      </c>
      <c r="D658" s="158"/>
      <c r="E658" s="195">
        <v>0</v>
      </c>
      <c r="F658" s="196">
        <v>0</v>
      </c>
      <c r="G658" s="197">
        <v>0</v>
      </c>
      <c r="H658" s="198"/>
      <c r="I658" s="195">
        <v>2668080.4900000002</v>
      </c>
      <c r="J658" s="196">
        <v>0</v>
      </c>
      <c r="K658" s="197">
        <v>2668080.4900000002</v>
      </c>
      <c r="L658" s="198"/>
      <c r="M658" s="195">
        <v>158478678.63999999</v>
      </c>
      <c r="N658" s="196">
        <v>2305645.39</v>
      </c>
      <c r="O658" s="197">
        <v>156173033.25</v>
      </c>
      <c r="P658" s="198"/>
      <c r="Q658" s="195">
        <v>161146759.13</v>
      </c>
      <c r="R658" s="196">
        <v>2305645.39</v>
      </c>
      <c r="S658" s="197">
        <v>158841113.74000001</v>
      </c>
      <c r="T658" s="47"/>
    </row>
    <row r="659" spans="2:20" ht="25.5" customHeight="1">
      <c r="B659" s="21"/>
      <c r="C659" s="161" t="s">
        <v>1411</v>
      </c>
      <c r="D659" s="159"/>
      <c r="E659" s="199">
        <v>0</v>
      </c>
      <c r="F659" s="200">
        <v>0</v>
      </c>
      <c r="G659" s="201">
        <v>0</v>
      </c>
      <c r="H659" s="191"/>
      <c r="I659" s="199">
        <v>2668080.4900000002</v>
      </c>
      <c r="J659" s="200">
        <v>0</v>
      </c>
      <c r="K659" s="201">
        <v>2668080.4900000002</v>
      </c>
      <c r="L659" s="191"/>
      <c r="M659" s="199">
        <v>156173033.25</v>
      </c>
      <c r="N659" s="200">
        <v>0</v>
      </c>
      <c r="O659" s="201">
        <v>156173033.25</v>
      </c>
      <c r="P659" s="191"/>
      <c r="Q659" s="199">
        <v>158841113.74000001</v>
      </c>
      <c r="R659" s="200">
        <v>0</v>
      </c>
      <c r="S659" s="201">
        <v>158841113.74000001</v>
      </c>
      <c r="T659" s="47"/>
    </row>
    <row r="660" spans="2:20" ht="25.5" customHeight="1">
      <c r="B660" s="21"/>
      <c r="C660" s="160" t="s">
        <v>1412</v>
      </c>
      <c r="D660" s="158"/>
      <c r="E660" s="195">
        <v>0</v>
      </c>
      <c r="F660" s="196">
        <v>0</v>
      </c>
      <c r="G660" s="197">
        <v>0</v>
      </c>
      <c r="H660" s="198"/>
      <c r="I660" s="195">
        <v>0</v>
      </c>
      <c r="J660" s="196">
        <v>0</v>
      </c>
      <c r="K660" s="197">
        <v>0</v>
      </c>
      <c r="L660" s="198"/>
      <c r="M660" s="195">
        <v>1328280.79</v>
      </c>
      <c r="N660" s="196">
        <v>1328280.79</v>
      </c>
      <c r="O660" s="197">
        <v>0</v>
      </c>
      <c r="P660" s="198"/>
      <c r="Q660" s="195">
        <v>1328280.79</v>
      </c>
      <c r="R660" s="196">
        <v>1328280.79</v>
      </c>
      <c r="S660" s="197">
        <v>0</v>
      </c>
      <c r="T660" s="47"/>
    </row>
    <row r="661" spans="2:20" ht="25.5" customHeight="1">
      <c r="B661" s="21"/>
      <c r="C661" s="161" t="s">
        <v>1413</v>
      </c>
      <c r="D661" s="159"/>
      <c r="E661" s="199">
        <v>0</v>
      </c>
      <c r="F661" s="200">
        <v>0</v>
      </c>
      <c r="G661" s="201">
        <v>0</v>
      </c>
      <c r="H661" s="191"/>
      <c r="I661" s="199">
        <v>0</v>
      </c>
      <c r="J661" s="200">
        <v>0</v>
      </c>
      <c r="K661" s="201">
        <v>0</v>
      </c>
      <c r="L661" s="191"/>
      <c r="M661" s="199">
        <v>0</v>
      </c>
      <c r="N661" s="200">
        <v>0</v>
      </c>
      <c r="O661" s="201">
        <v>0</v>
      </c>
      <c r="P661" s="191"/>
      <c r="Q661" s="199">
        <v>0</v>
      </c>
      <c r="R661" s="200">
        <v>0</v>
      </c>
      <c r="S661" s="201">
        <v>0</v>
      </c>
      <c r="T661" s="47"/>
    </row>
    <row r="662" spans="2:20" ht="25.5" customHeight="1">
      <c r="B662" s="21"/>
      <c r="C662" s="160" t="s">
        <v>1414</v>
      </c>
      <c r="D662" s="158"/>
      <c r="E662" s="195">
        <v>0</v>
      </c>
      <c r="F662" s="196">
        <v>0</v>
      </c>
      <c r="G662" s="197">
        <v>0</v>
      </c>
      <c r="H662" s="198"/>
      <c r="I662" s="195">
        <v>0</v>
      </c>
      <c r="J662" s="196">
        <v>0</v>
      </c>
      <c r="K662" s="197">
        <v>0</v>
      </c>
      <c r="L662" s="198"/>
      <c r="M662" s="195">
        <v>199404</v>
      </c>
      <c r="N662" s="196">
        <v>199404</v>
      </c>
      <c r="O662" s="197">
        <v>0</v>
      </c>
      <c r="P662" s="198"/>
      <c r="Q662" s="195">
        <v>199404</v>
      </c>
      <c r="R662" s="196">
        <v>199404</v>
      </c>
      <c r="S662" s="197">
        <v>0</v>
      </c>
      <c r="T662" s="47"/>
    </row>
    <row r="663" spans="2:20" ht="25.5" customHeight="1">
      <c r="B663" s="21"/>
      <c r="C663" s="161" t="s">
        <v>1415</v>
      </c>
      <c r="D663" s="159"/>
      <c r="E663" s="199">
        <v>0</v>
      </c>
      <c r="F663" s="200">
        <v>0</v>
      </c>
      <c r="G663" s="201">
        <v>0</v>
      </c>
      <c r="H663" s="191"/>
      <c r="I663" s="199">
        <v>0</v>
      </c>
      <c r="J663" s="200">
        <v>0</v>
      </c>
      <c r="K663" s="201">
        <v>0</v>
      </c>
      <c r="L663" s="191"/>
      <c r="M663" s="199">
        <v>777960.6</v>
      </c>
      <c r="N663" s="200">
        <v>777960.6</v>
      </c>
      <c r="O663" s="201">
        <v>0</v>
      </c>
      <c r="P663" s="191"/>
      <c r="Q663" s="199">
        <v>777960.6</v>
      </c>
      <c r="R663" s="200">
        <v>777960.6</v>
      </c>
      <c r="S663" s="201">
        <v>0</v>
      </c>
      <c r="T663" s="47"/>
    </row>
    <row r="664" spans="2:20" ht="25.5" customHeight="1">
      <c r="B664" s="21"/>
      <c r="C664" s="160" t="s">
        <v>1416</v>
      </c>
      <c r="D664" s="158"/>
      <c r="E664" s="195">
        <v>0</v>
      </c>
      <c r="F664" s="196">
        <v>0</v>
      </c>
      <c r="G664" s="197">
        <v>0</v>
      </c>
      <c r="H664" s="198"/>
      <c r="I664" s="195">
        <v>95871545.969999999</v>
      </c>
      <c r="J664" s="196">
        <v>0</v>
      </c>
      <c r="K664" s="197">
        <v>95871545.969999999</v>
      </c>
      <c r="L664" s="198"/>
      <c r="M664" s="195">
        <v>23427075.039999999</v>
      </c>
      <c r="N664" s="196">
        <v>0</v>
      </c>
      <c r="O664" s="197">
        <v>23427075.039999999</v>
      </c>
      <c r="P664" s="198"/>
      <c r="Q664" s="195">
        <v>119298621.01000001</v>
      </c>
      <c r="R664" s="196">
        <v>0</v>
      </c>
      <c r="S664" s="197">
        <v>119298621.01000001</v>
      </c>
      <c r="T664" s="47"/>
    </row>
    <row r="665" spans="2:20" ht="25.5" customHeight="1">
      <c r="B665" s="21"/>
      <c r="C665" s="161" t="s">
        <v>1417</v>
      </c>
      <c r="D665" s="159"/>
      <c r="E665" s="199">
        <v>0</v>
      </c>
      <c r="F665" s="200">
        <v>0</v>
      </c>
      <c r="G665" s="201">
        <v>0</v>
      </c>
      <c r="H665" s="191"/>
      <c r="I665" s="199">
        <v>95871545.969999999</v>
      </c>
      <c r="J665" s="200">
        <v>0</v>
      </c>
      <c r="K665" s="201">
        <v>95871545.969999999</v>
      </c>
      <c r="L665" s="191"/>
      <c r="M665" s="199">
        <v>23427075.039999999</v>
      </c>
      <c r="N665" s="200">
        <v>0</v>
      </c>
      <c r="O665" s="201">
        <v>23427075.039999999</v>
      </c>
      <c r="P665" s="191"/>
      <c r="Q665" s="199">
        <v>119298621.01000001</v>
      </c>
      <c r="R665" s="200">
        <v>0</v>
      </c>
      <c r="S665" s="201">
        <v>119298621.01000001</v>
      </c>
      <c r="T665" s="47"/>
    </row>
    <row r="666" spans="2:20" ht="25.5" customHeight="1">
      <c r="B666" s="21"/>
      <c r="C666" s="160" t="s">
        <v>1418</v>
      </c>
      <c r="D666" s="158"/>
      <c r="E666" s="195">
        <v>0</v>
      </c>
      <c r="F666" s="196">
        <v>0</v>
      </c>
      <c r="G666" s="197">
        <v>0</v>
      </c>
      <c r="H666" s="198"/>
      <c r="I666" s="195">
        <v>0</v>
      </c>
      <c r="J666" s="196">
        <v>0</v>
      </c>
      <c r="K666" s="197">
        <v>0</v>
      </c>
      <c r="L666" s="198"/>
      <c r="M666" s="195">
        <v>5479368.5499999998</v>
      </c>
      <c r="N666" s="196">
        <v>0</v>
      </c>
      <c r="O666" s="197">
        <v>5479368.5499999998</v>
      </c>
      <c r="P666" s="198"/>
      <c r="Q666" s="195">
        <v>5479368.5499999998</v>
      </c>
      <c r="R666" s="196">
        <v>0</v>
      </c>
      <c r="S666" s="197">
        <v>5479368.5499999998</v>
      </c>
      <c r="T666" s="47"/>
    </row>
    <row r="667" spans="2:20" ht="25.5" customHeight="1">
      <c r="B667" s="21"/>
      <c r="C667" s="161" t="s">
        <v>1419</v>
      </c>
      <c r="D667" s="159"/>
      <c r="E667" s="199">
        <v>0</v>
      </c>
      <c r="F667" s="200">
        <v>0</v>
      </c>
      <c r="G667" s="201">
        <v>0</v>
      </c>
      <c r="H667" s="191"/>
      <c r="I667" s="199">
        <v>0</v>
      </c>
      <c r="J667" s="200">
        <v>0</v>
      </c>
      <c r="K667" s="201">
        <v>0</v>
      </c>
      <c r="L667" s="191"/>
      <c r="M667" s="199">
        <v>5479368.5499999998</v>
      </c>
      <c r="N667" s="200">
        <v>0</v>
      </c>
      <c r="O667" s="201">
        <v>5479368.5499999998</v>
      </c>
      <c r="P667" s="191"/>
      <c r="Q667" s="199">
        <v>5479368.5499999998</v>
      </c>
      <c r="R667" s="200">
        <v>0</v>
      </c>
      <c r="S667" s="201">
        <v>5479368.5499999998</v>
      </c>
      <c r="T667" s="47"/>
    </row>
    <row r="668" spans="2:20">
      <c r="B668" s="21"/>
      <c r="C668" s="348" t="s">
        <v>1420</v>
      </c>
      <c r="D668" s="158"/>
      <c r="E668" s="195">
        <v>434390472325.53003</v>
      </c>
      <c r="F668" s="196">
        <v>38691457097.420036</v>
      </c>
      <c r="G668" s="197">
        <v>395699015228.10999</v>
      </c>
      <c r="H668" s="198"/>
      <c r="I668" s="195">
        <v>377144337412.52002</v>
      </c>
      <c r="J668" s="196">
        <v>1502386560.48999</v>
      </c>
      <c r="K668" s="197">
        <v>375641950852.03003</v>
      </c>
      <c r="L668" s="198"/>
      <c r="M668" s="195">
        <v>256560480564.79999</v>
      </c>
      <c r="N668" s="196">
        <v>2763174763.25</v>
      </c>
      <c r="O668" s="197">
        <v>253797305801.54999</v>
      </c>
      <c r="P668" s="198"/>
      <c r="Q668" s="195">
        <v>1068095290302.85</v>
      </c>
      <c r="R668" s="350">
        <v>42957018421.160156</v>
      </c>
      <c r="S668" s="197">
        <v>1025138271881.6899</v>
      </c>
      <c r="T668" s="47"/>
    </row>
    <row r="669" spans="2:20">
      <c r="B669" s="21"/>
      <c r="C669" s="161" t="s">
        <v>1421</v>
      </c>
      <c r="D669" s="159"/>
      <c r="E669" s="199">
        <v>1714198225.6400001</v>
      </c>
      <c r="F669" s="200">
        <v>0</v>
      </c>
      <c r="G669" s="201">
        <v>1714198225.6400001</v>
      </c>
      <c r="H669" s="191"/>
      <c r="I669" s="199">
        <v>974754163.09000003</v>
      </c>
      <c r="J669" s="200">
        <v>0</v>
      </c>
      <c r="K669" s="201">
        <v>974754163.09000003</v>
      </c>
      <c r="L669" s="191"/>
      <c r="M669" s="199">
        <v>576373498.90999997</v>
      </c>
      <c r="N669" s="200">
        <v>0</v>
      </c>
      <c r="O669" s="201">
        <v>576373498.90999997</v>
      </c>
      <c r="P669" s="191"/>
      <c r="Q669" s="199">
        <v>3265325887.6399999</v>
      </c>
      <c r="R669" s="200">
        <v>0</v>
      </c>
      <c r="S669" s="201">
        <v>3265325887.6399999</v>
      </c>
      <c r="T669" s="47"/>
    </row>
    <row r="670" spans="2:20" ht="25.5" customHeight="1">
      <c r="B670" s="21"/>
      <c r="C670" s="160" t="s">
        <v>1422</v>
      </c>
      <c r="D670" s="158"/>
      <c r="E670" s="195">
        <v>1714198225.6400001</v>
      </c>
      <c r="F670" s="196">
        <v>0</v>
      </c>
      <c r="G670" s="197">
        <v>1714198225.6400001</v>
      </c>
      <c r="H670" s="198"/>
      <c r="I670" s="195">
        <v>974754163.09000003</v>
      </c>
      <c r="J670" s="196">
        <v>0</v>
      </c>
      <c r="K670" s="197">
        <v>974754163.09000003</v>
      </c>
      <c r="L670" s="198"/>
      <c r="M670" s="195">
        <v>576373498.90999997</v>
      </c>
      <c r="N670" s="196">
        <v>0</v>
      </c>
      <c r="O670" s="197">
        <v>576373498.90999997</v>
      </c>
      <c r="P670" s="198"/>
      <c r="Q670" s="195">
        <v>3265325887.6399999</v>
      </c>
      <c r="R670" s="196">
        <v>0</v>
      </c>
      <c r="S670" s="197">
        <v>3265325887.6399999</v>
      </c>
      <c r="T670" s="47"/>
    </row>
    <row r="671" spans="2:20">
      <c r="B671" s="21"/>
      <c r="C671" s="161" t="s">
        <v>1423</v>
      </c>
      <c r="D671" s="159"/>
      <c r="E671" s="199">
        <v>65550079254.440002</v>
      </c>
      <c r="F671" s="200">
        <v>3064870074.9100041</v>
      </c>
      <c r="G671" s="201">
        <v>62485209179.529999</v>
      </c>
      <c r="H671" s="191"/>
      <c r="I671" s="199">
        <v>9733413413.4599991</v>
      </c>
      <c r="J671" s="200">
        <v>56437476.479999997</v>
      </c>
      <c r="K671" s="201">
        <v>9676975936.9799995</v>
      </c>
      <c r="L671" s="191"/>
      <c r="M671" s="199">
        <v>572963998.07000005</v>
      </c>
      <c r="N671" s="200">
        <v>17198015.309999999</v>
      </c>
      <c r="O671" s="201">
        <v>555765982.75999999</v>
      </c>
      <c r="P671" s="191"/>
      <c r="Q671" s="199">
        <v>75856456665.970001</v>
      </c>
      <c r="R671" s="200">
        <v>3138505566.7000122</v>
      </c>
      <c r="S671" s="201">
        <v>72717951099.269989</v>
      </c>
      <c r="T671" s="47"/>
    </row>
    <row r="672" spans="2:20">
      <c r="B672" s="21"/>
      <c r="C672" s="160" t="s">
        <v>1424</v>
      </c>
      <c r="D672" s="158"/>
      <c r="E672" s="195">
        <v>65402897263.019997</v>
      </c>
      <c r="F672" s="196">
        <v>3064870074.909996</v>
      </c>
      <c r="G672" s="197">
        <v>62338027188.110001</v>
      </c>
      <c r="H672" s="198"/>
      <c r="I672" s="195">
        <v>7610515361.9700003</v>
      </c>
      <c r="J672" s="196">
        <v>56437476.479999997</v>
      </c>
      <c r="K672" s="197">
        <v>7554077885.4899998</v>
      </c>
      <c r="L672" s="198"/>
      <c r="M672" s="195">
        <v>385705853.52999997</v>
      </c>
      <c r="N672" s="196">
        <v>17198015.309999999</v>
      </c>
      <c r="O672" s="197">
        <v>368507838.22000003</v>
      </c>
      <c r="P672" s="198"/>
      <c r="Q672" s="195">
        <v>73399118478.519989</v>
      </c>
      <c r="R672" s="196">
        <v>3138505566.6999822</v>
      </c>
      <c r="S672" s="197">
        <v>70260612911.820007</v>
      </c>
      <c r="T672" s="47"/>
    </row>
    <row r="673" spans="2:20" ht="25.5" customHeight="1">
      <c r="B673" s="21"/>
      <c r="C673" s="161" t="s">
        <v>1425</v>
      </c>
      <c r="D673" s="159"/>
      <c r="E673" s="199">
        <v>62338027188.110001</v>
      </c>
      <c r="F673" s="200">
        <v>0</v>
      </c>
      <c r="G673" s="201">
        <v>62338027188.110001</v>
      </c>
      <c r="H673" s="191"/>
      <c r="I673" s="199">
        <v>7554077885.4899998</v>
      </c>
      <c r="J673" s="200">
        <v>0</v>
      </c>
      <c r="K673" s="201">
        <v>7554077885.4899998</v>
      </c>
      <c r="L673" s="191"/>
      <c r="M673" s="199">
        <v>368507838.22000003</v>
      </c>
      <c r="N673" s="200">
        <v>0</v>
      </c>
      <c r="O673" s="201">
        <v>368507838.22000003</v>
      </c>
      <c r="P673" s="191"/>
      <c r="Q673" s="199">
        <v>70260612911.820007</v>
      </c>
      <c r="R673" s="200">
        <v>0</v>
      </c>
      <c r="S673" s="201">
        <v>70260612911.820007</v>
      </c>
      <c r="T673" s="47"/>
    </row>
    <row r="674" spans="2:20" ht="25.5" customHeight="1">
      <c r="B674" s="21"/>
      <c r="C674" s="160" t="s">
        <v>1426</v>
      </c>
      <c r="D674" s="158"/>
      <c r="E674" s="195">
        <v>3064606648.96</v>
      </c>
      <c r="F674" s="196">
        <v>3064606648.96</v>
      </c>
      <c r="G674" s="197">
        <v>0</v>
      </c>
      <c r="H674" s="198"/>
      <c r="I674" s="195">
        <v>56437476.479999997</v>
      </c>
      <c r="J674" s="196">
        <v>56437476.479999997</v>
      </c>
      <c r="K674" s="197">
        <v>0</v>
      </c>
      <c r="L674" s="198"/>
      <c r="M674" s="195">
        <v>9700253.0299999993</v>
      </c>
      <c r="N674" s="196">
        <v>9700253.0299999993</v>
      </c>
      <c r="O674" s="197">
        <v>0</v>
      </c>
      <c r="P674" s="198"/>
      <c r="Q674" s="195">
        <v>3130744378.4699998</v>
      </c>
      <c r="R674" s="196">
        <v>3130744378.4699998</v>
      </c>
      <c r="S674" s="197">
        <v>0</v>
      </c>
      <c r="T674" s="47"/>
    </row>
    <row r="675" spans="2:20" ht="25.5" customHeight="1">
      <c r="B675" s="21"/>
      <c r="C675" s="161" t="s">
        <v>1427</v>
      </c>
      <c r="D675" s="159"/>
      <c r="E675" s="199">
        <v>0</v>
      </c>
      <c r="F675" s="200">
        <v>0</v>
      </c>
      <c r="G675" s="201">
        <v>0</v>
      </c>
      <c r="H675" s="191"/>
      <c r="I675" s="199">
        <v>0</v>
      </c>
      <c r="J675" s="200">
        <v>0</v>
      </c>
      <c r="K675" s="201">
        <v>0</v>
      </c>
      <c r="L675" s="191"/>
      <c r="M675" s="199">
        <v>1907126.73</v>
      </c>
      <c r="N675" s="200">
        <v>1907126.73</v>
      </c>
      <c r="O675" s="201">
        <v>0</v>
      </c>
      <c r="P675" s="191"/>
      <c r="Q675" s="199">
        <v>1907126.73</v>
      </c>
      <c r="R675" s="200">
        <v>1907126.73</v>
      </c>
      <c r="S675" s="201">
        <v>0</v>
      </c>
      <c r="T675" s="47"/>
    </row>
    <row r="676" spans="2:20" ht="25.5" customHeight="1">
      <c r="B676" s="21"/>
      <c r="C676" s="160" t="s">
        <v>1428</v>
      </c>
      <c r="D676" s="158"/>
      <c r="E676" s="195">
        <v>263425.95</v>
      </c>
      <c r="F676" s="196">
        <v>263425.95</v>
      </c>
      <c r="G676" s="197">
        <v>0</v>
      </c>
      <c r="H676" s="198"/>
      <c r="I676" s="195">
        <v>0</v>
      </c>
      <c r="J676" s="196">
        <v>0</v>
      </c>
      <c r="K676" s="197">
        <v>0</v>
      </c>
      <c r="L676" s="198"/>
      <c r="M676" s="195">
        <v>0</v>
      </c>
      <c r="N676" s="196">
        <v>0</v>
      </c>
      <c r="O676" s="197">
        <v>0</v>
      </c>
      <c r="P676" s="198"/>
      <c r="Q676" s="195">
        <v>263425.95</v>
      </c>
      <c r="R676" s="196">
        <v>263425.95</v>
      </c>
      <c r="S676" s="197">
        <v>0</v>
      </c>
      <c r="T676" s="47"/>
    </row>
    <row r="677" spans="2:20" ht="25.5" customHeight="1">
      <c r="B677" s="21"/>
      <c r="C677" s="161" t="s">
        <v>1429</v>
      </c>
      <c r="D677" s="159"/>
      <c r="E677" s="199">
        <v>0</v>
      </c>
      <c r="F677" s="200">
        <v>0</v>
      </c>
      <c r="G677" s="201">
        <v>0</v>
      </c>
      <c r="H677" s="191"/>
      <c r="I677" s="199">
        <v>0</v>
      </c>
      <c r="J677" s="200">
        <v>0</v>
      </c>
      <c r="K677" s="201">
        <v>0</v>
      </c>
      <c r="L677" s="191"/>
      <c r="M677" s="199">
        <v>5590635.5499999998</v>
      </c>
      <c r="N677" s="200">
        <v>5590635.5499999998</v>
      </c>
      <c r="O677" s="201">
        <v>0</v>
      </c>
      <c r="P677" s="191"/>
      <c r="Q677" s="199">
        <v>5590635.5499999998</v>
      </c>
      <c r="R677" s="200">
        <v>5590635.5499999998</v>
      </c>
      <c r="S677" s="201">
        <v>0</v>
      </c>
      <c r="T677" s="47"/>
    </row>
    <row r="678" spans="2:20">
      <c r="B678" s="21"/>
      <c r="C678" s="160" t="s">
        <v>1430</v>
      </c>
      <c r="D678" s="158"/>
      <c r="E678" s="195">
        <v>147181991.41999999</v>
      </c>
      <c r="F678" s="196">
        <v>0</v>
      </c>
      <c r="G678" s="197">
        <v>147181991.41999999</v>
      </c>
      <c r="H678" s="198"/>
      <c r="I678" s="195">
        <v>2122898051.49</v>
      </c>
      <c r="J678" s="196">
        <v>0</v>
      </c>
      <c r="K678" s="197">
        <v>2122898051.49</v>
      </c>
      <c r="L678" s="198"/>
      <c r="M678" s="195">
        <v>187258144.53999999</v>
      </c>
      <c r="N678" s="196">
        <v>0</v>
      </c>
      <c r="O678" s="197">
        <v>187258144.53999999</v>
      </c>
      <c r="P678" s="198"/>
      <c r="Q678" s="195">
        <v>2457338187.4499998</v>
      </c>
      <c r="R678" s="196">
        <v>0</v>
      </c>
      <c r="S678" s="197">
        <v>2457338187.4499998</v>
      </c>
      <c r="T678" s="47"/>
    </row>
    <row r="679" spans="2:20" ht="25.5" customHeight="1">
      <c r="B679" s="21"/>
      <c r="C679" s="161" t="s">
        <v>1431</v>
      </c>
      <c r="D679" s="159"/>
      <c r="E679" s="199">
        <v>147181991.41999999</v>
      </c>
      <c r="F679" s="200">
        <v>0</v>
      </c>
      <c r="G679" s="201">
        <v>147181991.41999999</v>
      </c>
      <c r="H679" s="191"/>
      <c r="I679" s="199">
        <v>2122898051.49</v>
      </c>
      <c r="J679" s="200">
        <v>0</v>
      </c>
      <c r="K679" s="201">
        <v>2122898051.49</v>
      </c>
      <c r="L679" s="191"/>
      <c r="M679" s="199">
        <v>187258144.53999999</v>
      </c>
      <c r="N679" s="200">
        <v>0</v>
      </c>
      <c r="O679" s="201">
        <v>187258144.53999999</v>
      </c>
      <c r="P679" s="191"/>
      <c r="Q679" s="199">
        <v>2457338187.4499998</v>
      </c>
      <c r="R679" s="200">
        <v>0</v>
      </c>
      <c r="S679" s="201">
        <v>2457338187.4499998</v>
      </c>
      <c r="T679" s="47"/>
    </row>
    <row r="680" spans="2:20">
      <c r="B680" s="21"/>
      <c r="C680" s="160" t="s">
        <v>1432</v>
      </c>
      <c r="D680" s="158"/>
      <c r="E680" s="195">
        <v>0</v>
      </c>
      <c r="F680" s="196">
        <v>0</v>
      </c>
      <c r="G680" s="197">
        <v>0</v>
      </c>
      <c r="H680" s="198"/>
      <c r="I680" s="195">
        <v>267016531.36000001</v>
      </c>
      <c r="J680" s="196">
        <v>0</v>
      </c>
      <c r="K680" s="197">
        <v>267016531.36000001</v>
      </c>
      <c r="L680" s="198"/>
      <c r="M680" s="195">
        <v>15801685.09</v>
      </c>
      <c r="N680" s="196">
        <v>0</v>
      </c>
      <c r="O680" s="197">
        <v>15801685.09</v>
      </c>
      <c r="P680" s="198"/>
      <c r="Q680" s="195">
        <v>282818216.44999999</v>
      </c>
      <c r="R680" s="196">
        <v>0</v>
      </c>
      <c r="S680" s="197">
        <v>282818216.44999999</v>
      </c>
      <c r="T680" s="47"/>
    </row>
    <row r="681" spans="2:20">
      <c r="B681" s="21"/>
      <c r="C681" s="161" t="s">
        <v>1433</v>
      </c>
      <c r="D681" s="159"/>
      <c r="E681" s="199">
        <v>0</v>
      </c>
      <c r="F681" s="200">
        <v>0</v>
      </c>
      <c r="G681" s="201">
        <v>0</v>
      </c>
      <c r="H681" s="191"/>
      <c r="I681" s="199">
        <v>267016531.36000001</v>
      </c>
      <c r="J681" s="200">
        <v>0</v>
      </c>
      <c r="K681" s="201">
        <v>267016531.36000001</v>
      </c>
      <c r="L681" s="191"/>
      <c r="M681" s="199">
        <v>8677723.2699999996</v>
      </c>
      <c r="N681" s="200">
        <v>0</v>
      </c>
      <c r="O681" s="201">
        <v>8677723.2699999996</v>
      </c>
      <c r="P681" s="191"/>
      <c r="Q681" s="199">
        <v>275694254.63</v>
      </c>
      <c r="R681" s="200">
        <v>0</v>
      </c>
      <c r="S681" s="201">
        <v>275694254.63</v>
      </c>
      <c r="T681" s="47"/>
    </row>
    <row r="682" spans="2:20">
      <c r="B682" s="21"/>
      <c r="C682" s="160" t="s">
        <v>1434</v>
      </c>
      <c r="D682" s="158"/>
      <c r="E682" s="195">
        <v>0</v>
      </c>
      <c r="F682" s="196">
        <v>0</v>
      </c>
      <c r="G682" s="197">
        <v>0</v>
      </c>
      <c r="H682" s="198"/>
      <c r="I682" s="195">
        <v>267016531.36000001</v>
      </c>
      <c r="J682" s="196">
        <v>0</v>
      </c>
      <c r="K682" s="197">
        <v>267016531.36000001</v>
      </c>
      <c r="L682" s="198"/>
      <c r="M682" s="195">
        <v>8677723.2699999996</v>
      </c>
      <c r="N682" s="196">
        <v>0</v>
      </c>
      <c r="O682" s="197">
        <v>8677723.2699999996</v>
      </c>
      <c r="P682" s="198"/>
      <c r="Q682" s="195">
        <v>275694254.63</v>
      </c>
      <c r="R682" s="196">
        <v>0</v>
      </c>
      <c r="S682" s="197">
        <v>275694254.63</v>
      </c>
      <c r="T682" s="47"/>
    </row>
    <row r="683" spans="2:20">
      <c r="B683" s="21"/>
      <c r="C683" s="161" t="s">
        <v>1435</v>
      </c>
      <c r="D683" s="159"/>
      <c r="E683" s="199">
        <v>0</v>
      </c>
      <c r="F683" s="200">
        <v>0</v>
      </c>
      <c r="G683" s="201">
        <v>0</v>
      </c>
      <c r="H683" s="191"/>
      <c r="I683" s="199">
        <v>0</v>
      </c>
      <c r="J683" s="200">
        <v>0</v>
      </c>
      <c r="K683" s="201">
        <v>0</v>
      </c>
      <c r="L683" s="191"/>
      <c r="M683" s="199">
        <v>3499428.21</v>
      </c>
      <c r="N683" s="200">
        <v>0</v>
      </c>
      <c r="O683" s="201">
        <v>3499428.21</v>
      </c>
      <c r="P683" s="191"/>
      <c r="Q683" s="199">
        <v>3499428.21</v>
      </c>
      <c r="R683" s="200">
        <v>0</v>
      </c>
      <c r="S683" s="201">
        <v>3499428.21</v>
      </c>
      <c r="T683" s="47"/>
    </row>
    <row r="684" spans="2:20">
      <c r="B684" s="21"/>
      <c r="C684" s="160" t="s">
        <v>1436</v>
      </c>
      <c r="D684" s="158"/>
      <c r="E684" s="195">
        <v>0</v>
      </c>
      <c r="F684" s="196">
        <v>0</v>
      </c>
      <c r="G684" s="197">
        <v>0</v>
      </c>
      <c r="H684" s="198"/>
      <c r="I684" s="195">
        <v>0</v>
      </c>
      <c r="J684" s="196">
        <v>0</v>
      </c>
      <c r="K684" s="197">
        <v>0</v>
      </c>
      <c r="L684" s="198"/>
      <c r="M684" s="195">
        <v>3499428.21</v>
      </c>
      <c r="N684" s="196">
        <v>0</v>
      </c>
      <c r="O684" s="197">
        <v>3499428.21</v>
      </c>
      <c r="P684" s="198"/>
      <c r="Q684" s="195">
        <v>3499428.21</v>
      </c>
      <c r="R684" s="196">
        <v>0</v>
      </c>
      <c r="S684" s="197">
        <v>3499428.21</v>
      </c>
      <c r="T684" s="47"/>
    </row>
    <row r="685" spans="2:20">
      <c r="B685" s="21"/>
      <c r="C685" s="161" t="s">
        <v>1437</v>
      </c>
      <c r="D685" s="159"/>
      <c r="E685" s="199">
        <v>0</v>
      </c>
      <c r="F685" s="200">
        <v>0</v>
      </c>
      <c r="G685" s="201">
        <v>0</v>
      </c>
      <c r="H685" s="191"/>
      <c r="I685" s="199">
        <v>0</v>
      </c>
      <c r="J685" s="200">
        <v>0</v>
      </c>
      <c r="K685" s="201">
        <v>0</v>
      </c>
      <c r="L685" s="191"/>
      <c r="M685" s="199">
        <v>4943316.57</v>
      </c>
      <c r="N685" s="200">
        <v>0</v>
      </c>
      <c r="O685" s="201">
        <v>4943316.57</v>
      </c>
      <c r="P685" s="191"/>
      <c r="Q685" s="199">
        <v>4943316.57</v>
      </c>
      <c r="R685" s="200">
        <v>0</v>
      </c>
      <c r="S685" s="201">
        <v>4943316.57</v>
      </c>
      <c r="T685" s="47"/>
    </row>
    <row r="686" spans="2:20">
      <c r="B686" s="21"/>
      <c r="C686" s="160" t="s">
        <v>1438</v>
      </c>
      <c r="D686" s="158"/>
      <c r="E686" s="195">
        <v>0</v>
      </c>
      <c r="F686" s="196">
        <v>0</v>
      </c>
      <c r="G686" s="197">
        <v>0</v>
      </c>
      <c r="H686" s="198"/>
      <c r="I686" s="195">
        <v>0</v>
      </c>
      <c r="J686" s="196">
        <v>0</v>
      </c>
      <c r="K686" s="197">
        <v>0</v>
      </c>
      <c r="L686" s="198"/>
      <c r="M686" s="195">
        <v>4943316.57</v>
      </c>
      <c r="N686" s="196">
        <v>0</v>
      </c>
      <c r="O686" s="197">
        <v>4943316.57</v>
      </c>
      <c r="P686" s="198"/>
      <c r="Q686" s="195">
        <v>4943316.57</v>
      </c>
      <c r="R686" s="196">
        <v>0</v>
      </c>
      <c r="S686" s="197">
        <v>4943316.57</v>
      </c>
      <c r="T686" s="47"/>
    </row>
    <row r="687" spans="2:20">
      <c r="B687" s="21"/>
      <c r="C687" s="161" t="s">
        <v>1439</v>
      </c>
      <c r="D687" s="159"/>
      <c r="E687" s="199">
        <v>0</v>
      </c>
      <c r="F687" s="200">
        <v>0</v>
      </c>
      <c r="G687" s="201">
        <v>0</v>
      </c>
      <c r="H687" s="191"/>
      <c r="I687" s="199">
        <v>0</v>
      </c>
      <c r="J687" s="200">
        <v>0</v>
      </c>
      <c r="K687" s="201">
        <v>0</v>
      </c>
      <c r="L687" s="191"/>
      <c r="M687" s="199">
        <v>0</v>
      </c>
      <c r="N687" s="200">
        <v>0</v>
      </c>
      <c r="O687" s="201">
        <v>0</v>
      </c>
      <c r="P687" s="191"/>
      <c r="Q687" s="199">
        <v>0</v>
      </c>
      <c r="R687" s="200">
        <v>0</v>
      </c>
      <c r="S687" s="201">
        <v>0</v>
      </c>
      <c r="T687" s="47"/>
    </row>
    <row r="688" spans="2:20">
      <c r="B688" s="21"/>
      <c r="C688" s="160" t="s">
        <v>1440</v>
      </c>
      <c r="D688" s="158"/>
      <c r="E688" s="195">
        <v>0</v>
      </c>
      <c r="F688" s="196">
        <v>0</v>
      </c>
      <c r="G688" s="197">
        <v>0</v>
      </c>
      <c r="H688" s="198"/>
      <c r="I688" s="195">
        <v>0</v>
      </c>
      <c r="J688" s="196">
        <v>0</v>
      </c>
      <c r="K688" s="197">
        <v>0</v>
      </c>
      <c r="L688" s="198"/>
      <c r="M688" s="195">
        <v>0</v>
      </c>
      <c r="N688" s="196">
        <v>0</v>
      </c>
      <c r="O688" s="197">
        <v>0</v>
      </c>
      <c r="P688" s="198"/>
      <c r="Q688" s="195">
        <v>0</v>
      </c>
      <c r="R688" s="196">
        <v>0</v>
      </c>
      <c r="S688" s="197">
        <v>0</v>
      </c>
      <c r="T688" s="47"/>
    </row>
    <row r="689" spans="2:20">
      <c r="B689" s="21"/>
      <c r="C689" s="161" t="s">
        <v>1441</v>
      </c>
      <c r="D689" s="159"/>
      <c r="E689" s="199">
        <v>0</v>
      </c>
      <c r="F689" s="200">
        <v>0</v>
      </c>
      <c r="G689" s="201">
        <v>0</v>
      </c>
      <c r="H689" s="191"/>
      <c r="I689" s="199">
        <v>0</v>
      </c>
      <c r="J689" s="200">
        <v>0</v>
      </c>
      <c r="K689" s="201">
        <v>0</v>
      </c>
      <c r="L689" s="191"/>
      <c r="M689" s="199">
        <v>-1318782.96</v>
      </c>
      <c r="N689" s="200">
        <v>0</v>
      </c>
      <c r="O689" s="201">
        <v>-1318782.96</v>
      </c>
      <c r="P689" s="191"/>
      <c r="Q689" s="199">
        <v>-1318782.96</v>
      </c>
      <c r="R689" s="200">
        <v>0</v>
      </c>
      <c r="S689" s="201">
        <v>-1318782.96</v>
      </c>
      <c r="T689" s="47"/>
    </row>
    <row r="690" spans="2:20" ht="25.5" customHeight="1">
      <c r="B690" s="21"/>
      <c r="C690" s="160" t="s">
        <v>1442</v>
      </c>
      <c r="D690" s="158"/>
      <c r="E690" s="195">
        <v>0</v>
      </c>
      <c r="F690" s="196">
        <v>0</v>
      </c>
      <c r="G690" s="197">
        <v>0</v>
      </c>
      <c r="H690" s="198"/>
      <c r="I690" s="195">
        <v>0</v>
      </c>
      <c r="J690" s="196">
        <v>0</v>
      </c>
      <c r="K690" s="197">
        <v>0</v>
      </c>
      <c r="L690" s="198"/>
      <c r="M690" s="195">
        <v>-1318782.96</v>
      </c>
      <c r="N690" s="196">
        <v>0</v>
      </c>
      <c r="O690" s="197">
        <v>-1318782.96</v>
      </c>
      <c r="P690" s="198"/>
      <c r="Q690" s="195">
        <v>-1318782.96</v>
      </c>
      <c r="R690" s="196">
        <v>0</v>
      </c>
      <c r="S690" s="197">
        <v>-1318782.96</v>
      </c>
      <c r="T690" s="47"/>
    </row>
    <row r="691" spans="2:20">
      <c r="B691" s="21"/>
      <c r="C691" s="161" t="s">
        <v>1443</v>
      </c>
      <c r="D691" s="159"/>
      <c r="E691" s="199">
        <v>221232545628.48999</v>
      </c>
      <c r="F691" s="200">
        <v>35587209157.269989</v>
      </c>
      <c r="G691" s="201">
        <v>185645336471.22</v>
      </c>
      <c r="H691" s="191"/>
      <c r="I691" s="199">
        <v>285079183184.76001</v>
      </c>
      <c r="J691" s="200">
        <v>0</v>
      </c>
      <c r="K691" s="201">
        <v>285079183184.76001</v>
      </c>
      <c r="L691" s="191"/>
      <c r="M691" s="199">
        <v>196585497181.85001</v>
      </c>
      <c r="N691" s="200">
        <v>1100170251.5800171</v>
      </c>
      <c r="O691" s="201">
        <v>195485326930.26999</v>
      </c>
      <c r="P691" s="191"/>
      <c r="Q691" s="199">
        <v>702897225995.09998</v>
      </c>
      <c r="R691" s="200">
        <v>36687379408.849983</v>
      </c>
      <c r="S691" s="201">
        <v>666209846586.25</v>
      </c>
      <c r="T691" s="47"/>
    </row>
    <row r="692" spans="2:20">
      <c r="B692" s="21"/>
      <c r="C692" s="160" t="s">
        <v>1444</v>
      </c>
      <c r="D692" s="158"/>
      <c r="E692" s="195">
        <v>23671859161.93</v>
      </c>
      <c r="F692" s="196">
        <v>49760525.020000003</v>
      </c>
      <c r="G692" s="197">
        <v>23622098636.91</v>
      </c>
      <c r="H692" s="198"/>
      <c r="I692" s="195">
        <v>272286245355.98999</v>
      </c>
      <c r="J692" s="196">
        <v>0</v>
      </c>
      <c r="K692" s="197">
        <v>272286245355.98999</v>
      </c>
      <c r="L692" s="198"/>
      <c r="M692" s="195">
        <v>184671627283.38</v>
      </c>
      <c r="N692" s="196">
        <v>566615312.27002001</v>
      </c>
      <c r="O692" s="197">
        <v>184105011971.10999</v>
      </c>
      <c r="P692" s="198"/>
      <c r="Q692" s="195">
        <v>480629731801.29999</v>
      </c>
      <c r="R692" s="196">
        <v>616375837.29003894</v>
      </c>
      <c r="S692" s="197">
        <v>480013355964.00989</v>
      </c>
      <c r="T692" s="47"/>
    </row>
    <row r="693" spans="2:20">
      <c r="B693" s="21"/>
      <c r="C693" s="161" t="s">
        <v>1445</v>
      </c>
      <c r="D693" s="159"/>
      <c r="E693" s="199">
        <v>23622098636.91</v>
      </c>
      <c r="F693" s="200">
        <v>0</v>
      </c>
      <c r="G693" s="201">
        <v>23622098636.91</v>
      </c>
      <c r="H693" s="191"/>
      <c r="I693" s="199">
        <v>272286245355.98999</v>
      </c>
      <c r="J693" s="200">
        <v>0</v>
      </c>
      <c r="K693" s="201">
        <v>272286245355.98999</v>
      </c>
      <c r="L693" s="191"/>
      <c r="M693" s="199">
        <v>184105011971.10999</v>
      </c>
      <c r="N693" s="200">
        <v>0</v>
      </c>
      <c r="O693" s="201">
        <v>184105011971.10999</v>
      </c>
      <c r="P693" s="191"/>
      <c r="Q693" s="199">
        <v>480013355964.00989</v>
      </c>
      <c r="R693" s="200">
        <v>0</v>
      </c>
      <c r="S693" s="201">
        <v>480013355964.00989</v>
      </c>
      <c r="T693" s="47"/>
    </row>
    <row r="694" spans="2:20">
      <c r="B694" s="21"/>
      <c r="C694" s="160" t="s">
        <v>1446</v>
      </c>
      <c r="D694" s="158"/>
      <c r="E694" s="195">
        <v>0</v>
      </c>
      <c r="F694" s="196">
        <v>0</v>
      </c>
      <c r="G694" s="197">
        <v>0</v>
      </c>
      <c r="H694" s="198"/>
      <c r="I694" s="195">
        <v>0</v>
      </c>
      <c r="J694" s="196">
        <v>0</v>
      </c>
      <c r="K694" s="197">
        <v>0</v>
      </c>
      <c r="L694" s="198"/>
      <c r="M694" s="195">
        <v>120879565.29000001</v>
      </c>
      <c r="N694" s="196">
        <v>120879565.29000001</v>
      </c>
      <c r="O694" s="197">
        <v>0</v>
      </c>
      <c r="P694" s="198"/>
      <c r="Q694" s="195">
        <v>120879565.29000001</v>
      </c>
      <c r="R694" s="196">
        <v>120879565.29000001</v>
      </c>
      <c r="S694" s="197">
        <v>0</v>
      </c>
      <c r="T694" s="47"/>
    </row>
    <row r="695" spans="2:20">
      <c r="B695" s="21"/>
      <c r="C695" s="161" t="s">
        <v>1447</v>
      </c>
      <c r="D695" s="159"/>
      <c r="E695" s="199">
        <v>0</v>
      </c>
      <c r="F695" s="200">
        <v>0</v>
      </c>
      <c r="G695" s="201">
        <v>0</v>
      </c>
      <c r="H695" s="191"/>
      <c r="I695" s="199">
        <v>0</v>
      </c>
      <c r="J695" s="200">
        <v>0</v>
      </c>
      <c r="K695" s="201">
        <v>0</v>
      </c>
      <c r="L695" s="191"/>
      <c r="M695" s="199">
        <v>-628349.68000000005</v>
      </c>
      <c r="N695" s="200">
        <v>-628349.68000000005</v>
      </c>
      <c r="O695" s="201">
        <v>0</v>
      </c>
      <c r="P695" s="191"/>
      <c r="Q695" s="199">
        <v>-628349.68000000005</v>
      </c>
      <c r="R695" s="200">
        <v>-628349.68000000005</v>
      </c>
      <c r="S695" s="201">
        <v>0</v>
      </c>
      <c r="T695" s="47"/>
    </row>
    <row r="696" spans="2:20">
      <c r="B696" s="21"/>
      <c r="C696" s="160" t="s">
        <v>1448</v>
      </c>
      <c r="D696" s="158"/>
      <c r="E696" s="195">
        <v>49760525.020000003</v>
      </c>
      <c r="F696" s="196">
        <v>49760525.020000003</v>
      </c>
      <c r="G696" s="197">
        <v>0</v>
      </c>
      <c r="H696" s="198"/>
      <c r="I696" s="195">
        <v>0</v>
      </c>
      <c r="J696" s="196">
        <v>0</v>
      </c>
      <c r="K696" s="197">
        <v>0</v>
      </c>
      <c r="L696" s="198"/>
      <c r="M696" s="195">
        <v>446364096.66000003</v>
      </c>
      <c r="N696" s="196">
        <v>446364096.66000003</v>
      </c>
      <c r="O696" s="197">
        <v>0</v>
      </c>
      <c r="P696" s="198"/>
      <c r="Q696" s="195">
        <v>496124621.68000001</v>
      </c>
      <c r="R696" s="196">
        <v>496124621.68000001</v>
      </c>
      <c r="S696" s="197">
        <v>0</v>
      </c>
      <c r="T696" s="47"/>
    </row>
    <row r="697" spans="2:20">
      <c r="B697" s="21"/>
      <c r="C697" s="161" t="s">
        <v>1449</v>
      </c>
      <c r="D697" s="159"/>
      <c r="E697" s="199">
        <v>197560686466.56</v>
      </c>
      <c r="F697" s="200">
        <v>35537448632.25</v>
      </c>
      <c r="G697" s="201">
        <v>162023237834.31</v>
      </c>
      <c r="H697" s="191"/>
      <c r="I697" s="199">
        <v>12792937828.77</v>
      </c>
      <c r="J697" s="200">
        <v>0</v>
      </c>
      <c r="K697" s="201">
        <v>12792937828.77</v>
      </c>
      <c r="L697" s="191"/>
      <c r="M697" s="199">
        <v>11913869898.469999</v>
      </c>
      <c r="N697" s="200">
        <v>533554939.30999899</v>
      </c>
      <c r="O697" s="201">
        <v>11380314959.16</v>
      </c>
      <c r="P697" s="191"/>
      <c r="Q697" s="199">
        <v>222267494193.79999</v>
      </c>
      <c r="R697" s="200">
        <v>36071003571.559998</v>
      </c>
      <c r="S697" s="201">
        <v>186196490622.23999</v>
      </c>
      <c r="T697" s="47"/>
    </row>
    <row r="698" spans="2:20">
      <c r="B698" s="21"/>
      <c r="C698" s="160" t="s">
        <v>1450</v>
      </c>
      <c r="D698" s="158"/>
      <c r="E698" s="195">
        <v>162023237834.31</v>
      </c>
      <c r="F698" s="196">
        <v>0</v>
      </c>
      <c r="G698" s="197">
        <v>162023237834.31</v>
      </c>
      <c r="H698" s="198"/>
      <c r="I698" s="195">
        <v>12792937828.77</v>
      </c>
      <c r="J698" s="196">
        <v>0</v>
      </c>
      <c r="K698" s="197">
        <v>12792937828.77</v>
      </c>
      <c r="L698" s="198"/>
      <c r="M698" s="195">
        <v>11380314959.16</v>
      </c>
      <c r="N698" s="196">
        <v>0</v>
      </c>
      <c r="O698" s="197">
        <v>11380314959.16</v>
      </c>
      <c r="P698" s="198"/>
      <c r="Q698" s="195">
        <v>186196490622.23999</v>
      </c>
      <c r="R698" s="196">
        <v>0</v>
      </c>
      <c r="S698" s="197">
        <v>186196490622.23999</v>
      </c>
      <c r="T698" s="47"/>
    </row>
    <row r="699" spans="2:20">
      <c r="B699" s="21"/>
      <c r="C699" s="161" t="s">
        <v>1451</v>
      </c>
      <c r="D699" s="159"/>
      <c r="E699" s="199">
        <v>65038.67</v>
      </c>
      <c r="F699" s="200">
        <v>65038.67</v>
      </c>
      <c r="G699" s="201">
        <v>0</v>
      </c>
      <c r="H699" s="191"/>
      <c r="I699" s="199">
        <v>0</v>
      </c>
      <c r="J699" s="200">
        <v>0</v>
      </c>
      <c r="K699" s="201">
        <v>0</v>
      </c>
      <c r="L699" s="191"/>
      <c r="M699" s="199">
        <v>186416465.94</v>
      </c>
      <c r="N699" s="200">
        <v>186416465.94</v>
      </c>
      <c r="O699" s="201">
        <v>0</v>
      </c>
      <c r="P699" s="191"/>
      <c r="Q699" s="199">
        <v>186481504.61000001</v>
      </c>
      <c r="R699" s="200">
        <v>186481504.61000001</v>
      </c>
      <c r="S699" s="201">
        <v>0</v>
      </c>
      <c r="T699" s="47"/>
    </row>
    <row r="700" spans="2:20">
      <c r="B700" s="21"/>
      <c r="C700" s="160" t="s">
        <v>1452</v>
      </c>
      <c r="D700" s="158"/>
      <c r="E700" s="195">
        <v>0</v>
      </c>
      <c r="F700" s="196">
        <v>0</v>
      </c>
      <c r="G700" s="197">
        <v>0</v>
      </c>
      <c r="H700" s="198"/>
      <c r="I700" s="195">
        <v>0</v>
      </c>
      <c r="J700" s="196">
        <v>0</v>
      </c>
      <c r="K700" s="197">
        <v>0</v>
      </c>
      <c r="L700" s="198"/>
      <c r="M700" s="195">
        <v>150106.21</v>
      </c>
      <c r="N700" s="196">
        <v>150106.21</v>
      </c>
      <c r="O700" s="197">
        <v>0</v>
      </c>
      <c r="P700" s="198"/>
      <c r="Q700" s="195">
        <v>150106.21</v>
      </c>
      <c r="R700" s="196">
        <v>150106.21</v>
      </c>
      <c r="S700" s="197">
        <v>0</v>
      </c>
      <c r="T700" s="47"/>
    </row>
    <row r="701" spans="2:20">
      <c r="B701" s="21"/>
      <c r="C701" s="161" t="s">
        <v>1453</v>
      </c>
      <c r="D701" s="159"/>
      <c r="E701" s="199">
        <v>35362595031.279999</v>
      </c>
      <c r="F701" s="200">
        <v>35362595031.279999</v>
      </c>
      <c r="G701" s="201">
        <v>0</v>
      </c>
      <c r="H701" s="191"/>
      <c r="I701" s="199">
        <v>0</v>
      </c>
      <c r="J701" s="200">
        <v>0</v>
      </c>
      <c r="K701" s="201">
        <v>0</v>
      </c>
      <c r="L701" s="191"/>
      <c r="M701" s="199">
        <v>0</v>
      </c>
      <c r="N701" s="200">
        <v>0</v>
      </c>
      <c r="O701" s="201">
        <v>0</v>
      </c>
      <c r="P701" s="191"/>
      <c r="Q701" s="199">
        <v>35362595031.279999</v>
      </c>
      <c r="R701" s="200">
        <v>35362595031.279999</v>
      </c>
      <c r="S701" s="201">
        <v>0</v>
      </c>
      <c r="T701" s="47"/>
    </row>
    <row r="702" spans="2:20" ht="25.5" customHeight="1">
      <c r="B702" s="21"/>
      <c r="C702" s="160" t="s">
        <v>1454</v>
      </c>
      <c r="D702" s="158"/>
      <c r="E702" s="195">
        <v>174788562.30000001</v>
      </c>
      <c r="F702" s="196">
        <v>174788562.30000001</v>
      </c>
      <c r="G702" s="197">
        <v>0</v>
      </c>
      <c r="H702" s="198"/>
      <c r="I702" s="195">
        <v>0</v>
      </c>
      <c r="J702" s="196">
        <v>0</v>
      </c>
      <c r="K702" s="197">
        <v>0</v>
      </c>
      <c r="L702" s="198"/>
      <c r="M702" s="195">
        <v>346988367.16000003</v>
      </c>
      <c r="N702" s="196">
        <v>346988367.16000003</v>
      </c>
      <c r="O702" s="197">
        <v>0</v>
      </c>
      <c r="P702" s="198"/>
      <c r="Q702" s="195">
        <v>521776929.45999998</v>
      </c>
      <c r="R702" s="196">
        <v>521776929.45999998</v>
      </c>
      <c r="S702" s="197">
        <v>0</v>
      </c>
      <c r="T702" s="47"/>
    </row>
    <row r="703" spans="2:20">
      <c r="B703" s="21"/>
      <c r="C703" s="161" t="s">
        <v>1455</v>
      </c>
      <c r="D703" s="159"/>
      <c r="E703" s="199">
        <v>145893649216.95999</v>
      </c>
      <c r="F703" s="200">
        <v>39377865.239990003</v>
      </c>
      <c r="G703" s="201">
        <v>145854271351.72</v>
      </c>
      <c r="H703" s="191"/>
      <c r="I703" s="199">
        <v>81089970119.850006</v>
      </c>
      <c r="J703" s="200">
        <v>1445949084.009995</v>
      </c>
      <c r="K703" s="201">
        <v>79644021035.840012</v>
      </c>
      <c r="L703" s="191"/>
      <c r="M703" s="199">
        <v>58809844200.879997</v>
      </c>
      <c r="N703" s="200">
        <v>1645806496.359993</v>
      </c>
      <c r="O703" s="201">
        <v>57164037704.519997</v>
      </c>
      <c r="P703" s="191"/>
      <c r="Q703" s="199">
        <v>285793463537.69</v>
      </c>
      <c r="R703" s="200">
        <v>3131133445.6099849</v>
      </c>
      <c r="S703" s="201">
        <v>282662330092.08002</v>
      </c>
      <c r="T703" s="47"/>
    </row>
    <row r="704" spans="2:20">
      <c r="B704" s="21"/>
      <c r="C704" s="160" t="s">
        <v>1456</v>
      </c>
      <c r="D704" s="158"/>
      <c r="E704" s="195">
        <v>39377865.240000002</v>
      </c>
      <c r="F704" s="196">
        <v>39377865.240000002</v>
      </c>
      <c r="G704" s="197">
        <v>0</v>
      </c>
      <c r="H704" s="198"/>
      <c r="I704" s="195">
        <v>1125078057.71</v>
      </c>
      <c r="J704" s="196">
        <v>1125078057.71</v>
      </c>
      <c r="K704" s="197">
        <v>0</v>
      </c>
      <c r="L704" s="198"/>
      <c r="M704" s="195">
        <v>1603696491.1800001</v>
      </c>
      <c r="N704" s="196">
        <v>1603696491.1800001</v>
      </c>
      <c r="O704" s="197">
        <v>0</v>
      </c>
      <c r="P704" s="198"/>
      <c r="Q704" s="195">
        <v>2768152414.1300001</v>
      </c>
      <c r="R704" s="196">
        <v>2768152414.1300001</v>
      </c>
      <c r="S704" s="197">
        <v>0</v>
      </c>
      <c r="T704" s="47"/>
    </row>
    <row r="705" spans="2:20" ht="25.5" customHeight="1">
      <c r="B705" s="21"/>
      <c r="C705" s="161" t="s">
        <v>1457</v>
      </c>
      <c r="D705" s="159"/>
      <c r="E705" s="199">
        <v>39377865.240000002</v>
      </c>
      <c r="F705" s="200">
        <v>39377865.240000002</v>
      </c>
      <c r="G705" s="201">
        <v>0</v>
      </c>
      <c r="H705" s="191"/>
      <c r="I705" s="199">
        <v>129954461.13</v>
      </c>
      <c r="J705" s="200">
        <v>129954461.13</v>
      </c>
      <c r="K705" s="201">
        <v>0</v>
      </c>
      <c r="L705" s="191"/>
      <c r="M705" s="199">
        <v>521359177.64999998</v>
      </c>
      <c r="N705" s="200">
        <v>521359177.64999998</v>
      </c>
      <c r="O705" s="201">
        <v>0</v>
      </c>
      <c r="P705" s="191"/>
      <c r="Q705" s="199">
        <v>690691504.01999998</v>
      </c>
      <c r="R705" s="200">
        <v>690691504.01999998</v>
      </c>
      <c r="S705" s="201">
        <v>0</v>
      </c>
      <c r="T705" s="47"/>
    </row>
    <row r="706" spans="2:20" ht="25.5" customHeight="1">
      <c r="B706" s="21"/>
      <c r="C706" s="160" t="s">
        <v>1458</v>
      </c>
      <c r="D706" s="158"/>
      <c r="E706" s="195">
        <v>0</v>
      </c>
      <c r="F706" s="196">
        <v>0</v>
      </c>
      <c r="G706" s="197">
        <v>0</v>
      </c>
      <c r="H706" s="198"/>
      <c r="I706" s="195">
        <v>987548872.72000003</v>
      </c>
      <c r="J706" s="196">
        <v>987548872.72000003</v>
      </c>
      <c r="K706" s="197">
        <v>0</v>
      </c>
      <c r="L706" s="198"/>
      <c r="M706" s="195">
        <v>877671019.28999996</v>
      </c>
      <c r="N706" s="196">
        <v>877671019.28999996</v>
      </c>
      <c r="O706" s="197">
        <v>0</v>
      </c>
      <c r="P706" s="198"/>
      <c r="Q706" s="195">
        <v>1865219892.01</v>
      </c>
      <c r="R706" s="196">
        <v>1865219892.01</v>
      </c>
      <c r="S706" s="197">
        <v>0</v>
      </c>
      <c r="T706" s="47"/>
    </row>
    <row r="707" spans="2:20" ht="25.5" customHeight="1">
      <c r="B707" s="21"/>
      <c r="C707" s="161" t="s">
        <v>1459</v>
      </c>
      <c r="D707" s="159"/>
      <c r="E707" s="199">
        <v>0</v>
      </c>
      <c r="F707" s="200">
        <v>0</v>
      </c>
      <c r="G707" s="201">
        <v>0</v>
      </c>
      <c r="H707" s="191"/>
      <c r="I707" s="199">
        <v>7574723.8600000003</v>
      </c>
      <c r="J707" s="200">
        <v>7574723.8600000003</v>
      </c>
      <c r="K707" s="201">
        <v>0</v>
      </c>
      <c r="L707" s="191"/>
      <c r="M707" s="199">
        <v>1420.29</v>
      </c>
      <c r="N707" s="200">
        <v>1420.29</v>
      </c>
      <c r="O707" s="201">
        <v>0</v>
      </c>
      <c r="P707" s="191"/>
      <c r="Q707" s="199">
        <v>7576144.1500000004</v>
      </c>
      <c r="R707" s="200">
        <v>7576144.1500000004</v>
      </c>
      <c r="S707" s="201">
        <v>0</v>
      </c>
      <c r="T707" s="47"/>
    </row>
    <row r="708" spans="2:20" ht="25.5" customHeight="1">
      <c r="B708" s="21"/>
      <c r="C708" s="160" t="s">
        <v>1460</v>
      </c>
      <c r="D708" s="158"/>
      <c r="E708" s="195">
        <v>0</v>
      </c>
      <c r="F708" s="196">
        <v>0</v>
      </c>
      <c r="G708" s="197">
        <v>0</v>
      </c>
      <c r="H708" s="198"/>
      <c r="I708" s="195">
        <v>0</v>
      </c>
      <c r="J708" s="196">
        <v>0</v>
      </c>
      <c r="K708" s="197">
        <v>0</v>
      </c>
      <c r="L708" s="198"/>
      <c r="M708" s="195">
        <v>204664873.94999999</v>
      </c>
      <c r="N708" s="196">
        <v>204664873.94999999</v>
      </c>
      <c r="O708" s="197">
        <v>0</v>
      </c>
      <c r="P708" s="198"/>
      <c r="Q708" s="195">
        <v>204664873.94999999</v>
      </c>
      <c r="R708" s="196">
        <v>204664873.94999999</v>
      </c>
      <c r="S708" s="197">
        <v>0</v>
      </c>
      <c r="T708" s="47"/>
    </row>
    <row r="709" spans="2:20">
      <c r="B709" s="21"/>
      <c r="C709" s="161" t="s">
        <v>1461</v>
      </c>
      <c r="D709" s="159"/>
      <c r="E709" s="199">
        <v>0</v>
      </c>
      <c r="F709" s="200">
        <v>0</v>
      </c>
      <c r="G709" s="201">
        <v>0</v>
      </c>
      <c r="H709" s="191"/>
      <c r="I709" s="199">
        <v>320871026.30000001</v>
      </c>
      <c r="J709" s="200">
        <v>320871026.30000001</v>
      </c>
      <c r="K709" s="201">
        <v>0</v>
      </c>
      <c r="L709" s="191"/>
      <c r="M709" s="199">
        <v>13304875.67</v>
      </c>
      <c r="N709" s="200">
        <v>13304875.67</v>
      </c>
      <c r="O709" s="201">
        <v>0</v>
      </c>
      <c r="P709" s="191"/>
      <c r="Q709" s="199">
        <v>334175901.97000003</v>
      </c>
      <c r="R709" s="200">
        <v>334175901.97000003</v>
      </c>
      <c r="S709" s="201">
        <v>0</v>
      </c>
      <c r="T709" s="47"/>
    </row>
    <row r="710" spans="2:20" ht="25.5" customHeight="1">
      <c r="B710" s="21"/>
      <c r="C710" s="160" t="s">
        <v>1462</v>
      </c>
      <c r="D710" s="158"/>
      <c r="E710" s="195">
        <v>0</v>
      </c>
      <c r="F710" s="196">
        <v>0</v>
      </c>
      <c r="G710" s="197">
        <v>0</v>
      </c>
      <c r="H710" s="198"/>
      <c r="I710" s="195">
        <v>320871026.30000001</v>
      </c>
      <c r="J710" s="196">
        <v>320871026.30000001</v>
      </c>
      <c r="K710" s="197">
        <v>0</v>
      </c>
      <c r="L710" s="198"/>
      <c r="M710" s="195">
        <v>5481589.3799999999</v>
      </c>
      <c r="N710" s="196">
        <v>5481589.3799999999</v>
      </c>
      <c r="O710" s="197">
        <v>0</v>
      </c>
      <c r="P710" s="198"/>
      <c r="Q710" s="195">
        <v>326352615.68000001</v>
      </c>
      <c r="R710" s="196">
        <v>326352615.68000001</v>
      </c>
      <c r="S710" s="197">
        <v>0</v>
      </c>
      <c r="T710" s="47"/>
    </row>
    <row r="711" spans="2:20" ht="25.5" customHeight="1">
      <c r="B711" s="21"/>
      <c r="C711" s="161" t="s">
        <v>1463</v>
      </c>
      <c r="D711" s="159"/>
      <c r="E711" s="199">
        <v>0</v>
      </c>
      <c r="F711" s="200">
        <v>0</v>
      </c>
      <c r="G711" s="201">
        <v>0</v>
      </c>
      <c r="H711" s="191"/>
      <c r="I711" s="199">
        <v>0</v>
      </c>
      <c r="J711" s="200">
        <v>0</v>
      </c>
      <c r="K711" s="201">
        <v>0</v>
      </c>
      <c r="L711" s="191"/>
      <c r="M711" s="199">
        <v>0</v>
      </c>
      <c r="N711" s="200">
        <v>0</v>
      </c>
      <c r="O711" s="201">
        <v>0</v>
      </c>
      <c r="P711" s="191"/>
      <c r="Q711" s="199">
        <v>0</v>
      </c>
      <c r="R711" s="200">
        <v>0</v>
      </c>
      <c r="S711" s="201">
        <v>0</v>
      </c>
      <c r="T711" s="47"/>
    </row>
    <row r="712" spans="2:20" ht="25.5" customHeight="1">
      <c r="B712" s="21"/>
      <c r="C712" s="160" t="s">
        <v>1464</v>
      </c>
      <c r="D712" s="158"/>
      <c r="E712" s="195">
        <v>0</v>
      </c>
      <c r="F712" s="196">
        <v>0</v>
      </c>
      <c r="G712" s="197">
        <v>0</v>
      </c>
      <c r="H712" s="198"/>
      <c r="I712" s="195">
        <v>0</v>
      </c>
      <c r="J712" s="196">
        <v>0</v>
      </c>
      <c r="K712" s="197">
        <v>0</v>
      </c>
      <c r="L712" s="198"/>
      <c r="M712" s="195">
        <v>7823286.29</v>
      </c>
      <c r="N712" s="196">
        <v>7823286.29</v>
      </c>
      <c r="O712" s="197">
        <v>0</v>
      </c>
      <c r="P712" s="198"/>
      <c r="Q712" s="195">
        <v>7823286.29</v>
      </c>
      <c r="R712" s="196">
        <v>7823286.29</v>
      </c>
      <c r="S712" s="197">
        <v>0</v>
      </c>
      <c r="T712" s="47"/>
    </row>
    <row r="713" spans="2:20">
      <c r="B713" s="21"/>
      <c r="C713" s="161" t="s">
        <v>1465</v>
      </c>
      <c r="D713" s="159"/>
      <c r="E713" s="199">
        <v>0</v>
      </c>
      <c r="F713" s="200">
        <v>0</v>
      </c>
      <c r="G713" s="201">
        <v>0</v>
      </c>
      <c r="H713" s="191"/>
      <c r="I713" s="199">
        <v>4196738.3</v>
      </c>
      <c r="J713" s="200">
        <v>0</v>
      </c>
      <c r="K713" s="201">
        <v>4196738.3</v>
      </c>
      <c r="L713" s="191"/>
      <c r="M713" s="199">
        <v>61977491.130000003</v>
      </c>
      <c r="N713" s="200">
        <v>0</v>
      </c>
      <c r="O713" s="201">
        <v>61977491.130000003</v>
      </c>
      <c r="P713" s="191"/>
      <c r="Q713" s="199">
        <v>66174229.43</v>
      </c>
      <c r="R713" s="200">
        <v>0</v>
      </c>
      <c r="S713" s="201">
        <v>66174229.43</v>
      </c>
      <c r="T713" s="47"/>
    </row>
    <row r="714" spans="2:20" ht="25.5" customHeight="1">
      <c r="B714" s="21"/>
      <c r="C714" s="160" t="s">
        <v>1466</v>
      </c>
      <c r="D714" s="158"/>
      <c r="E714" s="195">
        <v>0</v>
      </c>
      <c r="F714" s="196">
        <v>0</v>
      </c>
      <c r="G714" s="197">
        <v>0</v>
      </c>
      <c r="H714" s="198"/>
      <c r="I714" s="195">
        <v>4196738.3</v>
      </c>
      <c r="J714" s="196">
        <v>0</v>
      </c>
      <c r="K714" s="197">
        <v>4196738.3</v>
      </c>
      <c r="L714" s="198"/>
      <c r="M714" s="195">
        <v>61977491.130000003</v>
      </c>
      <c r="N714" s="196">
        <v>0</v>
      </c>
      <c r="O714" s="197">
        <v>61977491.130000003</v>
      </c>
      <c r="P714" s="198"/>
      <c r="Q714" s="195">
        <v>66174229.43</v>
      </c>
      <c r="R714" s="196">
        <v>0</v>
      </c>
      <c r="S714" s="197">
        <v>66174229.43</v>
      </c>
      <c r="T714" s="47"/>
    </row>
    <row r="715" spans="2:20">
      <c r="B715" s="21"/>
      <c r="C715" s="161" t="s">
        <v>1467</v>
      </c>
      <c r="D715" s="159"/>
      <c r="E715" s="199">
        <v>121396097.09999999</v>
      </c>
      <c r="F715" s="200">
        <v>0</v>
      </c>
      <c r="G715" s="201">
        <v>121396097.09999999</v>
      </c>
      <c r="H715" s="191"/>
      <c r="I715" s="199">
        <v>5932430.8300000001</v>
      </c>
      <c r="J715" s="200">
        <v>0</v>
      </c>
      <c r="K715" s="201">
        <v>5932430.8300000001</v>
      </c>
      <c r="L715" s="191"/>
      <c r="M715" s="199">
        <v>214450299.16999999</v>
      </c>
      <c r="N715" s="200">
        <v>28805129.510000002</v>
      </c>
      <c r="O715" s="201">
        <v>185645169.66</v>
      </c>
      <c r="P715" s="191"/>
      <c r="Q715" s="199">
        <v>341778827.10000002</v>
      </c>
      <c r="R715" s="200">
        <v>28805129.510000002</v>
      </c>
      <c r="S715" s="201">
        <v>312973697.58999997</v>
      </c>
      <c r="T715" s="47"/>
    </row>
    <row r="716" spans="2:20" ht="25.5" customHeight="1">
      <c r="B716" s="21"/>
      <c r="C716" s="160" t="s">
        <v>1468</v>
      </c>
      <c r="D716" s="158"/>
      <c r="E716" s="195">
        <v>121396097.09999999</v>
      </c>
      <c r="F716" s="196">
        <v>0</v>
      </c>
      <c r="G716" s="197">
        <v>121396097.09999999</v>
      </c>
      <c r="H716" s="198"/>
      <c r="I716" s="195">
        <v>5932430.8300000001</v>
      </c>
      <c r="J716" s="196">
        <v>0</v>
      </c>
      <c r="K716" s="197">
        <v>5932430.8300000001</v>
      </c>
      <c r="L716" s="198"/>
      <c r="M716" s="195">
        <v>185645169.66</v>
      </c>
      <c r="N716" s="196">
        <v>0</v>
      </c>
      <c r="O716" s="197">
        <v>185645169.66</v>
      </c>
      <c r="P716" s="198"/>
      <c r="Q716" s="195">
        <v>312973697.58999997</v>
      </c>
      <c r="R716" s="196">
        <v>0</v>
      </c>
      <c r="S716" s="197">
        <v>312973697.58999997</v>
      </c>
      <c r="T716" s="47"/>
    </row>
    <row r="717" spans="2:20" ht="25.5" customHeight="1">
      <c r="B717" s="21"/>
      <c r="C717" s="161" t="s">
        <v>1469</v>
      </c>
      <c r="D717" s="159"/>
      <c r="E717" s="199">
        <v>0</v>
      </c>
      <c r="F717" s="200">
        <v>0</v>
      </c>
      <c r="G717" s="201">
        <v>0</v>
      </c>
      <c r="H717" s="191"/>
      <c r="I717" s="199">
        <v>0</v>
      </c>
      <c r="J717" s="200">
        <v>0</v>
      </c>
      <c r="K717" s="201">
        <v>0</v>
      </c>
      <c r="L717" s="191"/>
      <c r="M717" s="199">
        <v>25692148.850000001</v>
      </c>
      <c r="N717" s="200">
        <v>25692148.850000001</v>
      </c>
      <c r="O717" s="201">
        <v>0</v>
      </c>
      <c r="P717" s="191"/>
      <c r="Q717" s="199">
        <v>25692148.850000001</v>
      </c>
      <c r="R717" s="200">
        <v>25692148.850000001</v>
      </c>
      <c r="S717" s="201">
        <v>0</v>
      </c>
      <c r="T717" s="47"/>
    </row>
    <row r="718" spans="2:20" ht="25.5" customHeight="1">
      <c r="B718" s="21"/>
      <c r="C718" s="160" t="s">
        <v>1470</v>
      </c>
      <c r="D718" s="158"/>
      <c r="E718" s="195">
        <v>0</v>
      </c>
      <c r="F718" s="196">
        <v>0</v>
      </c>
      <c r="G718" s="197">
        <v>0</v>
      </c>
      <c r="H718" s="198"/>
      <c r="I718" s="195">
        <v>0</v>
      </c>
      <c r="J718" s="196">
        <v>0</v>
      </c>
      <c r="K718" s="197">
        <v>0</v>
      </c>
      <c r="L718" s="198"/>
      <c r="M718" s="195">
        <v>0</v>
      </c>
      <c r="N718" s="196">
        <v>0</v>
      </c>
      <c r="O718" s="197">
        <v>0</v>
      </c>
      <c r="P718" s="198"/>
      <c r="Q718" s="195">
        <v>0</v>
      </c>
      <c r="R718" s="196">
        <v>0</v>
      </c>
      <c r="S718" s="197">
        <v>0</v>
      </c>
      <c r="T718" s="47"/>
    </row>
    <row r="719" spans="2:20" ht="25.5" customHeight="1">
      <c r="B719" s="21"/>
      <c r="C719" s="161" t="s">
        <v>1471</v>
      </c>
      <c r="D719" s="159"/>
      <c r="E719" s="199">
        <v>0</v>
      </c>
      <c r="F719" s="200">
        <v>0</v>
      </c>
      <c r="G719" s="201">
        <v>0</v>
      </c>
      <c r="H719" s="191"/>
      <c r="I719" s="199">
        <v>0</v>
      </c>
      <c r="J719" s="200">
        <v>0</v>
      </c>
      <c r="K719" s="201">
        <v>0</v>
      </c>
      <c r="L719" s="191"/>
      <c r="M719" s="199">
        <v>0</v>
      </c>
      <c r="N719" s="200">
        <v>0</v>
      </c>
      <c r="O719" s="201">
        <v>0</v>
      </c>
      <c r="P719" s="191"/>
      <c r="Q719" s="199">
        <v>0</v>
      </c>
      <c r="R719" s="200">
        <v>0</v>
      </c>
      <c r="S719" s="201">
        <v>0</v>
      </c>
      <c r="T719" s="47"/>
    </row>
    <row r="720" spans="2:20" ht="25.5" customHeight="1">
      <c r="B720" s="21"/>
      <c r="C720" s="160" t="s">
        <v>1472</v>
      </c>
      <c r="D720" s="158"/>
      <c r="E720" s="195">
        <v>0</v>
      </c>
      <c r="F720" s="196">
        <v>0</v>
      </c>
      <c r="G720" s="197">
        <v>0</v>
      </c>
      <c r="H720" s="198"/>
      <c r="I720" s="195">
        <v>0</v>
      </c>
      <c r="J720" s="196">
        <v>0</v>
      </c>
      <c r="K720" s="197">
        <v>0</v>
      </c>
      <c r="L720" s="198"/>
      <c r="M720" s="195">
        <v>3112980.66</v>
      </c>
      <c r="N720" s="196">
        <v>3112980.66</v>
      </c>
      <c r="O720" s="197">
        <v>0</v>
      </c>
      <c r="P720" s="198"/>
      <c r="Q720" s="195">
        <v>3112980.66</v>
      </c>
      <c r="R720" s="196">
        <v>3112980.66</v>
      </c>
      <c r="S720" s="197">
        <v>0</v>
      </c>
      <c r="T720" s="47"/>
    </row>
    <row r="721" spans="2:20">
      <c r="B721" s="21"/>
      <c r="C721" s="161" t="s">
        <v>1473</v>
      </c>
      <c r="D721" s="159"/>
      <c r="E721" s="199">
        <v>2558031584.4099998</v>
      </c>
      <c r="F721" s="200">
        <v>0</v>
      </c>
      <c r="G721" s="201">
        <v>2558031584.4099998</v>
      </c>
      <c r="H721" s="191"/>
      <c r="I721" s="199">
        <v>3971101785.0100002</v>
      </c>
      <c r="J721" s="200">
        <v>0</v>
      </c>
      <c r="K721" s="201">
        <v>3971101785.0100002</v>
      </c>
      <c r="L721" s="191"/>
      <c r="M721" s="199">
        <v>5449685244.6499996</v>
      </c>
      <c r="N721" s="200">
        <v>0</v>
      </c>
      <c r="O721" s="201">
        <v>5449685244.6499996</v>
      </c>
      <c r="P721" s="191"/>
      <c r="Q721" s="199">
        <v>11978818614.07</v>
      </c>
      <c r="R721" s="200">
        <v>0</v>
      </c>
      <c r="S721" s="201">
        <v>11978818614.07</v>
      </c>
      <c r="T721" s="47"/>
    </row>
    <row r="722" spans="2:20">
      <c r="B722" s="21"/>
      <c r="C722" s="160" t="s">
        <v>1474</v>
      </c>
      <c r="D722" s="158"/>
      <c r="E722" s="195">
        <v>2558031584.4099998</v>
      </c>
      <c r="F722" s="196">
        <v>0</v>
      </c>
      <c r="G722" s="197">
        <v>2558031584.4099998</v>
      </c>
      <c r="H722" s="198"/>
      <c r="I722" s="195">
        <v>3971101785.0100002</v>
      </c>
      <c r="J722" s="196">
        <v>0</v>
      </c>
      <c r="K722" s="197">
        <v>3971101785.0100002</v>
      </c>
      <c r="L722" s="198"/>
      <c r="M722" s="195">
        <v>5449685244.6499996</v>
      </c>
      <c r="N722" s="196">
        <v>0</v>
      </c>
      <c r="O722" s="197">
        <v>5449685244.6499996</v>
      </c>
      <c r="P722" s="198"/>
      <c r="Q722" s="195">
        <v>11978818614.07</v>
      </c>
      <c r="R722" s="196">
        <v>0</v>
      </c>
      <c r="S722" s="197">
        <v>11978818614.07</v>
      </c>
      <c r="T722" s="47"/>
    </row>
    <row r="723" spans="2:20">
      <c r="B723" s="21"/>
      <c r="C723" s="161" t="s">
        <v>1475</v>
      </c>
      <c r="D723" s="159"/>
      <c r="E723" s="199">
        <v>31056143637.380001</v>
      </c>
      <c r="F723" s="200">
        <v>0</v>
      </c>
      <c r="G723" s="201">
        <v>31056143637.380001</v>
      </c>
      <c r="H723" s="191"/>
      <c r="I723" s="199">
        <v>3087187002.3200002</v>
      </c>
      <c r="J723" s="200">
        <v>0</v>
      </c>
      <c r="K723" s="201">
        <v>3087187002.3200002</v>
      </c>
      <c r="L723" s="191"/>
      <c r="M723" s="199">
        <v>1938156583.75</v>
      </c>
      <c r="N723" s="200">
        <v>0</v>
      </c>
      <c r="O723" s="201">
        <v>1938156583.75</v>
      </c>
      <c r="P723" s="191"/>
      <c r="Q723" s="199">
        <v>36081487223.449997</v>
      </c>
      <c r="R723" s="200">
        <v>0</v>
      </c>
      <c r="S723" s="201">
        <v>36081487223.449997</v>
      </c>
      <c r="T723" s="47"/>
    </row>
    <row r="724" spans="2:20">
      <c r="B724" s="21"/>
      <c r="C724" s="160" t="s">
        <v>1476</v>
      </c>
      <c r="D724" s="158"/>
      <c r="E724" s="195">
        <v>31056143637.380001</v>
      </c>
      <c r="F724" s="196">
        <v>0</v>
      </c>
      <c r="G724" s="197">
        <v>31056143637.380001</v>
      </c>
      <c r="H724" s="198"/>
      <c r="I724" s="195">
        <v>3087187002.3200002</v>
      </c>
      <c r="J724" s="196">
        <v>0</v>
      </c>
      <c r="K724" s="197">
        <v>3087187002.3200002</v>
      </c>
      <c r="L724" s="198"/>
      <c r="M724" s="195">
        <v>1938156583.75</v>
      </c>
      <c r="N724" s="196">
        <v>0</v>
      </c>
      <c r="O724" s="197">
        <v>1938156583.75</v>
      </c>
      <c r="P724" s="198"/>
      <c r="Q724" s="195">
        <v>36081487223.449997</v>
      </c>
      <c r="R724" s="196">
        <v>0</v>
      </c>
      <c r="S724" s="197">
        <v>36081487223.449997</v>
      </c>
      <c r="T724" s="47"/>
    </row>
    <row r="725" spans="2:20" ht="25.5" customHeight="1">
      <c r="B725" s="21"/>
      <c r="C725" s="161" t="s">
        <v>1477</v>
      </c>
      <c r="D725" s="159"/>
      <c r="E725" s="199">
        <v>112118700032.83</v>
      </c>
      <c r="F725" s="200">
        <v>0</v>
      </c>
      <c r="G725" s="201">
        <v>112118700032.83</v>
      </c>
      <c r="H725" s="191"/>
      <c r="I725" s="199">
        <v>72575603079.380005</v>
      </c>
      <c r="J725" s="200">
        <v>0</v>
      </c>
      <c r="K725" s="201">
        <v>72575603079.380005</v>
      </c>
      <c r="L725" s="191"/>
      <c r="M725" s="199">
        <v>49528573215.330002</v>
      </c>
      <c r="N725" s="200">
        <v>0</v>
      </c>
      <c r="O725" s="201">
        <v>49528573215.330002</v>
      </c>
      <c r="P725" s="191"/>
      <c r="Q725" s="199">
        <v>234222876327.54001</v>
      </c>
      <c r="R725" s="200">
        <v>-3.1000000000000001E-5</v>
      </c>
      <c r="S725" s="201">
        <v>234222876327.54001</v>
      </c>
      <c r="T725" s="47"/>
    </row>
    <row r="726" spans="2:20" ht="25.5" customHeight="1">
      <c r="B726" s="21"/>
      <c r="C726" s="160" t="s">
        <v>1478</v>
      </c>
      <c r="D726" s="158"/>
      <c r="E726" s="195">
        <v>112118700032.83</v>
      </c>
      <c r="F726" s="196">
        <v>0</v>
      </c>
      <c r="G726" s="197">
        <v>112118700032.83</v>
      </c>
      <c r="H726" s="198"/>
      <c r="I726" s="195">
        <v>72575603079.380005</v>
      </c>
      <c r="J726" s="196">
        <v>0</v>
      </c>
      <c r="K726" s="197">
        <v>72575603079.380005</v>
      </c>
      <c r="L726" s="198"/>
      <c r="M726" s="195">
        <v>49528573215.330002</v>
      </c>
      <c r="N726" s="196">
        <v>0</v>
      </c>
      <c r="O726" s="197">
        <v>49528573215.330002</v>
      </c>
      <c r="P726" s="198"/>
      <c r="Q726" s="195">
        <v>234222876327.54001</v>
      </c>
      <c r="R726" s="196">
        <v>0</v>
      </c>
      <c r="S726" s="197">
        <v>234222876327.54001</v>
      </c>
      <c r="T726" s="47"/>
    </row>
    <row r="727" spans="2:20">
      <c r="B727" s="21"/>
      <c r="C727" s="161" t="s">
        <v>1479</v>
      </c>
      <c r="D727" s="159"/>
      <c r="E727" s="199">
        <v>-107453018480.39999</v>
      </c>
      <c r="F727" s="200">
        <v>0</v>
      </c>
      <c r="G727" s="200">
        <f>G$430-G$9</f>
        <v>158791332266.83984</v>
      </c>
      <c r="H727" s="191"/>
      <c r="I727" s="199">
        <v>-64237638482.160004</v>
      </c>
      <c r="J727" s="200">
        <v>0</v>
      </c>
      <c r="K727" s="200">
        <f>K$430-K$9</f>
        <v>-69993090409.669922</v>
      </c>
      <c r="L727" s="200"/>
      <c r="M727" s="200">
        <v>26740588561.580002</v>
      </c>
      <c r="N727" s="200">
        <v>0</v>
      </c>
      <c r="O727" s="200">
        <f>O$430-O$9</f>
        <v>-260496483826.54993</v>
      </c>
      <c r="P727" s="200"/>
      <c r="Q727" s="200">
        <v>-144950068400.98001</v>
      </c>
      <c r="R727" s="200">
        <v>0</v>
      </c>
      <c r="S727" s="200">
        <f>S$430-S$9</f>
        <v>-171698241969.37988</v>
      </c>
      <c r="T727" s="47"/>
    </row>
    <row r="728" spans="2:20" ht="15.75" customHeight="1" thickBot="1">
      <c r="B728" s="21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50"/>
    </row>
    <row r="730" spans="2:20">
      <c r="E730" s="353"/>
      <c r="G730" s="353"/>
      <c r="I730" s="353"/>
      <c r="K730" s="353"/>
      <c r="M730" s="353"/>
      <c r="O730" s="353"/>
      <c r="Q730" s="353"/>
      <c r="S730" s="353"/>
    </row>
  </sheetData>
  <mergeCells count="2">
    <mergeCell ref="C4:S4"/>
    <mergeCell ref="C3:S3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140625" style="24" bestFit="1" customWidth="1"/>
    <col min="6" max="6" width="14.140625" style="24" bestFit="1" customWidth="1"/>
    <col min="8" max="8" width="14.1406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8"/>
      <c r="C2" s="1"/>
      <c r="D2" s="1"/>
      <c r="E2" s="1"/>
      <c r="F2" s="1"/>
      <c r="G2" s="1"/>
      <c r="H2" s="1"/>
      <c r="I2" s="1"/>
      <c r="J2" s="1"/>
      <c r="K2" s="1"/>
      <c r="L2" s="2"/>
    </row>
    <row r="3" spans="2:12">
      <c r="B3" s="5"/>
      <c r="C3" s="23"/>
      <c r="D3" s="219" t="s">
        <v>2434</v>
      </c>
      <c r="E3" s="219"/>
      <c r="F3" s="219" t="s">
        <v>2435</v>
      </c>
      <c r="G3" s="219"/>
      <c r="H3" s="219" t="s">
        <v>2436</v>
      </c>
      <c r="I3" s="219"/>
      <c r="J3" s="378" t="s">
        <v>2437</v>
      </c>
      <c r="K3" s="377"/>
      <c r="L3" s="221"/>
    </row>
    <row r="4" spans="2:12">
      <c r="B4" s="5"/>
      <c r="C4" s="23" t="s">
        <v>2583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221"/>
    </row>
    <row r="5" spans="2:12">
      <c r="B5" s="5"/>
      <c r="C5" s="23"/>
      <c r="D5" s="37"/>
      <c r="E5" s="37"/>
      <c r="F5" s="37"/>
      <c r="G5" s="37"/>
      <c r="H5" s="37"/>
      <c r="I5" s="37"/>
      <c r="J5" s="37"/>
      <c r="K5" s="31"/>
      <c r="L5" s="20"/>
    </row>
    <row r="6" spans="2:12">
      <c r="B6" s="5"/>
      <c r="C6" s="30" t="s">
        <v>2584</v>
      </c>
      <c r="D6" s="70">
        <v>8322</v>
      </c>
      <c r="E6" s="70"/>
      <c r="F6" s="70">
        <v>10732</v>
      </c>
      <c r="G6" s="70"/>
      <c r="H6" s="70">
        <v>944</v>
      </c>
      <c r="I6" s="70"/>
      <c r="J6" s="70">
        <v>19998</v>
      </c>
      <c r="K6" s="68">
        <v>21584.49258265</v>
      </c>
      <c r="L6" s="20"/>
    </row>
    <row r="7" spans="2:12">
      <c r="B7" s="5"/>
      <c r="C7" s="30" t="s">
        <v>2585</v>
      </c>
      <c r="D7" s="70">
        <v>325</v>
      </c>
      <c r="E7" s="70"/>
      <c r="F7" s="70">
        <v>39</v>
      </c>
      <c r="G7" s="70"/>
      <c r="H7" s="70">
        <v>156</v>
      </c>
      <c r="I7" s="70"/>
      <c r="J7" s="70">
        <v>520</v>
      </c>
      <c r="K7" s="68">
        <v>634.17098650999992</v>
      </c>
      <c r="L7" s="20"/>
    </row>
    <row r="8" spans="2:12">
      <c r="B8" s="5"/>
      <c r="C8" s="30" t="s">
        <v>2586</v>
      </c>
      <c r="D8" s="70">
        <v>0</v>
      </c>
      <c r="E8" s="70"/>
      <c r="F8" s="70">
        <v>117</v>
      </c>
      <c r="G8" s="70"/>
      <c r="H8" s="70">
        <v>182</v>
      </c>
      <c r="I8" s="70"/>
      <c r="J8" s="70">
        <v>299</v>
      </c>
      <c r="K8" s="68">
        <v>151.13457034000001</v>
      </c>
      <c r="L8" s="20"/>
    </row>
    <row r="9" spans="2:12">
      <c r="B9" s="5"/>
      <c r="C9" s="30" t="s">
        <v>2587</v>
      </c>
      <c r="D9" s="70">
        <v>3521</v>
      </c>
      <c r="E9" s="70"/>
      <c r="F9" s="70">
        <v>5728</v>
      </c>
      <c r="G9" s="70"/>
      <c r="H9" s="70">
        <v>578</v>
      </c>
      <c r="I9" s="70"/>
      <c r="J9" s="70">
        <v>9826</v>
      </c>
      <c r="K9" s="68">
        <v>7200.3250323599996</v>
      </c>
      <c r="L9" s="20"/>
    </row>
    <row r="10" spans="2:12">
      <c r="B10" s="5"/>
      <c r="C10" s="30" t="s">
        <v>2588</v>
      </c>
      <c r="D10" s="70">
        <v>14563</v>
      </c>
      <c r="E10" s="70"/>
      <c r="F10" s="70">
        <v>40586</v>
      </c>
      <c r="G10" s="70"/>
      <c r="H10" s="70">
        <v>7612</v>
      </c>
      <c r="I10" s="70"/>
      <c r="J10" s="70">
        <v>62761</v>
      </c>
      <c r="K10" s="68">
        <v>52152.949992759997</v>
      </c>
      <c r="L10" s="20"/>
    </row>
    <row r="11" spans="2:12">
      <c r="B11" s="5"/>
      <c r="C11" s="30" t="s">
        <v>2589</v>
      </c>
      <c r="D11" s="70">
        <v>0</v>
      </c>
      <c r="E11" s="70"/>
      <c r="F11" s="70">
        <v>639</v>
      </c>
      <c r="G11" s="70"/>
      <c r="H11" s="70">
        <v>422</v>
      </c>
      <c r="I11" s="70"/>
      <c r="J11" s="70">
        <v>1061</v>
      </c>
      <c r="K11" s="68">
        <v>1363.3759241400001</v>
      </c>
      <c r="L11" s="20"/>
    </row>
    <row r="12" spans="2:12">
      <c r="B12" s="5"/>
      <c r="C12" s="30" t="s">
        <v>2590</v>
      </c>
      <c r="D12" s="70">
        <v>32909</v>
      </c>
      <c r="E12" s="70"/>
      <c r="F12" s="70">
        <v>36208</v>
      </c>
      <c r="G12" s="70"/>
      <c r="H12" s="70">
        <v>14623</v>
      </c>
      <c r="I12" s="70"/>
      <c r="J12" s="70">
        <v>83740</v>
      </c>
      <c r="K12" s="68">
        <v>74676.432302920002</v>
      </c>
      <c r="L12" s="20"/>
    </row>
    <row r="13" spans="2:12" ht="15.75" customHeight="1" thickBot="1">
      <c r="B13" s="5"/>
      <c r="C13" s="30" t="s">
        <v>2591</v>
      </c>
      <c r="D13" s="52">
        <v>4781</v>
      </c>
      <c r="E13" s="70"/>
      <c r="F13" s="52">
        <v>3630</v>
      </c>
      <c r="G13" s="70"/>
      <c r="H13" s="52">
        <v>431</v>
      </c>
      <c r="I13" s="70"/>
      <c r="J13" s="52">
        <v>8843</v>
      </c>
      <c r="K13" s="51">
        <v>-9876.312682490001</v>
      </c>
      <c r="L13" s="20"/>
    </row>
    <row r="14" spans="2:12">
      <c r="B14" s="5"/>
      <c r="C14" s="28" t="s">
        <v>2592</v>
      </c>
      <c r="D14" s="71">
        <v>54858</v>
      </c>
      <c r="E14" s="153"/>
      <c r="F14" s="71">
        <v>90419</v>
      </c>
      <c r="G14" s="153"/>
      <c r="H14" s="71">
        <v>24087</v>
      </c>
      <c r="I14" s="153"/>
      <c r="J14" s="71">
        <v>169364</v>
      </c>
      <c r="K14" s="154">
        <v>147886.56870919</v>
      </c>
      <c r="L14" s="20"/>
    </row>
    <row r="15" spans="2:12" ht="15.75" customHeight="1" thickBot="1">
      <c r="B15" s="6"/>
      <c r="C15" s="83"/>
      <c r="D15" s="16"/>
      <c r="E15" s="16"/>
      <c r="F15" s="16"/>
      <c r="G15" s="16"/>
      <c r="H15" s="16"/>
      <c r="I15" s="16"/>
      <c r="J15" s="16"/>
      <c r="K15" s="16"/>
      <c r="L15" s="115"/>
    </row>
    <row r="18" spans="10:10">
      <c r="J18" s="24">
        <f t="shared" ref="J18:J25" si="0">(J6/$J$14)*100</f>
        <v>11.807704116577312</v>
      </c>
    </row>
    <row r="19" spans="10:10">
      <c r="J19" s="335">
        <f t="shared" si="0"/>
        <v>0.30703101013202333</v>
      </c>
    </row>
    <row r="20" spans="10:10">
      <c r="J20" s="335">
        <f t="shared" si="0"/>
        <v>0.17654283082591343</v>
      </c>
    </row>
    <row r="21" spans="10:10">
      <c r="J21" s="335">
        <f t="shared" si="0"/>
        <v>5.801705202994734</v>
      </c>
    </row>
    <row r="22" spans="10:10">
      <c r="J22" s="335">
        <f t="shared" si="0"/>
        <v>37.056871590184457</v>
      </c>
    </row>
    <row r="23" spans="10:10">
      <c r="J23" s="335">
        <f t="shared" si="0"/>
        <v>0.62646134951937837</v>
      </c>
    </row>
    <row r="24" spans="10:10">
      <c r="J24" s="335">
        <f t="shared" si="0"/>
        <v>49.443801516260834</v>
      </c>
    </row>
    <row r="25" spans="10:10">
      <c r="J25" s="335">
        <f t="shared" si="0"/>
        <v>5.2212985049951577</v>
      </c>
    </row>
    <row r="26" spans="10:10">
      <c r="J26" s="335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zoomScaleNormal="10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3.5703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8"/>
      <c r="C2" s="1"/>
      <c r="D2" s="1"/>
      <c r="E2" s="1"/>
      <c r="F2" s="1"/>
      <c r="G2" s="1"/>
      <c r="H2" s="1"/>
      <c r="I2" s="1"/>
      <c r="J2" s="1"/>
      <c r="K2" s="1"/>
      <c r="L2" s="2"/>
    </row>
    <row r="3" spans="2:12">
      <c r="B3" s="5"/>
      <c r="C3" s="23"/>
      <c r="D3" s="219" t="s">
        <v>2434</v>
      </c>
      <c r="E3" s="219"/>
      <c r="F3" s="219" t="s">
        <v>2435</v>
      </c>
      <c r="G3" s="219"/>
      <c r="H3" s="219" t="s">
        <v>2436</v>
      </c>
      <c r="I3" s="219"/>
      <c r="J3" s="378" t="s">
        <v>2437</v>
      </c>
      <c r="K3" s="377"/>
      <c r="L3" s="221"/>
    </row>
    <row r="4" spans="2:12">
      <c r="B4" s="5"/>
      <c r="C4" s="23" t="s">
        <v>2593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221"/>
    </row>
    <row r="5" spans="2:12">
      <c r="B5" s="5"/>
      <c r="C5" s="23"/>
      <c r="D5" s="37"/>
      <c r="E5" s="37"/>
      <c r="F5" s="37"/>
      <c r="G5" s="37"/>
      <c r="H5" s="37"/>
      <c r="I5" s="37"/>
      <c r="J5" s="37"/>
      <c r="K5" s="31"/>
      <c r="L5" s="20"/>
    </row>
    <row r="6" spans="2:12">
      <c r="B6" s="5"/>
      <c r="C6" s="30" t="s">
        <v>2594</v>
      </c>
      <c r="D6" s="70">
        <v>917</v>
      </c>
      <c r="E6" s="70"/>
      <c r="F6" s="70">
        <v>34099</v>
      </c>
      <c r="G6" s="70"/>
      <c r="H6" s="70">
        <v>91571</v>
      </c>
      <c r="I6" s="70"/>
      <c r="J6" s="70">
        <v>126587</v>
      </c>
      <c r="K6" s="68">
        <v>101283.83102822999</v>
      </c>
      <c r="L6" s="20"/>
    </row>
    <row r="7" spans="2:12">
      <c r="B7" s="5"/>
      <c r="C7" s="30" t="s">
        <v>2595</v>
      </c>
      <c r="D7" s="70">
        <v>0</v>
      </c>
      <c r="E7" s="70"/>
      <c r="F7" s="70">
        <v>0</v>
      </c>
      <c r="G7" s="70"/>
      <c r="H7" s="70">
        <v>0</v>
      </c>
      <c r="I7" s="70"/>
      <c r="J7" s="70">
        <v>0</v>
      </c>
      <c r="K7" s="68">
        <v>10.52928438</v>
      </c>
      <c r="L7" s="20"/>
    </row>
    <row r="8" spans="2:12">
      <c r="B8" s="5"/>
      <c r="C8" s="30" t="s">
        <v>2596</v>
      </c>
      <c r="D8" s="70">
        <v>0</v>
      </c>
      <c r="E8" s="70"/>
      <c r="F8" s="70">
        <v>0</v>
      </c>
      <c r="G8" s="70"/>
      <c r="H8" s="70">
        <v>43</v>
      </c>
      <c r="I8" s="70"/>
      <c r="J8" s="70">
        <v>43</v>
      </c>
      <c r="K8" s="68">
        <v>48.311655870000003</v>
      </c>
      <c r="L8" s="20"/>
    </row>
    <row r="9" spans="2:12" ht="15.75" customHeight="1" thickBot="1">
      <c r="B9" s="5"/>
      <c r="C9" s="30" t="s">
        <v>2597</v>
      </c>
      <c r="D9" s="52">
        <v>0</v>
      </c>
      <c r="E9" s="70"/>
      <c r="F9" s="52">
        <v>2</v>
      </c>
      <c r="G9" s="70"/>
      <c r="H9" s="52">
        <v>1149</v>
      </c>
      <c r="I9" s="70"/>
      <c r="J9" s="52">
        <v>1152</v>
      </c>
      <c r="K9" s="51">
        <v>-859.87359104999996</v>
      </c>
      <c r="L9" s="20"/>
    </row>
    <row r="10" spans="2:12">
      <c r="B10" s="5"/>
      <c r="C10" s="28" t="s">
        <v>2598</v>
      </c>
      <c r="D10" s="71">
        <v>917</v>
      </c>
      <c r="E10" s="85"/>
      <c r="F10" s="71">
        <v>34097</v>
      </c>
      <c r="G10" s="85"/>
      <c r="H10" s="71">
        <v>90464</v>
      </c>
      <c r="I10" s="85"/>
      <c r="J10" s="71">
        <v>125478</v>
      </c>
      <c r="K10" s="61">
        <v>100482.79837742999</v>
      </c>
      <c r="L10" s="20"/>
    </row>
    <row r="11" spans="2:12" ht="15.75" customHeight="1" thickBot="1">
      <c r="B11" s="6"/>
      <c r="C11" s="83"/>
      <c r="D11" s="16"/>
      <c r="E11" s="16"/>
      <c r="F11" s="16"/>
      <c r="G11" s="16"/>
      <c r="H11" s="16"/>
      <c r="I11" s="16"/>
      <c r="J11" s="16"/>
      <c r="K11" s="16"/>
      <c r="L11" s="115"/>
    </row>
    <row r="14" spans="2:12">
      <c r="F14" s="24">
        <f>1129584/1137553</f>
        <v>0.99299461211917162</v>
      </c>
    </row>
    <row r="15" spans="2:12">
      <c r="F15" s="24">
        <f>1129584/1275194</f>
        <v>0.88581345269817768</v>
      </c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I22" sqref="I22"/>
    </sheetView>
  </sheetViews>
  <sheetFormatPr defaultColWidth="10.7109375" defaultRowHeight="15"/>
  <cols>
    <col min="1" max="1" width="6.85546875" style="24" customWidth="1"/>
    <col min="2" max="2" width="5.28515625" style="24" customWidth="1"/>
    <col min="3" max="3" width="47.85546875" style="24" customWidth="1"/>
    <col min="4" max="4" width="13.5703125" style="24" bestFit="1" customWidth="1"/>
    <col min="6" max="6" width="13.5703125" style="24" bestFit="1" customWidth="1"/>
    <col min="8" max="8" width="13.5703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2599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2600</v>
      </c>
      <c r="D6" s="70">
        <v>799</v>
      </c>
      <c r="E6" s="70"/>
      <c r="F6" s="70">
        <v>29</v>
      </c>
      <c r="G6" s="70"/>
      <c r="H6" s="70">
        <v>20</v>
      </c>
      <c r="I6" s="70"/>
      <c r="J6" s="70">
        <v>847</v>
      </c>
      <c r="K6" s="136">
        <v>1324.3028036000001</v>
      </c>
      <c r="L6" s="119"/>
    </row>
    <row r="7" spans="2:12">
      <c r="B7" s="120"/>
      <c r="C7" s="30" t="s">
        <v>2601</v>
      </c>
      <c r="D7" s="70">
        <v>117</v>
      </c>
      <c r="E7" s="70"/>
      <c r="F7" s="70">
        <v>36</v>
      </c>
      <c r="G7" s="70"/>
      <c r="H7" s="70">
        <v>6</v>
      </c>
      <c r="I7" s="70"/>
      <c r="J7" s="70">
        <v>160</v>
      </c>
      <c r="K7" s="136">
        <v>141.87406566000001</v>
      </c>
      <c r="L7" s="119"/>
    </row>
    <row r="8" spans="2:12">
      <c r="B8" s="120"/>
      <c r="C8" s="30" t="s">
        <v>2602</v>
      </c>
      <c r="D8" s="70">
        <v>844</v>
      </c>
      <c r="E8" s="70"/>
      <c r="F8" s="70">
        <v>8</v>
      </c>
      <c r="G8" s="70"/>
      <c r="H8" s="70">
        <v>1</v>
      </c>
      <c r="I8" s="70"/>
      <c r="J8" s="70">
        <v>854</v>
      </c>
      <c r="K8" s="136">
        <v>700.89667975000009</v>
      </c>
      <c r="L8" s="119"/>
    </row>
    <row r="9" spans="2:12">
      <c r="B9" s="120"/>
      <c r="C9" s="30" t="s">
        <v>2603</v>
      </c>
      <c r="D9" s="70">
        <v>697</v>
      </c>
      <c r="E9" s="70"/>
      <c r="F9" s="70">
        <v>28</v>
      </c>
      <c r="G9" s="70"/>
      <c r="H9" s="70">
        <v>241</v>
      </c>
      <c r="I9" s="70"/>
      <c r="J9" s="70">
        <v>966</v>
      </c>
      <c r="K9" s="136">
        <v>720.99550668000006</v>
      </c>
      <c r="L9" s="119"/>
    </row>
    <row r="10" spans="2:12">
      <c r="B10" s="120"/>
      <c r="C10" s="30" t="s">
        <v>2604</v>
      </c>
      <c r="D10" s="70">
        <v>986</v>
      </c>
      <c r="E10" s="70"/>
      <c r="F10" s="70">
        <v>19</v>
      </c>
      <c r="G10" s="70"/>
      <c r="H10" s="70">
        <v>2</v>
      </c>
      <c r="I10" s="70"/>
      <c r="J10" s="70">
        <v>1007</v>
      </c>
      <c r="K10" s="136">
        <v>814.94819158999996</v>
      </c>
      <c r="L10" s="119"/>
    </row>
    <row r="11" spans="2:12">
      <c r="B11" s="120"/>
      <c r="C11" s="30" t="s">
        <v>2605</v>
      </c>
      <c r="D11" s="70">
        <v>5746</v>
      </c>
      <c r="E11" s="70"/>
      <c r="F11" s="70">
        <v>11946</v>
      </c>
      <c r="G11" s="70"/>
      <c r="H11" s="70">
        <v>6820</v>
      </c>
      <c r="I11" s="70"/>
      <c r="J11" s="70">
        <v>24512</v>
      </c>
      <c r="K11" s="136">
        <v>21134.74058247</v>
      </c>
      <c r="L11" s="119"/>
    </row>
    <row r="12" spans="2:12">
      <c r="B12" s="120"/>
      <c r="C12" s="30" t="s">
        <v>2606</v>
      </c>
      <c r="D12" s="70">
        <v>14246</v>
      </c>
      <c r="E12" s="70"/>
      <c r="F12" s="70">
        <v>945</v>
      </c>
      <c r="G12" s="70"/>
      <c r="H12" s="70">
        <v>659</v>
      </c>
      <c r="I12" s="70"/>
      <c r="J12" s="70">
        <v>15850</v>
      </c>
      <c r="K12" s="136">
        <v>12340.11080893</v>
      </c>
      <c r="L12" s="119"/>
    </row>
    <row r="13" spans="2:12" ht="15.75" customHeight="1" thickBot="1">
      <c r="B13" s="120"/>
      <c r="C13" s="30" t="s">
        <v>2607</v>
      </c>
      <c r="D13" s="52">
        <v>7</v>
      </c>
      <c r="E13" s="70"/>
      <c r="F13" s="52">
        <v>17</v>
      </c>
      <c r="G13" s="70"/>
      <c r="H13" s="52">
        <v>0</v>
      </c>
      <c r="I13" s="70"/>
      <c r="J13" s="52">
        <v>25</v>
      </c>
      <c r="K13" s="130">
        <v>-9.7523088399999995</v>
      </c>
      <c r="L13" s="119"/>
    </row>
    <row r="14" spans="2:12">
      <c r="B14" s="120"/>
      <c r="C14" s="135" t="s">
        <v>2608</v>
      </c>
      <c r="D14" s="139">
        <v>23429</v>
      </c>
      <c r="E14" s="137"/>
      <c r="F14" s="139">
        <v>12993</v>
      </c>
      <c r="G14" s="137"/>
      <c r="H14" s="139">
        <v>7749</v>
      </c>
      <c r="I14" s="137"/>
      <c r="J14" s="139">
        <v>44171</v>
      </c>
      <c r="K14" s="138">
        <v>37168.116329839999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workbookViewId="0">
      <selection activeCell="B2" sqref="B2:L11"/>
    </sheetView>
  </sheetViews>
  <sheetFormatPr defaultRowHeight="15"/>
  <cols>
    <col min="1" max="1" width="6.85546875" style="24" customWidth="1"/>
    <col min="2" max="2" width="1" style="24" customWidth="1"/>
    <col min="3" max="3" width="52.5703125" style="24" customWidth="1"/>
    <col min="4" max="4" width="8" customWidth="1"/>
    <col min="5" max="5" width="0.85546875" customWidth="1"/>
    <col min="6" max="6" width="7.42578125" style="24" customWidth="1"/>
    <col min="7" max="7" width="0.85546875" customWidth="1"/>
    <col min="8" max="8" width="9.85546875" style="24" customWidth="1"/>
    <col min="9" max="9" width="1" customWidth="1"/>
    <col min="10" max="10" width="6.7109375" customWidth="1"/>
    <col min="11" max="11" width="6.140625" customWidth="1"/>
    <col min="12" max="12" width="1" style="24" customWidth="1"/>
  </cols>
  <sheetData>
    <row r="1" spans="2:12" ht="15.75" customHeight="1" thickBot="1"/>
    <row r="2" spans="2:12">
      <c r="B2" s="8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 ht="24">
      <c r="B3" s="5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5"/>
      <c r="C4" s="23" t="s">
        <v>2609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5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5"/>
      <c r="C6" s="30" t="s">
        <v>2610</v>
      </c>
      <c r="D6" s="70">
        <v>0</v>
      </c>
      <c r="E6" s="70"/>
      <c r="F6" s="70">
        <v>0</v>
      </c>
      <c r="G6" s="70"/>
      <c r="H6" s="70">
        <v>37</v>
      </c>
      <c r="I6" s="70"/>
      <c r="J6" s="70">
        <v>37</v>
      </c>
      <c r="K6" s="136">
        <v>326.29291267999997</v>
      </c>
      <c r="L6" s="119"/>
    </row>
    <row r="7" spans="2:12">
      <c r="B7" s="134"/>
      <c r="C7" s="30" t="s">
        <v>2611</v>
      </c>
      <c r="D7" s="70">
        <v>197</v>
      </c>
      <c r="E7" s="70"/>
      <c r="F7" s="70">
        <v>19</v>
      </c>
      <c r="G7" s="70"/>
      <c r="H7" s="70">
        <v>96</v>
      </c>
      <c r="I7" s="70"/>
      <c r="J7" s="70">
        <v>312</v>
      </c>
      <c r="K7" s="136">
        <v>202.85043723999999</v>
      </c>
      <c r="L7" s="119"/>
    </row>
    <row r="8" spans="2:12">
      <c r="B8" s="134"/>
      <c r="C8" s="30" t="s">
        <v>2612</v>
      </c>
      <c r="D8" s="70">
        <v>0</v>
      </c>
      <c r="E8" s="70"/>
      <c r="F8" s="70">
        <v>0</v>
      </c>
      <c r="G8" s="70"/>
      <c r="H8" s="70">
        <v>0</v>
      </c>
      <c r="I8" s="70"/>
      <c r="J8" s="70">
        <v>0</v>
      </c>
      <c r="K8" s="136">
        <v>3.06968621</v>
      </c>
      <c r="L8" s="119"/>
    </row>
    <row r="9" spans="2:12" ht="15.75" customHeight="1" thickBot="1">
      <c r="B9" s="134"/>
      <c r="C9" s="30" t="s">
        <v>2613</v>
      </c>
      <c r="D9" s="52">
        <v>0</v>
      </c>
      <c r="E9" s="70"/>
      <c r="F9" s="52">
        <v>0</v>
      </c>
      <c r="G9" s="70"/>
      <c r="H9" s="52">
        <v>-11</v>
      </c>
      <c r="I9" s="70"/>
      <c r="J9" s="52">
        <v>-11</v>
      </c>
      <c r="K9" s="130">
        <v>0</v>
      </c>
      <c r="L9" s="119"/>
    </row>
    <row r="10" spans="2:12">
      <c r="B10" s="5"/>
      <c r="C10" s="135" t="s">
        <v>2614</v>
      </c>
      <c r="D10" s="139">
        <v>197</v>
      </c>
      <c r="E10" s="137"/>
      <c r="F10" s="139">
        <v>19</v>
      </c>
      <c r="G10" s="137"/>
      <c r="H10" s="139">
        <v>123</v>
      </c>
      <c r="I10" s="137"/>
      <c r="J10" s="139">
        <v>339</v>
      </c>
      <c r="K10" s="138">
        <v>532.21303612999998</v>
      </c>
      <c r="L10" s="119"/>
    </row>
    <row r="11" spans="2:12" ht="15.75" customHeight="1" thickBot="1">
      <c r="B11" s="6"/>
      <c r="C11" s="117"/>
      <c r="D11" s="129"/>
      <c r="E11" s="129"/>
      <c r="F11" s="129"/>
      <c r="G11" s="129"/>
      <c r="H11" s="129"/>
      <c r="I11" s="129"/>
      <c r="J11" s="129"/>
      <c r="K11" s="129"/>
      <c r="L11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D6" sqref="D6:D13"/>
    </sheetView>
  </sheetViews>
  <sheetFormatPr defaultColWidth="10.7109375" defaultRowHeight="15"/>
  <cols>
    <col min="1" max="1" width="6.85546875" style="24" customWidth="1"/>
    <col min="2" max="2" width="1.140625" style="24" customWidth="1"/>
    <col min="3" max="3" width="34.28515625" style="24" bestFit="1" customWidth="1"/>
    <col min="4" max="4" width="10.5703125" style="24" customWidth="1"/>
    <col min="5" max="5" width="0.5703125" customWidth="1"/>
    <col min="6" max="6" width="10.85546875" style="24" customWidth="1"/>
    <col min="7" max="7" width="0.85546875" customWidth="1"/>
    <col min="8" max="8" width="11.42578125" style="24" customWidth="1"/>
    <col min="9" max="9" width="0.7109375" customWidth="1"/>
    <col min="10" max="10" width="10" style="24" customWidth="1"/>
    <col min="11" max="11" width="9" customWidth="1"/>
    <col min="12" max="12" width="1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2615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2616</v>
      </c>
      <c r="D6" s="70">
        <v>6</v>
      </c>
      <c r="E6" s="70"/>
      <c r="F6" s="70">
        <v>13</v>
      </c>
      <c r="G6" s="70"/>
      <c r="H6" s="70">
        <v>24</v>
      </c>
      <c r="I6" s="70"/>
      <c r="J6" s="70">
        <v>43</v>
      </c>
      <c r="K6" s="136">
        <v>37.687642650000001</v>
      </c>
      <c r="L6" s="119"/>
    </row>
    <row r="7" spans="2:12">
      <c r="B7" s="120"/>
      <c r="C7" s="30" t="s">
        <v>2617</v>
      </c>
      <c r="D7" s="70">
        <v>0</v>
      </c>
      <c r="E7" s="70"/>
      <c r="F7" s="70">
        <v>4</v>
      </c>
      <c r="G7" s="70"/>
      <c r="H7" s="70">
        <v>22</v>
      </c>
      <c r="I7" s="70"/>
      <c r="J7" s="70">
        <v>26</v>
      </c>
      <c r="K7" s="136">
        <v>41.293850770000013</v>
      </c>
      <c r="L7" s="119"/>
    </row>
    <row r="8" spans="2:12">
      <c r="B8" s="120"/>
      <c r="C8" s="30" t="s">
        <v>2618</v>
      </c>
      <c r="D8" s="70">
        <v>11</v>
      </c>
      <c r="E8" s="70"/>
      <c r="F8" s="70">
        <v>12</v>
      </c>
      <c r="G8" s="70"/>
      <c r="H8" s="70">
        <v>12</v>
      </c>
      <c r="I8" s="70"/>
      <c r="J8" s="70">
        <v>35</v>
      </c>
      <c r="K8" s="136">
        <v>35.39373445999999</v>
      </c>
      <c r="L8" s="119"/>
    </row>
    <row r="9" spans="2:12">
      <c r="B9" s="120"/>
      <c r="C9" s="30" t="s">
        <v>2619</v>
      </c>
      <c r="D9" s="70">
        <v>1</v>
      </c>
      <c r="E9" s="70"/>
      <c r="F9" s="70">
        <v>1</v>
      </c>
      <c r="G9" s="70"/>
      <c r="H9" s="70">
        <v>0</v>
      </c>
      <c r="I9" s="70"/>
      <c r="J9" s="70">
        <v>2</v>
      </c>
      <c r="K9" s="136">
        <v>1.6074861600000001</v>
      </c>
      <c r="L9" s="119"/>
    </row>
    <row r="10" spans="2:12">
      <c r="B10" s="120"/>
      <c r="C10" s="30" t="s">
        <v>2620</v>
      </c>
      <c r="D10" s="70">
        <v>0</v>
      </c>
      <c r="E10" s="70"/>
      <c r="F10" s="70">
        <v>2</v>
      </c>
      <c r="G10" s="70"/>
      <c r="H10" s="70">
        <v>0</v>
      </c>
      <c r="I10" s="70"/>
      <c r="J10" s="70">
        <v>2</v>
      </c>
      <c r="K10" s="136">
        <v>2.0844559299999998</v>
      </c>
      <c r="L10" s="119"/>
    </row>
    <row r="11" spans="2:12">
      <c r="B11" s="120"/>
      <c r="C11" s="30" t="s">
        <v>2621</v>
      </c>
      <c r="D11" s="70">
        <v>0</v>
      </c>
      <c r="E11" s="70"/>
      <c r="F11" s="70">
        <v>0</v>
      </c>
      <c r="G11" s="70"/>
      <c r="H11" s="70">
        <v>0</v>
      </c>
      <c r="I11" s="70"/>
      <c r="J11" s="70">
        <v>0</v>
      </c>
      <c r="K11" s="136">
        <v>0</v>
      </c>
      <c r="L11" s="119"/>
    </row>
    <row r="12" spans="2:12">
      <c r="B12" s="120"/>
      <c r="C12" s="30" t="s">
        <v>2622</v>
      </c>
      <c r="D12" s="70">
        <v>0</v>
      </c>
      <c r="E12" s="70"/>
      <c r="F12" s="70">
        <v>8</v>
      </c>
      <c r="G12" s="70"/>
      <c r="H12" s="70">
        <v>0</v>
      </c>
      <c r="I12" s="70"/>
      <c r="J12" s="70">
        <v>9</v>
      </c>
      <c r="K12" s="136">
        <v>2.73129417</v>
      </c>
      <c r="L12" s="119"/>
    </row>
    <row r="13" spans="2:12" ht="15.75" customHeight="1" thickBot="1">
      <c r="B13" s="120"/>
      <c r="C13" s="30" t="s">
        <v>2623</v>
      </c>
      <c r="D13" s="52">
        <v>25</v>
      </c>
      <c r="E13" s="70"/>
      <c r="F13" s="52">
        <v>4029</v>
      </c>
      <c r="G13" s="70"/>
      <c r="H13" s="52">
        <v>232</v>
      </c>
      <c r="I13" s="70"/>
      <c r="J13" s="52">
        <v>4285</v>
      </c>
      <c r="K13" s="130">
        <v>3073.8966640100002</v>
      </c>
      <c r="L13" s="119"/>
    </row>
    <row r="14" spans="2:12">
      <c r="B14" s="120"/>
      <c r="C14" s="135" t="s">
        <v>2624</v>
      </c>
      <c r="D14" s="139">
        <v>43</v>
      </c>
      <c r="E14" s="137"/>
      <c r="F14" s="139">
        <v>4069</v>
      </c>
      <c r="G14" s="137"/>
      <c r="H14" s="139">
        <v>291</v>
      </c>
      <c r="I14" s="137"/>
      <c r="J14" s="139">
        <v>4402</v>
      </c>
      <c r="K14" s="138">
        <v>3194.6951281500001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workbookViewId="0">
      <selection activeCell="D6" sqref="D6:D10"/>
    </sheetView>
  </sheetViews>
  <sheetFormatPr defaultColWidth="10.7109375" defaultRowHeight="15"/>
  <cols>
    <col min="1" max="1" width="6.85546875" style="24" customWidth="1"/>
    <col min="2" max="2" width="1.5703125" style="24" customWidth="1"/>
    <col min="3" max="3" width="44.42578125" style="24" customWidth="1"/>
    <col min="4" max="4" width="7.85546875" style="24" bestFit="1" customWidth="1"/>
    <col min="5" max="5" width="1" customWidth="1"/>
    <col min="6" max="6" width="7.7109375" style="24" bestFit="1" customWidth="1"/>
    <col min="7" max="7" width="1" customWidth="1"/>
    <col min="8" max="8" width="9.7109375" style="24" bestFit="1" customWidth="1"/>
    <col min="9" max="9" width="1" customWidth="1"/>
    <col min="10" max="10" width="10.140625" style="24" customWidth="1"/>
    <col min="11" max="11" width="9.28515625" customWidth="1"/>
    <col min="12" max="12" width="0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2625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2626</v>
      </c>
      <c r="D6" s="70">
        <v>1450872</v>
      </c>
      <c r="E6" s="70"/>
      <c r="F6" s="70">
        <v>413807</v>
      </c>
      <c r="G6" s="70"/>
      <c r="H6" s="70">
        <v>257337</v>
      </c>
      <c r="I6" s="70"/>
      <c r="J6" s="70">
        <v>2122015</v>
      </c>
      <c r="K6" s="136">
        <v>2134099.38800911</v>
      </c>
      <c r="L6" s="119"/>
    </row>
    <row r="7" spans="2:12">
      <c r="B7" s="120"/>
      <c r="C7" s="30" t="s">
        <v>2408</v>
      </c>
      <c r="D7" s="70">
        <v>27575</v>
      </c>
      <c r="E7" s="70"/>
      <c r="F7" s="70">
        <v>197578</v>
      </c>
      <c r="G7" s="70"/>
      <c r="H7" s="70">
        <v>10522</v>
      </c>
      <c r="I7" s="70"/>
      <c r="J7" s="70">
        <v>235675</v>
      </c>
      <c r="K7" s="136">
        <v>195569.46850225999</v>
      </c>
      <c r="L7" s="119"/>
    </row>
    <row r="8" spans="2:12">
      <c r="B8" s="134"/>
      <c r="C8" s="30" t="s">
        <v>2627</v>
      </c>
      <c r="D8" s="70">
        <v>10165</v>
      </c>
      <c r="E8" s="70"/>
      <c r="F8" s="70">
        <v>3011</v>
      </c>
      <c r="G8" s="70"/>
      <c r="H8" s="70">
        <v>1451</v>
      </c>
      <c r="I8" s="70"/>
      <c r="J8" s="70">
        <v>14627</v>
      </c>
      <c r="K8" s="136">
        <v>15621.354851599999</v>
      </c>
      <c r="L8" s="119"/>
    </row>
    <row r="9" spans="2:12">
      <c r="B9" s="120"/>
      <c r="C9" s="30" t="s">
        <v>2628</v>
      </c>
      <c r="D9" s="70">
        <v>0</v>
      </c>
      <c r="E9" s="70"/>
      <c r="F9" s="70">
        <v>318</v>
      </c>
      <c r="G9" s="70"/>
      <c r="H9" s="70">
        <v>543</v>
      </c>
      <c r="I9" s="70"/>
      <c r="J9" s="70">
        <v>861</v>
      </c>
      <c r="K9" s="136">
        <v>602.76544909999996</v>
      </c>
      <c r="L9" s="119"/>
    </row>
    <row r="10" spans="2:12" ht="15.75" customHeight="1" thickBot="1">
      <c r="B10" s="134"/>
      <c r="C10" s="30" t="s">
        <v>2629</v>
      </c>
      <c r="D10" s="52">
        <v>1</v>
      </c>
      <c r="E10" s="70"/>
      <c r="F10" s="52">
        <v>1280</v>
      </c>
      <c r="G10" s="70"/>
      <c r="H10" s="52">
        <v>45</v>
      </c>
      <c r="I10" s="70"/>
      <c r="J10" s="52">
        <v>1325</v>
      </c>
      <c r="K10" s="130">
        <v>1097.25594217</v>
      </c>
      <c r="L10" s="119"/>
    </row>
    <row r="11" spans="2:12">
      <c r="B11" s="120"/>
      <c r="C11" s="135" t="s">
        <v>2630</v>
      </c>
      <c r="D11" s="139">
        <v>1488613</v>
      </c>
      <c r="E11" s="137"/>
      <c r="F11" s="139">
        <v>615993</v>
      </c>
      <c r="G11" s="137"/>
      <c r="H11" s="139">
        <v>269898</v>
      </c>
      <c r="I11" s="137"/>
      <c r="J11" s="139">
        <v>2374504</v>
      </c>
      <c r="K11" s="138">
        <v>2346990.2327542398</v>
      </c>
      <c r="L11" s="119"/>
    </row>
    <row r="12" spans="2:12" ht="15.75" customHeight="1" thickBot="1">
      <c r="B12" s="118"/>
      <c r="C12" s="117"/>
      <c r="D12" s="129"/>
      <c r="E12" s="129"/>
      <c r="F12" s="129"/>
      <c r="G12" s="129"/>
      <c r="H12" s="129"/>
      <c r="I12" s="129"/>
      <c r="J12" s="129"/>
      <c r="K12" s="129"/>
      <c r="L12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workbookViewId="0">
      <selection activeCell="B2" sqref="B2:L13"/>
    </sheetView>
  </sheetViews>
  <sheetFormatPr defaultColWidth="10.7109375" defaultRowHeight="15"/>
  <cols>
    <col min="1" max="1" width="6.85546875" style="24" customWidth="1"/>
    <col min="2" max="2" width="0.5703125" style="24" customWidth="1"/>
    <col min="3" max="3" width="42.42578125" style="24" bestFit="1" customWidth="1"/>
    <col min="4" max="4" width="7.42578125" style="24" customWidth="1"/>
    <col min="5" max="5" width="0.7109375" customWidth="1"/>
    <col min="6" max="6" width="9.28515625" style="24" customWidth="1"/>
    <col min="7" max="7" width="1" customWidth="1"/>
    <col min="8" max="8" width="11.42578125" style="24" customWidth="1"/>
    <col min="9" max="9" width="0.85546875" customWidth="1"/>
    <col min="10" max="10" width="7.85546875" style="24" customWidth="1"/>
    <col min="11" max="11" width="8.8554687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2631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2632</v>
      </c>
      <c r="D6" s="70">
        <v>355020</v>
      </c>
      <c r="E6" s="70"/>
      <c r="F6" s="70">
        <v>156186</v>
      </c>
      <c r="G6" s="70"/>
      <c r="H6" s="70">
        <v>7117</v>
      </c>
      <c r="I6" s="70"/>
      <c r="J6" s="70">
        <v>518323</v>
      </c>
      <c r="K6" s="136">
        <v>467784.19837581011</v>
      </c>
      <c r="L6" s="119"/>
    </row>
    <row r="7" spans="2:12">
      <c r="B7" s="120"/>
      <c r="C7" s="30" t="s">
        <v>2633</v>
      </c>
      <c r="D7" s="70">
        <v>1419</v>
      </c>
      <c r="E7" s="70"/>
      <c r="F7" s="70">
        <v>2352</v>
      </c>
      <c r="G7" s="70"/>
      <c r="H7" s="70">
        <v>337</v>
      </c>
      <c r="I7" s="70"/>
      <c r="J7" s="70">
        <v>4108</v>
      </c>
      <c r="K7" s="136">
        <v>3718.8505857099999</v>
      </c>
      <c r="L7" s="119"/>
    </row>
    <row r="8" spans="2:12">
      <c r="B8" s="120"/>
      <c r="C8" s="30" t="s">
        <v>2634</v>
      </c>
      <c r="D8" s="70">
        <v>0</v>
      </c>
      <c r="E8" s="70"/>
      <c r="F8" s="70">
        <v>5017</v>
      </c>
      <c r="G8" s="70"/>
      <c r="H8" s="70">
        <v>2165</v>
      </c>
      <c r="I8" s="70"/>
      <c r="J8" s="70">
        <v>7182</v>
      </c>
      <c r="K8" s="136">
        <v>6007.4497108300002</v>
      </c>
      <c r="L8" s="119"/>
    </row>
    <row r="9" spans="2:12">
      <c r="B9" s="120"/>
      <c r="C9" s="30" t="s">
        <v>2635</v>
      </c>
      <c r="D9" s="70">
        <v>2</v>
      </c>
      <c r="E9" s="151"/>
      <c r="F9" s="70">
        <v>7020</v>
      </c>
      <c r="G9" s="144"/>
      <c r="H9" s="70">
        <v>7281</v>
      </c>
      <c r="I9" s="151"/>
      <c r="J9" s="70">
        <v>14304</v>
      </c>
      <c r="K9" s="136">
        <v>14376.95877784</v>
      </c>
      <c r="L9" s="119"/>
    </row>
    <row r="10" spans="2:12">
      <c r="B10" s="120"/>
      <c r="C10" s="30" t="s">
        <v>2636</v>
      </c>
      <c r="D10" s="70">
        <v>0</v>
      </c>
      <c r="E10" s="151"/>
      <c r="F10" s="70">
        <v>-26</v>
      </c>
      <c r="G10" s="144"/>
      <c r="H10" s="70">
        <v>-17</v>
      </c>
      <c r="I10" s="151"/>
      <c r="J10" s="70">
        <v>-42</v>
      </c>
      <c r="K10" s="136">
        <v>-35.638187610000003</v>
      </c>
      <c r="L10" s="119"/>
    </row>
    <row r="11" spans="2:12" ht="15.75" customHeight="1" thickBot="1">
      <c r="B11" s="120"/>
      <c r="C11" s="30" t="s">
        <v>2637</v>
      </c>
      <c r="D11" s="52">
        <v>-3</v>
      </c>
      <c r="E11" s="151"/>
      <c r="F11" s="52">
        <v>-63</v>
      </c>
      <c r="G11" s="144"/>
      <c r="H11" s="52">
        <v>-79</v>
      </c>
      <c r="I11" s="151"/>
      <c r="J11" s="52">
        <v>-145</v>
      </c>
      <c r="K11" s="130">
        <v>-94.024270129999991</v>
      </c>
      <c r="L11" s="119"/>
    </row>
    <row r="12" spans="2:12">
      <c r="B12" s="120"/>
      <c r="C12" s="135" t="s">
        <v>2638</v>
      </c>
      <c r="D12" s="139">
        <v>356438</v>
      </c>
      <c r="E12" s="137"/>
      <c r="F12" s="139">
        <v>170486</v>
      </c>
      <c r="G12" s="137"/>
      <c r="H12" s="139">
        <v>16805</v>
      </c>
      <c r="I12" s="137"/>
      <c r="J12" s="139">
        <v>543729</v>
      </c>
      <c r="K12" s="138">
        <v>491757.7949924501</v>
      </c>
      <c r="L12" s="119"/>
    </row>
    <row r="13" spans="2:12" ht="15.75" customHeight="1" thickBot="1">
      <c r="B13" s="118"/>
      <c r="C13" s="117"/>
      <c r="D13" s="129"/>
      <c r="E13" s="129"/>
      <c r="F13" s="129"/>
      <c r="G13" s="129"/>
      <c r="H13" s="129"/>
      <c r="I13" s="129"/>
      <c r="J13" s="129"/>
      <c r="K13" s="129"/>
      <c r="L13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workbookViewId="0">
      <selection activeCell="F16" sqref="F16"/>
    </sheetView>
  </sheetViews>
  <sheetFormatPr defaultColWidth="10.7109375" defaultRowHeight="15"/>
  <cols>
    <col min="1" max="1" width="6.85546875" style="24" customWidth="1"/>
    <col min="2" max="2" width="1.140625" style="24" customWidth="1"/>
    <col min="3" max="3" width="43.28515625" style="24" bestFit="1" customWidth="1"/>
    <col min="4" max="4" width="9.140625" style="24" customWidth="1"/>
    <col min="5" max="5" width="0.7109375" customWidth="1"/>
    <col min="6" max="6" width="9.5703125" style="24" customWidth="1"/>
    <col min="7" max="7" width="0.85546875" customWidth="1"/>
    <col min="8" max="8" width="10.85546875" style="24" customWidth="1"/>
    <col min="9" max="9" width="0.85546875" customWidth="1"/>
    <col min="10" max="10" width="9" style="24" customWidth="1"/>
    <col min="11" max="11" width="8.7109375" customWidth="1"/>
    <col min="12" max="12" width="1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2639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2640</v>
      </c>
      <c r="D6" s="70">
        <v>121230</v>
      </c>
      <c r="E6" s="70"/>
      <c r="F6" s="70">
        <v>88699</v>
      </c>
      <c r="G6" s="70"/>
      <c r="H6" s="70">
        <v>79125</v>
      </c>
      <c r="I6" s="70"/>
      <c r="J6" s="70">
        <v>289054</v>
      </c>
      <c r="K6" s="136">
        <v>260016.09410557</v>
      </c>
      <c r="L6" s="119"/>
    </row>
    <row r="7" spans="2:12">
      <c r="B7" s="120"/>
      <c r="C7" s="30" t="s">
        <v>2641</v>
      </c>
      <c r="D7" s="70">
        <v>1172294</v>
      </c>
      <c r="E7" s="151"/>
      <c r="F7" s="70">
        <v>382848</v>
      </c>
      <c r="G7" s="144"/>
      <c r="H7" s="70">
        <v>310232</v>
      </c>
      <c r="I7" s="151"/>
      <c r="J7" s="70">
        <v>1865374</v>
      </c>
      <c r="K7" s="136">
        <v>1692217.32756845</v>
      </c>
      <c r="L7" s="119"/>
    </row>
    <row r="8" spans="2:12">
      <c r="B8" s="120"/>
      <c r="C8" s="30" t="s">
        <v>2642</v>
      </c>
      <c r="D8" s="70">
        <v>-26629</v>
      </c>
      <c r="E8" s="151"/>
      <c r="F8" s="70">
        <v>-22702</v>
      </c>
      <c r="G8" s="144"/>
      <c r="H8" s="70">
        <v>-13109</v>
      </c>
      <c r="I8" s="151"/>
      <c r="J8" s="70">
        <v>-62440</v>
      </c>
      <c r="K8" s="136">
        <v>-48343.800764289997</v>
      </c>
      <c r="L8" s="119"/>
    </row>
    <row r="9" spans="2:12" ht="15.75" customHeight="1" thickBot="1">
      <c r="B9" s="120"/>
      <c r="C9" s="30" t="s">
        <v>2643</v>
      </c>
      <c r="D9" s="52">
        <v>-251</v>
      </c>
      <c r="E9" s="151"/>
      <c r="F9" s="52">
        <v>-7</v>
      </c>
      <c r="G9" s="144"/>
      <c r="H9" s="52">
        <v>-371</v>
      </c>
      <c r="I9" s="151"/>
      <c r="J9" s="52">
        <v>-629</v>
      </c>
      <c r="K9" s="130">
        <v>-693.14010986000005</v>
      </c>
      <c r="L9" s="119"/>
    </row>
    <row r="10" spans="2:12">
      <c r="B10" s="120"/>
      <c r="C10" s="135" t="s">
        <v>2644</v>
      </c>
      <c r="D10" s="139">
        <v>1266644</v>
      </c>
      <c r="E10" s="137"/>
      <c r="F10" s="139">
        <v>448839</v>
      </c>
      <c r="G10" s="137"/>
      <c r="H10" s="139">
        <v>375876</v>
      </c>
      <c r="I10" s="137"/>
      <c r="J10" s="139">
        <v>2091359</v>
      </c>
      <c r="K10" s="138">
        <v>1903196.4807998701</v>
      </c>
      <c r="L10" s="119"/>
    </row>
    <row r="11" spans="2:12" ht="15.75" customHeight="1" thickBot="1">
      <c r="B11" s="118"/>
      <c r="C11" s="117"/>
      <c r="D11" s="129"/>
      <c r="E11" s="129"/>
      <c r="F11" s="129"/>
      <c r="G11" s="129"/>
      <c r="H11" s="129"/>
      <c r="I11" s="129"/>
      <c r="J11" s="129"/>
      <c r="K11" s="129"/>
      <c r="L11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workbookViewId="0">
      <selection activeCell="K6" sqref="K6:K10"/>
    </sheetView>
  </sheetViews>
  <sheetFormatPr defaultColWidth="10.7109375" defaultRowHeight="15"/>
  <cols>
    <col min="1" max="1" width="6.85546875" style="24" customWidth="1"/>
    <col min="2" max="2" width="1.28515625" style="24" customWidth="1"/>
    <col min="3" max="3" width="38.85546875" style="24" bestFit="1" customWidth="1"/>
    <col min="4" max="4" width="7.85546875" style="24" customWidth="1"/>
    <col min="5" max="5" width="1.85546875" customWidth="1"/>
    <col min="6" max="6" width="8.85546875" style="24" customWidth="1"/>
    <col min="7" max="7" width="1" customWidth="1"/>
    <col min="8" max="8" width="11" style="24" customWidth="1"/>
    <col min="9" max="9" width="0.85546875" customWidth="1"/>
    <col min="10" max="10" width="8" style="24" customWidth="1"/>
    <col min="11" max="11" width="8.4257812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2645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2646</v>
      </c>
      <c r="D6" s="70">
        <v>4868</v>
      </c>
      <c r="E6" s="151"/>
      <c r="F6" s="70">
        <v>1861</v>
      </c>
      <c r="G6" s="144"/>
      <c r="H6" s="70">
        <v>384</v>
      </c>
      <c r="I6" s="151"/>
      <c r="J6" s="70">
        <v>7113</v>
      </c>
      <c r="K6" s="136">
        <v>5983.7248178</v>
      </c>
      <c r="L6" s="119"/>
    </row>
    <row r="7" spans="2:12">
      <c r="B7" s="120"/>
      <c r="C7" s="30" t="s">
        <v>2647</v>
      </c>
      <c r="D7" s="70">
        <v>1114</v>
      </c>
      <c r="E7" s="70"/>
      <c r="F7" s="70">
        <v>2952</v>
      </c>
      <c r="G7" s="70"/>
      <c r="H7" s="70">
        <v>485</v>
      </c>
      <c r="I7" s="70"/>
      <c r="J7" s="70">
        <v>4551</v>
      </c>
      <c r="K7" s="136">
        <v>2511.30509317</v>
      </c>
      <c r="L7" s="119"/>
    </row>
    <row r="8" spans="2:12">
      <c r="B8" s="120"/>
      <c r="C8" s="30" t="s">
        <v>2648</v>
      </c>
      <c r="D8" s="70">
        <v>16</v>
      </c>
      <c r="E8" s="151"/>
      <c r="F8" s="70">
        <v>5</v>
      </c>
      <c r="G8" s="144"/>
      <c r="H8" s="70">
        <v>152</v>
      </c>
      <c r="I8" s="151"/>
      <c r="J8" s="70">
        <v>173</v>
      </c>
      <c r="K8" s="136">
        <v>54.28112642</v>
      </c>
      <c r="L8" s="119"/>
    </row>
    <row r="9" spans="2:12">
      <c r="B9" s="120"/>
      <c r="C9" s="30" t="s">
        <v>2649</v>
      </c>
      <c r="D9" s="70">
        <v>-686</v>
      </c>
      <c r="E9" s="151"/>
      <c r="F9" s="70">
        <v>-274</v>
      </c>
      <c r="G9" s="144"/>
      <c r="H9" s="70">
        <v>-123</v>
      </c>
      <c r="I9" s="151"/>
      <c r="J9" s="70">
        <v>-1083</v>
      </c>
      <c r="K9" s="136">
        <v>-846.85149911999997</v>
      </c>
      <c r="L9" s="119"/>
    </row>
    <row r="10" spans="2:12" ht="15.75" customHeight="1" thickBot="1">
      <c r="B10" s="120"/>
      <c r="C10" s="30" t="s">
        <v>2650</v>
      </c>
      <c r="D10" s="52">
        <v>-3</v>
      </c>
      <c r="E10" s="151"/>
      <c r="F10" s="52">
        <v>0</v>
      </c>
      <c r="G10" s="144"/>
      <c r="H10" s="52">
        <v>0</v>
      </c>
      <c r="I10" s="151"/>
      <c r="J10" s="52">
        <v>-3</v>
      </c>
      <c r="K10" s="130">
        <v>-5.9795076900000002</v>
      </c>
      <c r="L10" s="119"/>
    </row>
    <row r="11" spans="2:12">
      <c r="B11" s="120"/>
      <c r="C11" s="135" t="s">
        <v>2651</v>
      </c>
      <c r="D11" s="139">
        <v>5309</v>
      </c>
      <c r="E11" s="137"/>
      <c r="F11" s="139">
        <v>4543</v>
      </c>
      <c r="G11" s="137"/>
      <c r="H11" s="139">
        <v>898</v>
      </c>
      <c r="I11" s="137"/>
      <c r="J11" s="139">
        <v>10751</v>
      </c>
      <c r="K11" s="138">
        <v>7696.4800305799999</v>
      </c>
      <c r="L11" s="119"/>
    </row>
    <row r="12" spans="2:12" ht="15.75" customHeight="1" thickBot="1">
      <c r="B12" s="118"/>
      <c r="C12" s="117"/>
      <c r="D12" s="129"/>
      <c r="E12" s="129"/>
      <c r="F12" s="129"/>
      <c r="G12" s="129"/>
      <c r="H12" s="129"/>
      <c r="I12" s="129"/>
      <c r="J12" s="129"/>
      <c r="K12" s="129"/>
      <c r="L12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workbookViewId="0">
      <selection activeCell="B2" sqref="B2:L11"/>
    </sheetView>
  </sheetViews>
  <sheetFormatPr defaultColWidth="10.7109375" defaultRowHeight="15"/>
  <cols>
    <col min="1" max="1" width="6.85546875" style="24" customWidth="1"/>
    <col min="2" max="2" width="1.28515625" style="24" customWidth="1"/>
    <col min="3" max="3" width="38" style="24" customWidth="1"/>
    <col min="4" max="4" width="7.28515625" style="24" customWidth="1"/>
    <col min="5" max="5" width="1.42578125" style="24" customWidth="1"/>
    <col min="6" max="6" width="9.7109375" style="24" customWidth="1"/>
    <col min="7" max="7" width="1.28515625" style="24" customWidth="1"/>
    <col min="8" max="8" width="10.7109375" style="24" customWidth="1"/>
    <col min="9" max="9" width="1.140625" customWidth="1"/>
    <col min="10" max="10" width="7.7109375" style="24" customWidth="1"/>
    <col min="11" max="11" width="7.14062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 ht="24" customHeight="1">
      <c r="B4" s="120"/>
      <c r="C4" s="110" t="s">
        <v>2652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2653</v>
      </c>
      <c r="D6" s="70">
        <v>23826</v>
      </c>
      <c r="E6" s="151"/>
      <c r="F6" s="70">
        <v>31024</v>
      </c>
      <c r="G6" s="144"/>
      <c r="H6" s="70">
        <v>13147</v>
      </c>
      <c r="I6" s="151"/>
      <c r="J6" s="70">
        <v>67998</v>
      </c>
      <c r="K6" s="136">
        <v>49538.912079169997</v>
      </c>
      <c r="L6" s="119"/>
    </row>
    <row r="7" spans="2:12">
      <c r="B7" s="120"/>
      <c r="C7" s="30" t="s">
        <v>2654</v>
      </c>
      <c r="D7" s="70">
        <v>38792</v>
      </c>
      <c r="E7" s="70"/>
      <c r="F7" s="70">
        <v>4888</v>
      </c>
      <c r="G7" s="70"/>
      <c r="H7" s="70">
        <v>1035</v>
      </c>
      <c r="I7" s="70"/>
      <c r="J7" s="70">
        <v>44715</v>
      </c>
      <c r="K7" s="136">
        <v>28109.574740830001</v>
      </c>
      <c r="L7" s="119"/>
    </row>
    <row r="8" spans="2:12">
      <c r="B8" s="120"/>
      <c r="C8" s="30" t="s">
        <v>2655</v>
      </c>
      <c r="D8" s="70">
        <v>2055</v>
      </c>
      <c r="E8" s="151"/>
      <c r="F8" s="70">
        <v>37</v>
      </c>
      <c r="G8" s="144"/>
      <c r="H8" s="70">
        <v>81</v>
      </c>
      <c r="I8" s="151"/>
      <c r="J8" s="70">
        <v>2173</v>
      </c>
      <c r="K8" s="136">
        <v>1047.8391570199999</v>
      </c>
      <c r="L8" s="119"/>
    </row>
    <row r="9" spans="2:12" ht="15.75" customHeight="1" thickBot="1">
      <c r="B9" s="120"/>
      <c r="C9" s="30" t="s">
        <v>2656</v>
      </c>
      <c r="D9" s="52">
        <v>3662</v>
      </c>
      <c r="E9" s="70"/>
      <c r="F9" s="52">
        <v>3567</v>
      </c>
      <c r="G9" s="70"/>
      <c r="H9" s="52">
        <v>1765</v>
      </c>
      <c r="I9" s="70"/>
      <c r="J9" s="52">
        <v>8994</v>
      </c>
      <c r="K9" s="130">
        <v>9000.2258331199992</v>
      </c>
      <c r="L9" s="119"/>
    </row>
    <row r="10" spans="2:12" ht="24" customHeight="1">
      <c r="B10" s="120"/>
      <c r="C10" s="135" t="s">
        <v>2657</v>
      </c>
      <c r="D10" s="139">
        <v>68335</v>
      </c>
      <c r="E10" s="137"/>
      <c r="F10" s="139">
        <v>39517</v>
      </c>
      <c r="G10" s="137"/>
      <c r="H10" s="139">
        <v>16028</v>
      </c>
      <c r="I10" s="137"/>
      <c r="J10" s="139">
        <v>123880</v>
      </c>
      <c r="K10" s="138">
        <v>87696.551810139994</v>
      </c>
      <c r="L10" s="119"/>
    </row>
    <row r="11" spans="2:12" ht="15.75" customHeight="1" thickBot="1">
      <c r="B11" s="118"/>
      <c r="C11" s="117"/>
      <c r="D11" s="129"/>
      <c r="E11" s="129"/>
      <c r="F11" s="129"/>
      <c r="G11" s="129"/>
      <c r="H11" s="129"/>
      <c r="I11" s="129"/>
      <c r="J11" s="129"/>
      <c r="K11" s="129"/>
      <c r="L11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7"/>
  <sheetViews>
    <sheetView showGridLines="0" zoomScale="85" zoomScaleNormal="85" workbookViewId="0"/>
  </sheetViews>
  <sheetFormatPr defaultColWidth="12.85546875" defaultRowHeight="15"/>
  <cols>
    <col min="1" max="1" width="6.85546875" style="24" customWidth="1"/>
    <col min="2" max="2" width="2.28515625" style="24" customWidth="1"/>
    <col min="3" max="3" width="71" style="24" customWidth="1"/>
    <col min="4" max="4" width="1.28515625" style="24" customWidth="1"/>
    <col min="5" max="5" width="25.7109375" style="24" customWidth="1"/>
    <col min="6" max="6" width="26" style="24" customWidth="1"/>
    <col min="7" max="7" width="25.7109375" style="24" customWidth="1"/>
    <col min="8" max="8" width="26" style="24" customWidth="1"/>
    <col min="9" max="9" width="26.140625" style="24" customWidth="1"/>
    <col min="10" max="10" width="4.140625" style="24" customWidth="1"/>
    <col min="11" max="11" width="71" style="24" customWidth="1"/>
    <col min="12" max="12" width="1.28515625" style="24" customWidth="1"/>
    <col min="13" max="13" width="26" style="24" customWidth="1"/>
    <col min="14" max="14" width="25.85546875" style="24" customWidth="1"/>
    <col min="15" max="15" width="26" style="24" customWidth="1"/>
    <col min="16" max="17" width="25.85546875" style="24" customWidth="1"/>
    <col min="18" max="18" width="1.28515625" style="24" customWidth="1"/>
    <col min="19" max="19" width="25.5703125" style="24" customWidth="1"/>
    <col min="20" max="20" width="25.85546875" style="24" customWidth="1"/>
    <col min="21" max="21" width="25.7109375" style="24" customWidth="1"/>
    <col min="22" max="23" width="26.28515625" style="24" customWidth="1"/>
    <col min="24" max="24" width="2.42578125" style="24" customWidth="1"/>
  </cols>
  <sheetData>
    <row r="1" spans="2:24" ht="15.75" customHeight="1" thickBot="1"/>
    <row r="2" spans="2:24">
      <c r="B2" s="39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6"/>
    </row>
    <row r="3" spans="2:24">
      <c r="B3" s="203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47"/>
    </row>
    <row r="4" spans="2:24">
      <c r="B4" s="202"/>
      <c r="C4" s="378" t="s">
        <v>1480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47"/>
    </row>
    <row r="5" spans="2:24">
      <c r="B5" s="21"/>
      <c r="X5" s="47"/>
    </row>
    <row r="6" spans="2:24" ht="15.75" customHeight="1" thickBot="1">
      <c r="B6" s="21"/>
      <c r="X6" s="47"/>
    </row>
    <row r="7" spans="2:24">
      <c r="B7" s="21"/>
      <c r="E7" s="171"/>
      <c r="F7" s="205"/>
      <c r="G7" s="172" t="s">
        <v>2</v>
      </c>
      <c r="H7" s="206"/>
      <c r="I7" s="173"/>
      <c r="M7" s="171"/>
      <c r="N7" s="205"/>
      <c r="O7" s="172" t="s">
        <v>3</v>
      </c>
      <c r="P7" s="206"/>
      <c r="Q7" s="173"/>
      <c r="S7" s="171"/>
      <c r="T7" s="205"/>
      <c r="U7" s="172" t="s">
        <v>4</v>
      </c>
      <c r="V7" s="206"/>
      <c r="W7" s="173"/>
      <c r="X7" s="47"/>
    </row>
    <row r="8" spans="2:24" ht="45" customHeight="1">
      <c r="B8" s="21"/>
      <c r="C8" s="157" t="s">
        <v>1481</v>
      </c>
      <c r="E8" s="168" t="s">
        <v>1482</v>
      </c>
      <c r="F8" s="169" t="s">
        <v>1483</v>
      </c>
      <c r="G8" s="157" t="s">
        <v>1484</v>
      </c>
      <c r="H8" s="157" t="s">
        <v>1485</v>
      </c>
      <c r="I8" s="207" t="s">
        <v>1486</v>
      </c>
      <c r="K8" s="157" t="s">
        <v>1487</v>
      </c>
      <c r="M8" s="168" t="s">
        <v>1482</v>
      </c>
      <c r="N8" s="169" t="s">
        <v>1483</v>
      </c>
      <c r="O8" s="157" t="s">
        <v>1484</v>
      </c>
      <c r="P8" s="157" t="s">
        <v>1485</v>
      </c>
      <c r="Q8" s="207" t="s">
        <v>1486</v>
      </c>
      <c r="S8" s="168" t="s">
        <v>1482</v>
      </c>
      <c r="T8" s="169" t="s">
        <v>1483</v>
      </c>
      <c r="U8" s="157" t="s">
        <v>1484</v>
      </c>
      <c r="V8" s="157" t="s">
        <v>1485</v>
      </c>
      <c r="W8" s="207" t="s">
        <v>1486</v>
      </c>
      <c r="X8" s="47"/>
    </row>
    <row r="9" spans="2:24">
      <c r="B9" s="21"/>
      <c r="C9" s="189" t="s">
        <v>1488</v>
      </c>
      <c r="D9" s="159"/>
      <c r="E9" s="199">
        <v>2971000997563.5601</v>
      </c>
      <c r="F9" s="200">
        <v>0</v>
      </c>
      <c r="G9" s="200">
        <v>0</v>
      </c>
      <c r="H9" s="200">
        <v>-30319269594.080002</v>
      </c>
      <c r="I9" s="208">
        <v>2940681727969.48</v>
      </c>
      <c r="K9" s="189" t="s">
        <v>1488</v>
      </c>
      <c r="L9" s="159"/>
      <c r="M9" s="199">
        <v>1025418211471.6</v>
      </c>
      <c r="N9" s="200">
        <v>45329785019.010002</v>
      </c>
      <c r="O9" s="200">
        <v>73481269262.899994</v>
      </c>
      <c r="P9" s="200">
        <v>15144049682.559999</v>
      </c>
      <c r="Q9" s="208">
        <v>891463107507.12988</v>
      </c>
      <c r="R9" s="159"/>
      <c r="S9" s="199">
        <v>661691263179.46997</v>
      </c>
      <c r="T9" s="200">
        <v>1333337432.02</v>
      </c>
      <c r="U9" s="200">
        <v>29613105831.119999</v>
      </c>
      <c r="V9" s="200">
        <v>2446439413.6700001</v>
      </c>
      <c r="W9" s="208">
        <v>628298380502.65991</v>
      </c>
      <c r="X9" s="47"/>
    </row>
    <row r="10" spans="2:24">
      <c r="B10" s="21"/>
      <c r="C10" s="196" t="s">
        <v>1489</v>
      </c>
      <c r="D10" s="158"/>
      <c r="E10" s="195">
        <v>1558272367835.03</v>
      </c>
      <c r="F10" s="196">
        <v>0</v>
      </c>
      <c r="G10" s="196">
        <v>0</v>
      </c>
      <c r="H10" s="196">
        <v>-22609772517.259998</v>
      </c>
      <c r="I10" s="209">
        <v>1535662595317.77</v>
      </c>
      <c r="K10" s="196" t="s">
        <v>1489</v>
      </c>
      <c r="L10" s="158"/>
      <c r="M10" s="195">
        <v>902539454302.79004</v>
      </c>
      <c r="N10" s="196">
        <v>45329785019.010002</v>
      </c>
      <c r="O10" s="196">
        <v>73481269262.899994</v>
      </c>
      <c r="P10" s="196">
        <v>15119198879.65</v>
      </c>
      <c r="Q10" s="209">
        <v>768609201141.22998</v>
      </c>
      <c r="R10" s="158"/>
      <c r="S10" s="195">
        <v>615422876992.66003</v>
      </c>
      <c r="T10" s="196">
        <v>1327598489.4100001</v>
      </c>
      <c r="U10" s="196">
        <v>29604142514.349998</v>
      </c>
      <c r="V10" s="196">
        <v>2812278888.5300002</v>
      </c>
      <c r="W10" s="209">
        <v>581678857100.37</v>
      </c>
      <c r="X10" s="47"/>
    </row>
    <row r="11" spans="2:24">
      <c r="B11" s="21"/>
      <c r="C11" s="200" t="s">
        <v>1490</v>
      </c>
      <c r="D11" s="159"/>
      <c r="E11" s="199">
        <v>533898671517.59998</v>
      </c>
      <c r="F11" s="200">
        <v>0</v>
      </c>
      <c r="G11" s="200">
        <v>0</v>
      </c>
      <c r="H11" s="200">
        <v>-26724529308.43</v>
      </c>
      <c r="I11" s="208">
        <v>507174142209.16998</v>
      </c>
      <c r="K11" s="200" t="s">
        <v>1490</v>
      </c>
      <c r="L11" s="159"/>
      <c r="M11" s="199">
        <v>617617721231.20996</v>
      </c>
      <c r="N11" s="200">
        <v>43474903307.370003</v>
      </c>
      <c r="O11" s="200">
        <v>54739962813.550003</v>
      </c>
      <c r="P11" s="200">
        <v>14232632665.200001</v>
      </c>
      <c r="Q11" s="208">
        <v>505170222445.09003</v>
      </c>
      <c r="R11" s="159"/>
      <c r="S11" s="199">
        <v>146441583135.75</v>
      </c>
      <c r="T11" s="200">
        <v>52590155.310000002</v>
      </c>
      <c r="U11" s="200">
        <v>-35836130.549999997</v>
      </c>
      <c r="V11" s="200">
        <v>332961751.05000001</v>
      </c>
      <c r="W11" s="208">
        <v>146091867359.94</v>
      </c>
      <c r="X11" s="47"/>
    </row>
    <row r="12" spans="2:24">
      <c r="B12" s="21"/>
      <c r="C12" s="196" t="s">
        <v>1491</v>
      </c>
      <c r="D12" s="158"/>
      <c r="E12" s="195">
        <v>524217564260.52002</v>
      </c>
      <c r="F12" s="196">
        <v>0</v>
      </c>
      <c r="G12" s="196">
        <v>0</v>
      </c>
      <c r="H12" s="196">
        <v>-26652501709.5</v>
      </c>
      <c r="I12" s="209">
        <v>497565062551.02002</v>
      </c>
      <c r="K12" s="196" t="s">
        <v>1491</v>
      </c>
      <c r="L12" s="158"/>
      <c r="M12" s="195">
        <v>592831476560.64001</v>
      </c>
      <c r="N12" s="196">
        <v>43474903307.370003</v>
      </c>
      <c r="O12" s="196">
        <v>54739932968.370003</v>
      </c>
      <c r="P12" s="196">
        <v>13606758983.110001</v>
      </c>
      <c r="Q12" s="209">
        <v>481009881301.78998</v>
      </c>
      <c r="R12" s="158"/>
      <c r="S12" s="195">
        <v>135357218790.81</v>
      </c>
      <c r="T12" s="196">
        <v>50514040.689999998</v>
      </c>
      <c r="U12" s="196">
        <v>-36037949.549999997</v>
      </c>
      <c r="V12" s="196">
        <v>237618458.75</v>
      </c>
      <c r="W12" s="209">
        <v>135105124240.92</v>
      </c>
      <c r="X12" s="47"/>
    </row>
    <row r="13" spans="2:24">
      <c r="B13" s="21"/>
      <c r="C13" s="200" t="s">
        <v>1492</v>
      </c>
      <c r="D13" s="159"/>
      <c r="E13" s="199">
        <v>40707196937.620003</v>
      </c>
      <c r="F13" s="200">
        <v>0</v>
      </c>
      <c r="G13" s="200">
        <v>0</v>
      </c>
      <c r="H13" s="200">
        <v>105271336.56</v>
      </c>
      <c r="I13" s="208">
        <v>40812468274.18</v>
      </c>
      <c r="K13" s="200" t="s">
        <v>1492</v>
      </c>
      <c r="L13" s="159"/>
      <c r="M13" s="199">
        <v>0</v>
      </c>
      <c r="N13" s="200">
        <v>0</v>
      </c>
      <c r="O13" s="200">
        <v>0</v>
      </c>
      <c r="P13" s="200">
        <v>0</v>
      </c>
      <c r="Q13" s="208">
        <v>0</v>
      </c>
      <c r="R13" s="159"/>
      <c r="S13" s="199">
        <v>0</v>
      </c>
      <c r="T13" s="200">
        <v>0</v>
      </c>
      <c r="U13" s="200">
        <v>0</v>
      </c>
      <c r="V13" s="200">
        <v>0</v>
      </c>
      <c r="W13" s="208">
        <v>0</v>
      </c>
      <c r="X13" s="47"/>
    </row>
    <row r="14" spans="2:24">
      <c r="B14" s="21"/>
      <c r="C14" s="196" t="s">
        <v>1493</v>
      </c>
      <c r="D14" s="158"/>
      <c r="E14" s="195">
        <v>40691879707.690002</v>
      </c>
      <c r="F14" s="196">
        <v>0</v>
      </c>
      <c r="G14" s="196">
        <v>0</v>
      </c>
      <c r="H14" s="196">
        <v>105271336.56</v>
      </c>
      <c r="I14" s="209">
        <v>40797151044.25</v>
      </c>
      <c r="K14" s="196" t="s">
        <v>1493</v>
      </c>
      <c r="L14" s="158"/>
      <c r="M14" s="195">
        <v>0</v>
      </c>
      <c r="N14" s="196">
        <v>0</v>
      </c>
      <c r="O14" s="196">
        <v>0</v>
      </c>
      <c r="P14" s="196">
        <v>0</v>
      </c>
      <c r="Q14" s="209">
        <v>0</v>
      </c>
      <c r="R14" s="158"/>
      <c r="S14" s="195">
        <v>0</v>
      </c>
      <c r="T14" s="196">
        <v>0</v>
      </c>
      <c r="U14" s="196">
        <v>0</v>
      </c>
      <c r="V14" s="196">
        <v>0</v>
      </c>
      <c r="W14" s="209">
        <v>0</v>
      </c>
      <c r="X14" s="47"/>
    </row>
    <row r="15" spans="2:24">
      <c r="B15" s="21"/>
      <c r="C15" s="200" t="s">
        <v>1494</v>
      </c>
      <c r="D15" s="159"/>
      <c r="E15" s="199">
        <v>15317229.93</v>
      </c>
      <c r="F15" s="200">
        <v>0</v>
      </c>
      <c r="G15" s="200">
        <v>0</v>
      </c>
      <c r="H15" s="200">
        <v>0</v>
      </c>
      <c r="I15" s="208">
        <v>15317229.93</v>
      </c>
      <c r="K15" s="200" t="s">
        <v>1494</v>
      </c>
      <c r="L15" s="159"/>
      <c r="M15" s="199">
        <v>0</v>
      </c>
      <c r="N15" s="200">
        <v>0</v>
      </c>
      <c r="O15" s="200">
        <v>0</v>
      </c>
      <c r="P15" s="200">
        <v>0</v>
      </c>
      <c r="Q15" s="208">
        <v>0</v>
      </c>
      <c r="R15" s="159"/>
      <c r="S15" s="199">
        <v>0</v>
      </c>
      <c r="T15" s="200">
        <v>0</v>
      </c>
      <c r="U15" s="200">
        <v>0</v>
      </c>
      <c r="V15" s="200">
        <v>0</v>
      </c>
      <c r="W15" s="208">
        <v>0</v>
      </c>
      <c r="X15" s="47"/>
    </row>
    <row r="16" spans="2:24">
      <c r="B16" s="21"/>
      <c r="C16" s="196" t="s">
        <v>1495</v>
      </c>
      <c r="D16" s="158"/>
      <c r="E16" s="195">
        <v>1482023792.75</v>
      </c>
      <c r="F16" s="196">
        <v>0</v>
      </c>
      <c r="G16" s="196">
        <v>0</v>
      </c>
      <c r="H16" s="196">
        <v>-1176741.43</v>
      </c>
      <c r="I16" s="209">
        <v>1480847051.3199999</v>
      </c>
      <c r="K16" s="196" t="s">
        <v>1495</v>
      </c>
      <c r="L16" s="158"/>
      <c r="M16" s="195">
        <v>0</v>
      </c>
      <c r="N16" s="196">
        <v>0</v>
      </c>
      <c r="O16" s="196">
        <v>0</v>
      </c>
      <c r="P16" s="196">
        <v>0</v>
      </c>
      <c r="Q16" s="209">
        <v>0</v>
      </c>
      <c r="R16" s="158"/>
      <c r="S16" s="195">
        <v>373087886.77999997</v>
      </c>
      <c r="T16" s="196">
        <v>264005.57</v>
      </c>
      <c r="U16" s="196">
        <v>14499020.720000001</v>
      </c>
      <c r="V16" s="196">
        <v>15621238.52</v>
      </c>
      <c r="W16" s="209">
        <v>342703621.97000003</v>
      </c>
      <c r="X16" s="47"/>
    </row>
    <row r="17" spans="2:24">
      <c r="B17" s="21"/>
      <c r="C17" s="200" t="s">
        <v>1496</v>
      </c>
      <c r="D17" s="159"/>
      <c r="E17" s="199">
        <v>1482023792.75</v>
      </c>
      <c r="F17" s="200">
        <v>0</v>
      </c>
      <c r="G17" s="200">
        <v>0</v>
      </c>
      <c r="H17" s="200">
        <v>-1176741.43</v>
      </c>
      <c r="I17" s="208">
        <v>1480847051.3199999</v>
      </c>
      <c r="K17" s="200" t="s">
        <v>1496</v>
      </c>
      <c r="L17" s="159"/>
      <c r="M17" s="199">
        <v>0</v>
      </c>
      <c r="N17" s="200">
        <v>0</v>
      </c>
      <c r="O17" s="200">
        <v>0</v>
      </c>
      <c r="P17" s="200">
        <v>0</v>
      </c>
      <c r="Q17" s="208">
        <v>0</v>
      </c>
      <c r="R17" s="159"/>
      <c r="S17" s="199">
        <v>373087886.77999997</v>
      </c>
      <c r="T17" s="200">
        <v>264005.57</v>
      </c>
      <c r="U17" s="200">
        <v>14499020.720000001</v>
      </c>
      <c r="V17" s="200">
        <v>15621238.52</v>
      </c>
      <c r="W17" s="208">
        <v>342703621.97000003</v>
      </c>
      <c r="X17" s="47"/>
    </row>
    <row r="18" spans="2:24" ht="25.5" customHeight="1">
      <c r="B18" s="21"/>
      <c r="C18" s="196" t="s">
        <v>1497</v>
      </c>
      <c r="D18" s="158"/>
      <c r="E18" s="195">
        <v>391095742189.31</v>
      </c>
      <c r="F18" s="196">
        <v>0</v>
      </c>
      <c r="G18" s="196">
        <v>0</v>
      </c>
      <c r="H18" s="196">
        <v>-28040843079.939999</v>
      </c>
      <c r="I18" s="209">
        <v>363054899109.37</v>
      </c>
      <c r="K18" s="196" t="s">
        <v>1497</v>
      </c>
      <c r="L18" s="158"/>
      <c r="M18" s="195">
        <v>43068644492.870003</v>
      </c>
      <c r="N18" s="196">
        <v>0</v>
      </c>
      <c r="O18" s="196">
        <v>362.4</v>
      </c>
      <c r="P18" s="196">
        <v>42559413.920000002</v>
      </c>
      <c r="Q18" s="209">
        <v>43026084716.550003</v>
      </c>
      <c r="R18" s="158"/>
      <c r="S18" s="195">
        <v>17858153977.830002</v>
      </c>
      <c r="T18" s="196">
        <v>53742.74</v>
      </c>
      <c r="U18" s="196">
        <v>15967.5</v>
      </c>
      <c r="V18" s="196">
        <v>10939571.09</v>
      </c>
      <c r="W18" s="209">
        <v>17847144696.5</v>
      </c>
      <c r="X18" s="47"/>
    </row>
    <row r="19" spans="2:24">
      <c r="B19" s="21"/>
      <c r="C19" s="200" t="s">
        <v>1498</v>
      </c>
      <c r="D19" s="159"/>
      <c r="E19" s="199">
        <v>34302463528.060001</v>
      </c>
      <c r="F19" s="200">
        <v>0</v>
      </c>
      <c r="G19" s="200">
        <v>0</v>
      </c>
      <c r="H19" s="200">
        <v>999271219.71000004</v>
      </c>
      <c r="I19" s="208">
        <v>35301734747.769997</v>
      </c>
      <c r="K19" s="200" t="s">
        <v>1498</v>
      </c>
      <c r="L19" s="159"/>
      <c r="M19" s="199">
        <v>0</v>
      </c>
      <c r="N19" s="200">
        <v>0</v>
      </c>
      <c r="O19" s="200">
        <v>0</v>
      </c>
      <c r="P19" s="200">
        <v>0</v>
      </c>
      <c r="Q19" s="208">
        <v>0</v>
      </c>
      <c r="R19" s="159"/>
      <c r="S19" s="199">
        <v>0</v>
      </c>
      <c r="T19" s="200">
        <v>0</v>
      </c>
      <c r="U19" s="200">
        <v>0</v>
      </c>
      <c r="V19" s="200">
        <v>0</v>
      </c>
      <c r="W19" s="208">
        <v>0</v>
      </c>
      <c r="X19" s="47"/>
    </row>
    <row r="20" spans="2:24" ht="25.5" customHeight="1">
      <c r="B20" s="21"/>
      <c r="C20" s="196" t="s">
        <v>1499</v>
      </c>
      <c r="D20" s="158"/>
      <c r="E20" s="195">
        <v>141811722764.38</v>
      </c>
      <c r="F20" s="196">
        <v>0</v>
      </c>
      <c r="G20" s="196">
        <v>0</v>
      </c>
      <c r="H20" s="196">
        <v>-17631701693.040001</v>
      </c>
      <c r="I20" s="209">
        <v>124180021071.34</v>
      </c>
      <c r="K20" s="196" t="s">
        <v>1499</v>
      </c>
      <c r="L20" s="158"/>
      <c r="M20" s="195">
        <v>0</v>
      </c>
      <c r="N20" s="196">
        <v>0</v>
      </c>
      <c r="O20" s="196">
        <v>0</v>
      </c>
      <c r="P20" s="196">
        <v>0</v>
      </c>
      <c r="Q20" s="209">
        <v>0</v>
      </c>
      <c r="R20" s="158"/>
      <c r="S20" s="195">
        <v>0</v>
      </c>
      <c r="T20" s="196">
        <v>0</v>
      </c>
      <c r="U20" s="196">
        <v>0</v>
      </c>
      <c r="V20" s="196">
        <v>0</v>
      </c>
      <c r="W20" s="209">
        <v>0</v>
      </c>
      <c r="X20" s="47"/>
    </row>
    <row r="21" spans="2:24">
      <c r="B21" s="21"/>
      <c r="C21" s="200" t="s">
        <v>1500</v>
      </c>
      <c r="D21" s="159"/>
      <c r="E21" s="199">
        <v>214981555896.87</v>
      </c>
      <c r="F21" s="200">
        <v>0</v>
      </c>
      <c r="G21" s="200">
        <v>0</v>
      </c>
      <c r="H21" s="200">
        <v>-11408412606.610001</v>
      </c>
      <c r="I21" s="208">
        <v>203573143290.26001</v>
      </c>
      <c r="K21" s="200" t="s">
        <v>1500</v>
      </c>
      <c r="L21" s="159"/>
      <c r="M21" s="199">
        <v>43068644492.870003</v>
      </c>
      <c r="N21" s="200">
        <v>0</v>
      </c>
      <c r="O21" s="200">
        <v>362.4</v>
      </c>
      <c r="P21" s="200">
        <v>42559413.920000002</v>
      </c>
      <c r="Q21" s="208">
        <v>43026084716.550003</v>
      </c>
      <c r="R21" s="159"/>
      <c r="S21" s="199">
        <v>17858153977.830002</v>
      </c>
      <c r="T21" s="200">
        <v>53742.74</v>
      </c>
      <c r="U21" s="200">
        <v>15967.5</v>
      </c>
      <c r="V21" s="200">
        <v>10939571.09</v>
      </c>
      <c r="W21" s="208">
        <v>17847144696.5</v>
      </c>
      <c r="X21" s="47"/>
    </row>
    <row r="22" spans="2:24">
      <c r="B22" s="21"/>
      <c r="C22" s="196" t="s">
        <v>1501</v>
      </c>
      <c r="D22" s="158"/>
      <c r="E22" s="195">
        <v>119851278238.71001</v>
      </c>
      <c r="F22" s="196">
        <v>0</v>
      </c>
      <c r="G22" s="196">
        <v>0</v>
      </c>
      <c r="H22" s="196">
        <v>-15943753747.389999</v>
      </c>
      <c r="I22" s="209">
        <v>103907524491.32001</v>
      </c>
      <c r="K22" s="196" t="s">
        <v>1501</v>
      </c>
      <c r="L22" s="158"/>
      <c r="M22" s="195">
        <v>33716447097.299999</v>
      </c>
      <c r="N22" s="196">
        <v>0</v>
      </c>
      <c r="O22" s="196">
        <v>362.4</v>
      </c>
      <c r="P22" s="196">
        <v>41873159.119999997</v>
      </c>
      <c r="Q22" s="209">
        <v>33674573575.779999</v>
      </c>
      <c r="R22" s="158"/>
      <c r="S22" s="195">
        <v>16115931417.02</v>
      </c>
      <c r="T22" s="196">
        <v>4897.72</v>
      </c>
      <c r="U22" s="196">
        <v>792.41</v>
      </c>
      <c r="V22" s="196">
        <v>8712200.9000000004</v>
      </c>
      <c r="W22" s="209">
        <v>16107213525.99</v>
      </c>
      <c r="X22" s="47"/>
    </row>
    <row r="23" spans="2:24">
      <c r="B23" s="21"/>
      <c r="C23" s="200" t="s">
        <v>1502</v>
      </c>
      <c r="D23" s="159"/>
      <c r="E23" s="199">
        <v>51872047692.5</v>
      </c>
      <c r="F23" s="200">
        <v>0</v>
      </c>
      <c r="G23" s="200">
        <v>0</v>
      </c>
      <c r="H23" s="200">
        <v>1713450695.6300001</v>
      </c>
      <c r="I23" s="208">
        <v>53585498388.129997</v>
      </c>
      <c r="K23" s="200" t="s">
        <v>1502</v>
      </c>
      <c r="L23" s="159"/>
      <c r="M23" s="199">
        <v>66652.289999999994</v>
      </c>
      <c r="N23" s="200">
        <v>0</v>
      </c>
      <c r="O23" s="200">
        <v>0</v>
      </c>
      <c r="P23" s="200">
        <v>0</v>
      </c>
      <c r="Q23" s="208">
        <v>66652.289999999994</v>
      </c>
      <c r="R23" s="159"/>
      <c r="S23" s="199">
        <v>21351521.27</v>
      </c>
      <c r="T23" s="200">
        <v>0</v>
      </c>
      <c r="U23" s="200">
        <v>0</v>
      </c>
      <c r="V23" s="200">
        <v>97855.1</v>
      </c>
      <c r="W23" s="208">
        <v>21253666.170000002</v>
      </c>
      <c r="X23" s="47"/>
    </row>
    <row r="24" spans="2:24" ht="25.5" customHeight="1">
      <c r="B24" s="21"/>
      <c r="C24" s="196" t="s">
        <v>1503</v>
      </c>
      <c r="D24" s="158"/>
      <c r="E24" s="195">
        <v>32610550819.59</v>
      </c>
      <c r="F24" s="196">
        <v>0</v>
      </c>
      <c r="G24" s="196">
        <v>0</v>
      </c>
      <c r="H24" s="196">
        <v>2720324852.0300002</v>
      </c>
      <c r="I24" s="209">
        <v>35330875671.620003</v>
      </c>
      <c r="K24" s="196" t="s">
        <v>1503</v>
      </c>
      <c r="L24" s="158"/>
      <c r="M24" s="195">
        <v>0</v>
      </c>
      <c r="N24" s="196">
        <v>0</v>
      </c>
      <c r="O24" s="196">
        <v>0</v>
      </c>
      <c r="P24" s="196">
        <v>0</v>
      </c>
      <c r="Q24" s="209">
        <v>0</v>
      </c>
      <c r="R24" s="158"/>
      <c r="S24" s="195">
        <v>4084215.96</v>
      </c>
      <c r="T24" s="196">
        <v>0</v>
      </c>
      <c r="U24" s="196">
        <v>0</v>
      </c>
      <c r="V24" s="196">
        <v>0</v>
      </c>
      <c r="W24" s="209">
        <v>4084215.96</v>
      </c>
      <c r="X24" s="47"/>
    </row>
    <row r="25" spans="2:24" ht="25.5" customHeight="1">
      <c r="B25" s="21"/>
      <c r="C25" s="200" t="s">
        <v>1504</v>
      </c>
      <c r="D25" s="159"/>
      <c r="E25" s="199">
        <v>10647679146.07</v>
      </c>
      <c r="F25" s="200">
        <v>0</v>
      </c>
      <c r="G25" s="200">
        <v>0</v>
      </c>
      <c r="H25" s="200">
        <v>101565593.12</v>
      </c>
      <c r="I25" s="208">
        <v>10749244739.190001</v>
      </c>
      <c r="K25" s="200" t="s">
        <v>1504</v>
      </c>
      <c r="L25" s="159"/>
      <c r="M25" s="199">
        <v>9352130743.2800007</v>
      </c>
      <c r="N25" s="200">
        <v>0</v>
      </c>
      <c r="O25" s="200">
        <v>0</v>
      </c>
      <c r="P25" s="200">
        <v>686254.8</v>
      </c>
      <c r="Q25" s="208">
        <v>9351444488.4800014</v>
      </c>
      <c r="R25" s="159"/>
      <c r="S25" s="199">
        <v>1716786823.5799999</v>
      </c>
      <c r="T25" s="200">
        <v>48845.02</v>
      </c>
      <c r="U25" s="200">
        <v>15175.09</v>
      </c>
      <c r="V25" s="200">
        <v>2129515.09</v>
      </c>
      <c r="W25" s="208">
        <v>1714593288.3800001</v>
      </c>
      <c r="X25" s="47"/>
    </row>
    <row r="26" spans="2:24">
      <c r="B26" s="21"/>
      <c r="C26" s="196" t="s">
        <v>1505</v>
      </c>
      <c r="D26" s="158"/>
      <c r="E26" s="195">
        <v>54590997574.919998</v>
      </c>
      <c r="F26" s="196">
        <v>0</v>
      </c>
      <c r="G26" s="196">
        <v>0</v>
      </c>
      <c r="H26" s="196">
        <v>836322318.44000006</v>
      </c>
      <c r="I26" s="209">
        <v>55427319893.360001</v>
      </c>
      <c r="K26" s="196" t="s">
        <v>1505</v>
      </c>
      <c r="L26" s="158"/>
      <c r="M26" s="195">
        <v>0</v>
      </c>
      <c r="N26" s="196">
        <v>0</v>
      </c>
      <c r="O26" s="196">
        <v>0</v>
      </c>
      <c r="P26" s="196">
        <v>0</v>
      </c>
      <c r="Q26" s="209">
        <v>0</v>
      </c>
      <c r="R26" s="158"/>
      <c r="S26" s="195">
        <v>0</v>
      </c>
      <c r="T26" s="196">
        <v>0</v>
      </c>
      <c r="U26" s="196">
        <v>0</v>
      </c>
      <c r="V26" s="196">
        <v>0</v>
      </c>
      <c r="W26" s="209">
        <v>0</v>
      </c>
      <c r="X26" s="47"/>
    </row>
    <row r="27" spans="2:24">
      <c r="B27" s="21"/>
      <c r="C27" s="200" t="s">
        <v>1506</v>
      </c>
      <c r="D27" s="159"/>
      <c r="E27" s="199">
        <v>54590997574.919998</v>
      </c>
      <c r="F27" s="200">
        <v>0</v>
      </c>
      <c r="G27" s="200">
        <v>0</v>
      </c>
      <c r="H27" s="200">
        <v>836322318.44000006</v>
      </c>
      <c r="I27" s="208">
        <v>55427319893.360001</v>
      </c>
      <c r="K27" s="200" t="s">
        <v>1506</v>
      </c>
      <c r="L27" s="159"/>
      <c r="M27" s="199">
        <v>0</v>
      </c>
      <c r="N27" s="200">
        <v>0</v>
      </c>
      <c r="O27" s="200">
        <v>0</v>
      </c>
      <c r="P27" s="200">
        <v>0</v>
      </c>
      <c r="Q27" s="208">
        <v>0</v>
      </c>
      <c r="R27" s="159"/>
      <c r="S27" s="199">
        <v>0</v>
      </c>
      <c r="T27" s="200">
        <v>0</v>
      </c>
      <c r="U27" s="200">
        <v>0</v>
      </c>
      <c r="V27" s="200">
        <v>0</v>
      </c>
      <c r="W27" s="208">
        <v>0</v>
      </c>
      <c r="X27" s="47"/>
    </row>
    <row r="28" spans="2:24" ht="25.5" customHeight="1">
      <c r="B28" s="21"/>
      <c r="C28" s="196" t="s">
        <v>1507</v>
      </c>
      <c r="D28" s="158"/>
      <c r="E28" s="195">
        <v>5148005043.4700003</v>
      </c>
      <c r="F28" s="196">
        <v>0</v>
      </c>
      <c r="G28" s="196">
        <v>0</v>
      </c>
      <c r="H28" s="196">
        <v>68363533.129999995</v>
      </c>
      <c r="I28" s="209">
        <v>5216368576.6000004</v>
      </c>
      <c r="K28" s="196" t="s">
        <v>1507</v>
      </c>
      <c r="L28" s="158"/>
      <c r="M28" s="195">
        <v>0</v>
      </c>
      <c r="N28" s="196">
        <v>0</v>
      </c>
      <c r="O28" s="196">
        <v>0</v>
      </c>
      <c r="P28" s="196">
        <v>0</v>
      </c>
      <c r="Q28" s="209">
        <v>0</v>
      </c>
      <c r="R28" s="158"/>
      <c r="S28" s="195">
        <v>0</v>
      </c>
      <c r="T28" s="196">
        <v>0</v>
      </c>
      <c r="U28" s="196">
        <v>0</v>
      </c>
      <c r="V28" s="196">
        <v>0</v>
      </c>
      <c r="W28" s="209">
        <v>0</v>
      </c>
      <c r="X28" s="47"/>
    </row>
    <row r="29" spans="2:24" ht="25.5" customHeight="1">
      <c r="B29" s="21"/>
      <c r="C29" s="200" t="s">
        <v>1508</v>
      </c>
      <c r="D29" s="159"/>
      <c r="E29" s="199">
        <v>2510448480.1700001</v>
      </c>
      <c r="F29" s="200">
        <v>0</v>
      </c>
      <c r="G29" s="200">
        <v>0</v>
      </c>
      <c r="H29" s="200">
        <v>257178345.75999999</v>
      </c>
      <c r="I29" s="208">
        <v>2767626825.9299998</v>
      </c>
      <c r="K29" s="200" t="s">
        <v>1508</v>
      </c>
      <c r="L29" s="159"/>
      <c r="M29" s="199">
        <v>0</v>
      </c>
      <c r="N29" s="200">
        <v>0</v>
      </c>
      <c r="O29" s="200">
        <v>0</v>
      </c>
      <c r="P29" s="200">
        <v>0</v>
      </c>
      <c r="Q29" s="208">
        <v>0</v>
      </c>
      <c r="R29" s="159"/>
      <c r="S29" s="199">
        <v>0</v>
      </c>
      <c r="T29" s="200">
        <v>0</v>
      </c>
      <c r="U29" s="200">
        <v>0</v>
      </c>
      <c r="V29" s="200">
        <v>0</v>
      </c>
      <c r="W29" s="208">
        <v>0</v>
      </c>
      <c r="X29" s="47"/>
    </row>
    <row r="30" spans="2:24" ht="25.5" customHeight="1">
      <c r="B30" s="21"/>
      <c r="C30" s="196" t="s">
        <v>1509</v>
      </c>
      <c r="D30" s="158"/>
      <c r="E30" s="195">
        <v>4317935533.29</v>
      </c>
      <c r="F30" s="196">
        <v>0</v>
      </c>
      <c r="G30" s="196">
        <v>0</v>
      </c>
      <c r="H30" s="196">
        <v>1395397501.1400001</v>
      </c>
      <c r="I30" s="209">
        <v>5713333034.4300003</v>
      </c>
      <c r="K30" s="196" t="s">
        <v>1509</v>
      </c>
      <c r="L30" s="158"/>
      <c r="M30" s="195">
        <v>0</v>
      </c>
      <c r="N30" s="196">
        <v>0</v>
      </c>
      <c r="O30" s="196">
        <v>0</v>
      </c>
      <c r="P30" s="196">
        <v>0</v>
      </c>
      <c r="Q30" s="209">
        <v>0</v>
      </c>
      <c r="R30" s="158"/>
      <c r="S30" s="195">
        <v>0</v>
      </c>
      <c r="T30" s="196">
        <v>0</v>
      </c>
      <c r="U30" s="196">
        <v>0</v>
      </c>
      <c r="V30" s="196">
        <v>0</v>
      </c>
      <c r="W30" s="209">
        <v>0</v>
      </c>
      <c r="X30" s="47"/>
    </row>
    <row r="31" spans="2:24" ht="25.5" customHeight="1">
      <c r="B31" s="21"/>
      <c r="C31" s="200" t="s">
        <v>1510</v>
      </c>
      <c r="D31" s="159"/>
      <c r="E31" s="199">
        <v>18031714896.66</v>
      </c>
      <c r="F31" s="200">
        <v>0</v>
      </c>
      <c r="G31" s="200">
        <v>0</v>
      </c>
      <c r="H31" s="200">
        <v>2599051.94</v>
      </c>
      <c r="I31" s="208">
        <v>18034313948.599998</v>
      </c>
      <c r="K31" s="200" t="s">
        <v>1510</v>
      </c>
      <c r="L31" s="159"/>
      <c r="M31" s="199">
        <v>0</v>
      </c>
      <c r="N31" s="200">
        <v>0</v>
      </c>
      <c r="O31" s="200">
        <v>0</v>
      </c>
      <c r="P31" s="200">
        <v>0</v>
      </c>
      <c r="Q31" s="208">
        <v>0</v>
      </c>
      <c r="R31" s="159"/>
      <c r="S31" s="199">
        <v>0</v>
      </c>
      <c r="T31" s="200">
        <v>0</v>
      </c>
      <c r="U31" s="200">
        <v>0</v>
      </c>
      <c r="V31" s="200">
        <v>0</v>
      </c>
      <c r="W31" s="208">
        <v>0</v>
      </c>
      <c r="X31" s="47"/>
    </row>
    <row r="32" spans="2:24" ht="25.5" customHeight="1">
      <c r="B32" s="21"/>
      <c r="C32" s="196" t="s">
        <v>1511</v>
      </c>
      <c r="D32" s="158"/>
      <c r="E32" s="195">
        <v>24582893621.330002</v>
      </c>
      <c r="F32" s="196">
        <v>0</v>
      </c>
      <c r="G32" s="196">
        <v>0</v>
      </c>
      <c r="H32" s="196">
        <v>-887216113.52999997</v>
      </c>
      <c r="I32" s="209">
        <v>23695677507.799999</v>
      </c>
      <c r="K32" s="196" t="s">
        <v>1511</v>
      </c>
      <c r="L32" s="158"/>
      <c r="M32" s="195">
        <v>0</v>
      </c>
      <c r="N32" s="196">
        <v>0</v>
      </c>
      <c r="O32" s="196">
        <v>0</v>
      </c>
      <c r="P32" s="196">
        <v>0</v>
      </c>
      <c r="Q32" s="209">
        <v>0</v>
      </c>
      <c r="R32" s="158"/>
      <c r="S32" s="195">
        <v>0</v>
      </c>
      <c r="T32" s="196">
        <v>0</v>
      </c>
      <c r="U32" s="196">
        <v>0</v>
      </c>
      <c r="V32" s="196">
        <v>0</v>
      </c>
      <c r="W32" s="209">
        <v>0</v>
      </c>
      <c r="X32" s="47"/>
    </row>
    <row r="33" spans="2:24" ht="25.5" customHeight="1">
      <c r="B33" s="21"/>
      <c r="C33" s="200" t="s">
        <v>1512</v>
      </c>
      <c r="D33" s="159"/>
      <c r="E33" s="199">
        <v>36339093377.220001</v>
      </c>
      <c r="F33" s="200">
        <v>0</v>
      </c>
      <c r="G33" s="200">
        <v>0</v>
      </c>
      <c r="H33" s="200">
        <v>447033071.58999997</v>
      </c>
      <c r="I33" s="208">
        <v>36786126448.809998</v>
      </c>
      <c r="K33" s="200" t="s">
        <v>1512</v>
      </c>
      <c r="L33" s="159"/>
      <c r="M33" s="199">
        <v>0</v>
      </c>
      <c r="N33" s="200">
        <v>0</v>
      </c>
      <c r="O33" s="200">
        <v>0</v>
      </c>
      <c r="P33" s="200">
        <v>0</v>
      </c>
      <c r="Q33" s="208">
        <v>0</v>
      </c>
      <c r="R33" s="159"/>
      <c r="S33" s="199">
        <v>0</v>
      </c>
      <c r="T33" s="200">
        <v>0</v>
      </c>
      <c r="U33" s="200">
        <v>0</v>
      </c>
      <c r="V33" s="200">
        <v>0</v>
      </c>
      <c r="W33" s="208">
        <v>0</v>
      </c>
      <c r="X33" s="47"/>
    </row>
    <row r="34" spans="2:24">
      <c r="B34" s="21"/>
      <c r="C34" s="196" t="s">
        <v>1513</v>
      </c>
      <c r="D34" s="158"/>
      <c r="E34" s="195">
        <v>36339093377.220001</v>
      </c>
      <c r="F34" s="196">
        <v>0</v>
      </c>
      <c r="G34" s="196">
        <v>0</v>
      </c>
      <c r="H34" s="196">
        <v>447033071.58999997</v>
      </c>
      <c r="I34" s="209">
        <v>36786126448.809998</v>
      </c>
      <c r="K34" s="196" t="s">
        <v>1513</v>
      </c>
      <c r="L34" s="158"/>
      <c r="M34" s="195">
        <v>0</v>
      </c>
      <c r="N34" s="196">
        <v>0</v>
      </c>
      <c r="O34" s="196">
        <v>0</v>
      </c>
      <c r="P34" s="196">
        <v>0</v>
      </c>
      <c r="Q34" s="209">
        <v>0</v>
      </c>
      <c r="R34" s="158"/>
      <c r="S34" s="195">
        <v>0</v>
      </c>
      <c r="T34" s="196">
        <v>0</v>
      </c>
      <c r="U34" s="196">
        <v>0</v>
      </c>
      <c r="V34" s="196">
        <v>0</v>
      </c>
      <c r="W34" s="209">
        <v>0</v>
      </c>
      <c r="X34" s="47"/>
    </row>
    <row r="35" spans="2:24">
      <c r="B35" s="21"/>
      <c r="C35" s="200" t="s">
        <v>1514</v>
      </c>
      <c r="D35" s="159"/>
      <c r="E35" s="199">
        <v>16025470.82</v>
      </c>
      <c r="F35" s="200">
        <v>0</v>
      </c>
      <c r="G35" s="200">
        <v>0</v>
      </c>
      <c r="H35" s="200">
        <v>-762.88</v>
      </c>
      <c r="I35" s="208">
        <v>16024707.939999999</v>
      </c>
      <c r="K35" s="200" t="s">
        <v>1514</v>
      </c>
      <c r="L35" s="159"/>
      <c r="M35" s="199">
        <v>0</v>
      </c>
      <c r="N35" s="200">
        <v>0</v>
      </c>
      <c r="O35" s="200">
        <v>0</v>
      </c>
      <c r="P35" s="200">
        <v>0</v>
      </c>
      <c r="Q35" s="208">
        <v>0</v>
      </c>
      <c r="R35" s="159"/>
      <c r="S35" s="199">
        <v>0</v>
      </c>
      <c r="T35" s="200">
        <v>0</v>
      </c>
      <c r="U35" s="200">
        <v>0</v>
      </c>
      <c r="V35" s="200">
        <v>0</v>
      </c>
      <c r="W35" s="208">
        <v>0</v>
      </c>
      <c r="X35" s="47"/>
    </row>
    <row r="36" spans="2:24" ht="25.5" customHeight="1">
      <c r="B36" s="21"/>
      <c r="C36" s="196" t="s">
        <v>1515</v>
      </c>
      <c r="D36" s="158"/>
      <c r="E36" s="195">
        <v>36323067906.400002</v>
      </c>
      <c r="F36" s="196">
        <v>0</v>
      </c>
      <c r="G36" s="196">
        <v>0</v>
      </c>
      <c r="H36" s="196">
        <v>447033834.47000003</v>
      </c>
      <c r="I36" s="209">
        <v>36770101740.870003</v>
      </c>
      <c r="K36" s="196" t="s">
        <v>1515</v>
      </c>
      <c r="L36" s="158"/>
      <c r="M36" s="195">
        <v>0</v>
      </c>
      <c r="N36" s="196">
        <v>0</v>
      </c>
      <c r="O36" s="196">
        <v>0</v>
      </c>
      <c r="P36" s="196">
        <v>0</v>
      </c>
      <c r="Q36" s="209">
        <v>0</v>
      </c>
      <c r="R36" s="158"/>
      <c r="S36" s="195">
        <v>0</v>
      </c>
      <c r="T36" s="196">
        <v>0</v>
      </c>
      <c r="U36" s="196">
        <v>0</v>
      </c>
      <c r="V36" s="196">
        <v>0</v>
      </c>
      <c r="W36" s="209">
        <v>0</v>
      </c>
      <c r="X36" s="47"/>
    </row>
    <row r="37" spans="2:24">
      <c r="B37" s="21"/>
      <c r="C37" s="200" t="s">
        <v>1516</v>
      </c>
      <c r="D37" s="159"/>
      <c r="E37" s="199">
        <v>2510388.7000000002</v>
      </c>
      <c r="F37" s="200">
        <v>0</v>
      </c>
      <c r="G37" s="200">
        <v>0</v>
      </c>
      <c r="H37" s="200">
        <v>891385.28</v>
      </c>
      <c r="I37" s="208">
        <v>3401773.98</v>
      </c>
      <c r="K37" s="200" t="s">
        <v>1517</v>
      </c>
      <c r="L37" s="159"/>
      <c r="M37" s="199">
        <v>549329114551.95001</v>
      </c>
      <c r="N37" s="200">
        <v>43474903307.370003</v>
      </c>
      <c r="O37" s="200">
        <v>54739932605.970001</v>
      </c>
      <c r="P37" s="200">
        <v>13564034839.700001</v>
      </c>
      <c r="Q37" s="208">
        <v>437550243798.90997</v>
      </c>
      <c r="R37" s="159"/>
      <c r="S37" s="199">
        <v>116672248896.14</v>
      </c>
      <c r="T37" s="200">
        <v>50196292.380000003</v>
      </c>
      <c r="U37" s="200">
        <v>1384960.44</v>
      </c>
      <c r="V37" s="200">
        <v>210669347.28</v>
      </c>
      <c r="W37" s="208">
        <v>116409998296.03999</v>
      </c>
      <c r="X37" s="47"/>
    </row>
    <row r="38" spans="2:24" ht="25.5" customHeight="1">
      <c r="B38" s="21"/>
      <c r="C38" s="196" t="s">
        <v>1518</v>
      </c>
      <c r="D38" s="158"/>
      <c r="E38" s="195">
        <v>9681107257.0799999</v>
      </c>
      <c r="F38" s="196">
        <v>0</v>
      </c>
      <c r="G38" s="196">
        <v>0</v>
      </c>
      <c r="H38" s="196">
        <v>-72027598.930000007</v>
      </c>
      <c r="I38" s="209">
        <v>9609079658.1499996</v>
      </c>
      <c r="K38" s="196" t="s">
        <v>1519</v>
      </c>
      <c r="L38" s="158"/>
      <c r="M38" s="195">
        <v>53588064917.360001</v>
      </c>
      <c r="N38" s="196">
        <v>5799315281.6300001</v>
      </c>
      <c r="O38" s="196">
        <v>4055709356.0700002</v>
      </c>
      <c r="P38" s="196">
        <v>559093692.12</v>
      </c>
      <c r="Q38" s="209">
        <v>43173946587.540001</v>
      </c>
      <c r="R38" s="158"/>
      <c r="S38" s="195">
        <v>54461353469.779999</v>
      </c>
      <c r="T38" s="196">
        <v>19617312.899999999</v>
      </c>
      <c r="U38" s="196">
        <v>1038393.7</v>
      </c>
      <c r="V38" s="196">
        <v>345707096.01999998</v>
      </c>
      <c r="W38" s="209">
        <v>54094990667.160004</v>
      </c>
      <c r="X38" s="47"/>
    </row>
    <row r="39" spans="2:24" ht="25.5" customHeight="1">
      <c r="B39" s="21"/>
      <c r="C39" s="200" t="s">
        <v>1520</v>
      </c>
      <c r="D39" s="159"/>
      <c r="E39" s="199">
        <v>8628122995.0799999</v>
      </c>
      <c r="F39" s="200">
        <v>0</v>
      </c>
      <c r="G39" s="200">
        <v>0</v>
      </c>
      <c r="H39" s="200">
        <v>-61275934.700000003</v>
      </c>
      <c r="I39" s="208">
        <v>8566847060.3800001</v>
      </c>
      <c r="K39" s="200" t="s">
        <v>1521</v>
      </c>
      <c r="L39" s="159"/>
      <c r="M39" s="199">
        <v>796269555.09000003</v>
      </c>
      <c r="N39" s="200">
        <v>0</v>
      </c>
      <c r="O39" s="200">
        <v>0</v>
      </c>
      <c r="P39" s="200">
        <v>2147397.7599999998</v>
      </c>
      <c r="Q39" s="208">
        <v>794122157.33000004</v>
      </c>
      <c r="R39" s="159"/>
      <c r="S39" s="199">
        <v>43557872040.57</v>
      </c>
      <c r="T39" s="200">
        <v>17696858.41</v>
      </c>
      <c r="U39" s="200">
        <v>1028559.51</v>
      </c>
      <c r="V39" s="200">
        <v>319033539.19999999</v>
      </c>
      <c r="W39" s="208">
        <v>43220113083.449997</v>
      </c>
      <c r="X39" s="47"/>
    </row>
    <row r="40" spans="2:24">
      <c r="B40" s="21"/>
      <c r="C40" s="196" t="s">
        <v>1522</v>
      </c>
      <c r="D40" s="158"/>
      <c r="E40" s="195">
        <v>4868602673.75</v>
      </c>
      <c r="F40" s="196">
        <v>0</v>
      </c>
      <c r="G40" s="196">
        <v>0</v>
      </c>
      <c r="H40" s="196">
        <v>-32990985</v>
      </c>
      <c r="I40" s="209">
        <v>4835611688.75</v>
      </c>
      <c r="K40" s="196" t="s">
        <v>1523</v>
      </c>
      <c r="L40" s="158"/>
      <c r="M40" s="195">
        <v>44636256830.449997</v>
      </c>
      <c r="N40" s="196">
        <v>5799315281.6300001</v>
      </c>
      <c r="O40" s="196">
        <v>3054070210.7600002</v>
      </c>
      <c r="P40" s="196">
        <v>532169550.74000001</v>
      </c>
      <c r="Q40" s="209">
        <v>35250701787.32</v>
      </c>
      <c r="R40" s="158"/>
      <c r="S40" s="195">
        <v>0</v>
      </c>
      <c r="T40" s="196">
        <v>0</v>
      </c>
      <c r="U40" s="196">
        <v>0</v>
      </c>
      <c r="V40" s="196">
        <v>0</v>
      </c>
      <c r="W40" s="209">
        <v>0</v>
      </c>
      <c r="X40" s="47"/>
    </row>
    <row r="41" spans="2:24" ht="25.5" customHeight="1">
      <c r="B41" s="21"/>
      <c r="C41" s="200" t="s">
        <v>1524</v>
      </c>
      <c r="D41" s="159"/>
      <c r="E41" s="199">
        <v>3395687845.77</v>
      </c>
      <c r="F41" s="200">
        <v>0</v>
      </c>
      <c r="G41" s="200">
        <v>0</v>
      </c>
      <c r="H41" s="200">
        <v>-17036596.469999999</v>
      </c>
      <c r="I41" s="208">
        <v>3378651249.3000002</v>
      </c>
      <c r="K41" s="200" t="s">
        <v>1525</v>
      </c>
      <c r="L41" s="159"/>
      <c r="M41" s="199">
        <v>7743725848.8800001</v>
      </c>
      <c r="N41" s="200">
        <v>0</v>
      </c>
      <c r="O41" s="200">
        <v>1001639145.3099999</v>
      </c>
      <c r="P41" s="200">
        <v>24426660.699999999</v>
      </c>
      <c r="Q41" s="208">
        <v>6717660042.8699999</v>
      </c>
      <c r="R41" s="159"/>
      <c r="S41" s="199">
        <v>0</v>
      </c>
      <c r="T41" s="200">
        <v>0</v>
      </c>
      <c r="U41" s="200">
        <v>0</v>
      </c>
      <c r="V41" s="200">
        <v>0</v>
      </c>
      <c r="W41" s="208">
        <v>0</v>
      </c>
      <c r="X41" s="47"/>
    </row>
    <row r="42" spans="2:24" ht="25.5" customHeight="1">
      <c r="B42" s="21"/>
      <c r="C42" s="196" t="s">
        <v>1526</v>
      </c>
      <c r="D42" s="158"/>
      <c r="E42" s="195">
        <v>37821836.32</v>
      </c>
      <c r="F42" s="196">
        <v>0</v>
      </c>
      <c r="G42" s="196">
        <v>0</v>
      </c>
      <c r="H42" s="196">
        <v>-181809.23</v>
      </c>
      <c r="I42" s="209">
        <v>37640027.090000004</v>
      </c>
      <c r="K42" s="196" t="s">
        <v>1527</v>
      </c>
      <c r="L42" s="158"/>
      <c r="M42" s="195">
        <v>411812682.94</v>
      </c>
      <c r="N42" s="196">
        <v>0</v>
      </c>
      <c r="O42" s="196">
        <v>0</v>
      </c>
      <c r="P42" s="196">
        <v>350082.92</v>
      </c>
      <c r="Q42" s="209">
        <v>411462600.01999998</v>
      </c>
      <c r="R42" s="158"/>
      <c r="S42" s="195">
        <v>10903481429.209999</v>
      </c>
      <c r="T42" s="196">
        <v>1920454.49</v>
      </c>
      <c r="U42" s="196">
        <v>9834.19</v>
      </c>
      <c r="V42" s="196">
        <v>26673556.82</v>
      </c>
      <c r="W42" s="209">
        <v>10874877583.709999</v>
      </c>
      <c r="X42" s="47"/>
    </row>
    <row r="43" spans="2:24" ht="25.5" customHeight="1">
      <c r="B43" s="21"/>
      <c r="C43" s="200" t="s">
        <v>1528</v>
      </c>
      <c r="D43" s="159"/>
      <c r="E43" s="199">
        <v>311481839.14999998</v>
      </c>
      <c r="F43" s="200">
        <v>0</v>
      </c>
      <c r="G43" s="200">
        <v>0</v>
      </c>
      <c r="H43" s="200">
        <v>-11055067.550000001</v>
      </c>
      <c r="I43" s="208">
        <v>300426771.60000002</v>
      </c>
      <c r="K43" s="200" t="s">
        <v>1529</v>
      </c>
      <c r="L43" s="159"/>
      <c r="M43" s="199">
        <v>495741049634.59003</v>
      </c>
      <c r="N43" s="200">
        <v>37675588025.739998</v>
      </c>
      <c r="O43" s="200">
        <v>50684223249.900002</v>
      </c>
      <c r="P43" s="200">
        <v>13004941147.58</v>
      </c>
      <c r="Q43" s="208">
        <v>394376297211.37</v>
      </c>
      <c r="R43" s="159"/>
      <c r="S43" s="199">
        <v>62210895426.360001</v>
      </c>
      <c r="T43" s="200">
        <v>30578979.48</v>
      </c>
      <c r="U43" s="200">
        <v>346566.74</v>
      </c>
      <c r="V43" s="200">
        <v>-135037748.74000001</v>
      </c>
      <c r="W43" s="208">
        <v>62315007628.879997</v>
      </c>
      <c r="X43" s="47"/>
    </row>
    <row r="44" spans="2:24" ht="38.25" customHeight="1">
      <c r="B44" s="21"/>
      <c r="C44" s="196" t="s">
        <v>1530</v>
      </c>
      <c r="D44" s="158"/>
      <c r="E44" s="195">
        <v>14528800.09</v>
      </c>
      <c r="F44" s="196">
        <v>0</v>
      </c>
      <c r="G44" s="196">
        <v>0</v>
      </c>
      <c r="H44" s="196">
        <v>-11476.45</v>
      </c>
      <c r="I44" s="209">
        <v>14517323.640000001</v>
      </c>
      <c r="K44" s="196" t="s">
        <v>1531</v>
      </c>
      <c r="L44" s="158"/>
      <c r="M44" s="195">
        <v>480608025152.19</v>
      </c>
      <c r="N44" s="196">
        <v>37675588025.739998</v>
      </c>
      <c r="O44" s="196">
        <v>50613904887.779999</v>
      </c>
      <c r="P44" s="196">
        <v>13004414245.67</v>
      </c>
      <c r="Q44" s="209">
        <v>379314117993.00012</v>
      </c>
      <c r="R44" s="158"/>
      <c r="S44" s="195">
        <v>1063097568.95</v>
      </c>
      <c r="T44" s="196">
        <v>60810.89</v>
      </c>
      <c r="U44" s="196">
        <v>1349.76</v>
      </c>
      <c r="V44" s="196">
        <v>3189092.69</v>
      </c>
      <c r="W44" s="209">
        <v>1059846315.61</v>
      </c>
      <c r="X44" s="47"/>
    </row>
    <row r="45" spans="2:24">
      <c r="B45" s="21"/>
      <c r="C45" s="200" t="s">
        <v>1532</v>
      </c>
      <c r="D45" s="159"/>
      <c r="E45" s="199">
        <v>1052984262</v>
      </c>
      <c r="F45" s="200">
        <v>0</v>
      </c>
      <c r="G45" s="200">
        <v>0</v>
      </c>
      <c r="H45" s="200">
        <v>-10751664.23</v>
      </c>
      <c r="I45" s="208">
        <v>1042232597.77</v>
      </c>
      <c r="K45" s="200" t="s">
        <v>1533</v>
      </c>
      <c r="L45" s="159"/>
      <c r="M45" s="199">
        <v>10887162376.200001</v>
      </c>
      <c r="N45" s="200">
        <v>0</v>
      </c>
      <c r="O45" s="200">
        <v>70318362.120000005</v>
      </c>
      <c r="P45" s="200">
        <v>455533.6</v>
      </c>
      <c r="Q45" s="208">
        <v>10816388480.48</v>
      </c>
      <c r="R45" s="159"/>
      <c r="S45" s="199">
        <v>0</v>
      </c>
      <c r="T45" s="200">
        <v>0</v>
      </c>
      <c r="U45" s="200">
        <v>0</v>
      </c>
      <c r="V45" s="200">
        <v>0</v>
      </c>
      <c r="W45" s="208">
        <v>0</v>
      </c>
      <c r="X45" s="47"/>
    </row>
    <row r="46" spans="2:24">
      <c r="B46" s="21"/>
      <c r="C46" s="196" t="s">
        <v>1534</v>
      </c>
      <c r="D46" s="158"/>
      <c r="E46" s="195">
        <v>228518221.83000001</v>
      </c>
      <c r="F46" s="196">
        <v>0</v>
      </c>
      <c r="G46" s="196">
        <v>0</v>
      </c>
      <c r="H46" s="196">
        <v>-156457.93</v>
      </c>
      <c r="I46" s="209">
        <v>228361763.90000001</v>
      </c>
      <c r="K46" s="196" t="s">
        <v>1535</v>
      </c>
      <c r="L46" s="158"/>
      <c r="M46" s="195">
        <v>1651311853.48</v>
      </c>
      <c r="N46" s="196">
        <v>0</v>
      </c>
      <c r="O46" s="196">
        <v>0</v>
      </c>
      <c r="P46" s="196">
        <v>71368.31</v>
      </c>
      <c r="Q46" s="209">
        <v>1651240485.1700001</v>
      </c>
      <c r="R46" s="158"/>
      <c r="S46" s="195">
        <v>61101461016.849998</v>
      </c>
      <c r="T46" s="196">
        <v>30518168.59</v>
      </c>
      <c r="U46" s="196">
        <v>345216.98</v>
      </c>
      <c r="V46" s="196">
        <v>-138226841.43000001</v>
      </c>
      <c r="W46" s="209">
        <v>61208824472.709999</v>
      </c>
      <c r="X46" s="47"/>
    </row>
    <row r="47" spans="2:24">
      <c r="B47" s="21"/>
      <c r="C47" s="200" t="s">
        <v>1536</v>
      </c>
      <c r="D47" s="159"/>
      <c r="E47" s="199">
        <v>824466040.16999996</v>
      </c>
      <c r="F47" s="200">
        <v>0</v>
      </c>
      <c r="G47" s="200">
        <v>0</v>
      </c>
      <c r="H47" s="200">
        <v>-10595206.300000001</v>
      </c>
      <c r="I47" s="208">
        <v>813870833.87</v>
      </c>
      <c r="K47" s="200" t="s">
        <v>1537</v>
      </c>
      <c r="L47" s="159"/>
      <c r="M47" s="199">
        <v>0</v>
      </c>
      <c r="N47" s="200">
        <v>0</v>
      </c>
      <c r="O47" s="200">
        <v>0</v>
      </c>
      <c r="P47" s="200">
        <v>0</v>
      </c>
      <c r="Q47" s="208">
        <v>0</v>
      </c>
      <c r="R47" s="159"/>
      <c r="S47" s="199">
        <v>36704873.649999999</v>
      </c>
      <c r="T47" s="200">
        <v>0</v>
      </c>
      <c r="U47" s="200">
        <v>0</v>
      </c>
      <c r="V47" s="200">
        <v>0</v>
      </c>
      <c r="W47" s="208">
        <v>36704873.649999999</v>
      </c>
      <c r="X47" s="47"/>
    </row>
    <row r="48" spans="2:24" ht="25.5" customHeight="1">
      <c r="B48" s="21"/>
      <c r="C48" s="196" t="s">
        <v>1538</v>
      </c>
      <c r="D48" s="158"/>
      <c r="E48" s="195">
        <v>0</v>
      </c>
      <c r="F48" s="196">
        <v>0</v>
      </c>
      <c r="G48" s="196">
        <v>0</v>
      </c>
      <c r="H48" s="196">
        <v>0</v>
      </c>
      <c r="I48" s="209">
        <v>0</v>
      </c>
      <c r="K48" s="196" t="s">
        <v>1539</v>
      </c>
      <c r="L48" s="158"/>
      <c r="M48" s="195">
        <v>2594550252.7199998</v>
      </c>
      <c r="N48" s="196">
        <v>0</v>
      </c>
      <c r="O48" s="196">
        <v>0</v>
      </c>
      <c r="P48" s="196">
        <v>0</v>
      </c>
      <c r="Q48" s="209">
        <v>2594550252.7199998</v>
      </c>
      <c r="R48" s="158"/>
      <c r="S48" s="195">
        <v>9631966.9100000001</v>
      </c>
      <c r="T48" s="196">
        <v>0</v>
      </c>
      <c r="U48" s="196">
        <v>0</v>
      </c>
      <c r="V48" s="196">
        <v>0</v>
      </c>
      <c r="W48" s="209">
        <v>9631966.9100000001</v>
      </c>
      <c r="X48" s="47"/>
    </row>
    <row r="49" spans="2:24">
      <c r="B49" s="21"/>
      <c r="C49" s="200" t="s">
        <v>1540</v>
      </c>
      <c r="D49" s="159"/>
      <c r="E49" s="199">
        <v>831166676538.38</v>
      </c>
      <c r="F49" s="200">
        <v>0</v>
      </c>
      <c r="G49" s="200">
        <v>0</v>
      </c>
      <c r="H49" s="200">
        <v>13316868407.66</v>
      </c>
      <c r="I49" s="208">
        <v>844483544946.04004</v>
      </c>
      <c r="K49" s="200" t="s">
        <v>1516</v>
      </c>
      <c r="L49" s="159"/>
      <c r="M49" s="199">
        <v>433717515.81999999</v>
      </c>
      <c r="N49" s="200">
        <v>0</v>
      </c>
      <c r="O49" s="200">
        <v>0</v>
      </c>
      <c r="P49" s="200">
        <v>164729.49</v>
      </c>
      <c r="Q49" s="208">
        <v>433552786.32999998</v>
      </c>
      <c r="R49" s="159"/>
      <c r="S49" s="199">
        <v>453728030.06</v>
      </c>
      <c r="T49" s="200">
        <v>0</v>
      </c>
      <c r="U49" s="200">
        <v>-51937898.210000001</v>
      </c>
      <c r="V49" s="200">
        <v>388301.86</v>
      </c>
      <c r="W49" s="208">
        <v>505277626.41000003</v>
      </c>
      <c r="X49" s="47"/>
    </row>
    <row r="50" spans="2:24">
      <c r="B50" s="21"/>
      <c r="C50" s="196" t="s">
        <v>1541</v>
      </c>
      <c r="D50" s="158"/>
      <c r="E50" s="195">
        <v>813642913906.63</v>
      </c>
      <c r="F50" s="196">
        <v>0</v>
      </c>
      <c r="G50" s="196">
        <v>0</v>
      </c>
      <c r="H50" s="196">
        <v>13128316943.280001</v>
      </c>
      <c r="I50" s="209">
        <v>826771230849.91003</v>
      </c>
      <c r="K50" s="196" t="s">
        <v>1518</v>
      </c>
      <c r="L50" s="158"/>
      <c r="M50" s="195">
        <v>24786239882.09</v>
      </c>
      <c r="N50" s="196">
        <v>0</v>
      </c>
      <c r="O50" s="196">
        <v>29845.18</v>
      </c>
      <c r="P50" s="196">
        <v>625873682.09000003</v>
      </c>
      <c r="Q50" s="209">
        <v>24160336354.82</v>
      </c>
      <c r="R50" s="158"/>
      <c r="S50" s="195">
        <v>10696820666.99</v>
      </c>
      <c r="T50" s="196">
        <v>2075683.48</v>
      </c>
      <c r="U50" s="196">
        <v>168472.41</v>
      </c>
      <c r="V50" s="196">
        <v>86819590.689999998</v>
      </c>
      <c r="W50" s="209">
        <v>10607756920.41</v>
      </c>
      <c r="X50" s="47"/>
    </row>
    <row r="51" spans="2:24" ht="25.5" customHeight="1">
      <c r="B51" s="21"/>
      <c r="C51" s="200" t="s">
        <v>1542</v>
      </c>
      <c r="D51" s="159"/>
      <c r="E51" s="199">
        <v>242251771532.28</v>
      </c>
      <c r="F51" s="200">
        <v>0</v>
      </c>
      <c r="G51" s="200">
        <v>0</v>
      </c>
      <c r="H51" s="200">
        <v>9214258403.2700005</v>
      </c>
      <c r="I51" s="208">
        <v>251466029935.54999</v>
      </c>
      <c r="K51" s="200" t="s">
        <v>1520</v>
      </c>
      <c r="L51" s="159"/>
      <c r="M51" s="199">
        <v>6669908271.6999998</v>
      </c>
      <c r="N51" s="200">
        <v>0</v>
      </c>
      <c r="O51" s="200">
        <v>0</v>
      </c>
      <c r="P51" s="200">
        <v>16766613.84</v>
      </c>
      <c r="Q51" s="208">
        <v>6653141657.8599997</v>
      </c>
      <c r="R51" s="159"/>
      <c r="S51" s="199">
        <v>4190853608.27</v>
      </c>
      <c r="T51" s="200">
        <v>876782.43</v>
      </c>
      <c r="U51" s="200">
        <v>164825.41</v>
      </c>
      <c r="V51" s="200">
        <v>27535073.530000001</v>
      </c>
      <c r="W51" s="208">
        <v>4162276926.9000001</v>
      </c>
      <c r="X51" s="47"/>
    </row>
    <row r="52" spans="2:24" ht="38.25" customHeight="1">
      <c r="B52" s="21"/>
      <c r="C52" s="196" t="s">
        <v>1543</v>
      </c>
      <c r="D52" s="158"/>
      <c r="E52" s="195">
        <v>64519849596.699997</v>
      </c>
      <c r="F52" s="196">
        <v>0</v>
      </c>
      <c r="G52" s="196">
        <v>0</v>
      </c>
      <c r="H52" s="196">
        <v>1604821577.1400001</v>
      </c>
      <c r="I52" s="209">
        <v>66124671173.839996</v>
      </c>
      <c r="K52" s="196" t="s">
        <v>1522</v>
      </c>
      <c r="L52" s="158"/>
      <c r="M52" s="195">
        <v>5993787595</v>
      </c>
      <c r="N52" s="196">
        <v>0</v>
      </c>
      <c r="O52" s="196">
        <v>0</v>
      </c>
      <c r="P52" s="196">
        <v>16635116.199999999</v>
      </c>
      <c r="Q52" s="209">
        <v>5977152478.8000002</v>
      </c>
      <c r="R52" s="158"/>
      <c r="S52" s="195">
        <v>3975331281.5500002</v>
      </c>
      <c r="T52" s="196">
        <v>874899.54</v>
      </c>
      <c r="U52" s="196">
        <v>164825.41</v>
      </c>
      <c r="V52" s="196">
        <v>26950917.359999999</v>
      </c>
      <c r="W52" s="209">
        <v>3947340639.2399998</v>
      </c>
      <c r="X52" s="47"/>
    </row>
    <row r="53" spans="2:24">
      <c r="B53" s="21"/>
      <c r="C53" s="200" t="s">
        <v>1544</v>
      </c>
      <c r="D53" s="159"/>
      <c r="E53" s="199">
        <v>78835643915.899994</v>
      </c>
      <c r="F53" s="200">
        <v>0</v>
      </c>
      <c r="G53" s="200">
        <v>0</v>
      </c>
      <c r="H53" s="200">
        <v>-286468966.00999999</v>
      </c>
      <c r="I53" s="208">
        <v>78549174949.889999</v>
      </c>
      <c r="K53" s="200" t="s">
        <v>1524</v>
      </c>
      <c r="L53" s="159"/>
      <c r="M53" s="199">
        <v>0</v>
      </c>
      <c r="N53" s="200">
        <v>0</v>
      </c>
      <c r="O53" s="200">
        <v>0</v>
      </c>
      <c r="P53" s="200">
        <v>0</v>
      </c>
      <c r="Q53" s="208">
        <v>0</v>
      </c>
      <c r="R53" s="159"/>
      <c r="S53" s="199">
        <v>68509543.079999998</v>
      </c>
      <c r="T53" s="200">
        <v>0</v>
      </c>
      <c r="U53" s="200">
        <v>0</v>
      </c>
      <c r="V53" s="200">
        <v>154351.59</v>
      </c>
      <c r="W53" s="208">
        <v>68355191.489999995</v>
      </c>
      <c r="X53" s="47"/>
    </row>
    <row r="54" spans="2:24" ht="25.5" customHeight="1">
      <c r="B54" s="21"/>
      <c r="C54" s="196" t="s">
        <v>1545</v>
      </c>
      <c r="D54" s="158"/>
      <c r="E54" s="195">
        <v>376244889469.22998</v>
      </c>
      <c r="F54" s="196">
        <v>0</v>
      </c>
      <c r="G54" s="196">
        <v>0</v>
      </c>
      <c r="H54" s="196">
        <v>2526567169.8400002</v>
      </c>
      <c r="I54" s="209">
        <v>378771456639.07001</v>
      </c>
      <c r="K54" s="196" t="s">
        <v>1526</v>
      </c>
      <c r="L54" s="158"/>
      <c r="M54" s="195">
        <v>0</v>
      </c>
      <c r="N54" s="196">
        <v>0</v>
      </c>
      <c r="O54" s="196">
        <v>0</v>
      </c>
      <c r="P54" s="196">
        <v>0</v>
      </c>
      <c r="Q54" s="209">
        <v>0</v>
      </c>
      <c r="R54" s="158"/>
      <c r="S54" s="195">
        <v>10830528.6</v>
      </c>
      <c r="T54" s="196">
        <v>0</v>
      </c>
      <c r="U54" s="196">
        <v>0</v>
      </c>
      <c r="V54" s="196">
        <v>0</v>
      </c>
      <c r="W54" s="209">
        <v>10830528.6</v>
      </c>
      <c r="X54" s="47"/>
    </row>
    <row r="55" spans="2:24">
      <c r="B55" s="21"/>
      <c r="C55" s="200" t="s">
        <v>1546</v>
      </c>
      <c r="D55" s="159"/>
      <c r="E55" s="199">
        <v>376244591750.41998</v>
      </c>
      <c r="F55" s="200">
        <v>0</v>
      </c>
      <c r="G55" s="200">
        <v>0</v>
      </c>
      <c r="H55" s="200">
        <v>2526575227.1199999</v>
      </c>
      <c r="I55" s="208">
        <v>378771166977.53998</v>
      </c>
      <c r="K55" s="200" t="s">
        <v>1528</v>
      </c>
      <c r="L55" s="159"/>
      <c r="M55" s="199">
        <v>676004071.28999996</v>
      </c>
      <c r="N55" s="200">
        <v>0</v>
      </c>
      <c r="O55" s="200">
        <v>0</v>
      </c>
      <c r="P55" s="200">
        <v>131497.64000000001</v>
      </c>
      <c r="Q55" s="208">
        <v>675872573.64999998</v>
      </c>
      <c r="R55" s="159"/>
      <c r="S55" s="199">
        <v>135390480.31</v>
      </c>
      <c r="T55" s="200">
        <v>1882.89</v>
      </c>
      <c r="U55" s="200">
        <v>0</v>
      </c>
      <c r="V55" s="200">
        <v>429804.58</v>
      </c>
      <c r="W55" s="208">
        <v>134958792.84</v>
      </c>
      <c r="X55" s="47"/>
    </row>
    <row r="56" spans="2:24" ht="25.5" customHeight="1">
      <c r="B56" s="21"/>
      <c r="C56" s="196" t="s">
        <v>1547</v>
      </c>
      <c r="D56" s="158"/>
      <c r="E56" s="195">
        <v>0</v>
      </c>
      <c r="F56" s="196">
        <v>0</v>
      </c>
      <c r="G56" s="196">
        <v>0</v>
      </c>
      <c r="H56" s="196">
        <v>0</v>
      </c>
      <c r="I56" s="209">
        <v>0</v>
      </c>
      <c r="K56" s="196" t="s">
        <v>1530</v>
      </c>
      <c r="L56" s="158"/>
      <c r="M56" s="195">
        <v>116605.41</v>
      </c>
      <c r="N56" s="196">
        <v>0</v>
      </c>
      <c r="O56" s="196">
        <v>0</v>
      </c>
      <c r="P56" s="196">
        <v>0</v>
      </c>
      <c r="Q56" s="209">
        <v>116605.41</v>
      </c>
      <c r="R56" s="158"/>
      <c r="S56" s="195">
        <v>791774.73</v>
      </c>
      <c r="T56" s="196">
        <v>0</v>
      </c>
      <c r="U56" s="196">
        <v>0</v>
      </c>
      <c r="V56" s="196">
        <v>0</v>
      </c>
      <c r="W56" s="209">
        <v>791774.73</v>
      </c>
      <c r="X56" s="47"/>
    </row>
    <row r="57" spans="2:24">
      <c r="B57" s="21"/>
      <c r="C57" s="200" t="s">
        <v>1548</v>
      </c>
      <c r="D57" s="159"/>
      <c r="E57" s="199">
        <v>0</v>
      </c>
      <c r="F57" s="200">
        <v>0</v>
      </c>
      <c r="G57" s="200">
        <v>0</v>
      </c>
      <c r="H57" s="200">
        <v>-7162.35</v>
      </c>
      <c r="I57" s="208">
        <v>-7162.35</v>
      </c>
      <c r="K57" s="200" t="s">
        <v>1532</v>
      </c>
      <c r="L57" s="159"/>
      <c r="M57" s="199">
        <v>18116331610.389999</v>
      </c>
      <c r="N57" s="200">
        <v>0</v>
      </c>
      <c r="O57" s="200">
        <v>29845.18</v>
      </c>
      <c r="P57" s="200">
        <v>609107068.25</v>
      </c>
      <c r="Q57" s="208">
        <v>17507194696.959999</v>
      </c>
      <c r="R57" s="159"/>
      <c r="S57" s="199">
        <v>6505967058.7200003</v>
      </c>
      <c r="T57" s="200">
        <v>1198901.05</v>
      </c>
      <c r="U57" s="200">
        <v>3647</v>
      </c>
      <c r="V57" s="200">
        <v>59284517.159999996</v>
      </c>
      <c r="W57" s="208">
        <v>6445479993.5100002</v>
      </c>
      <c r="X57" s="47"/>
    </row>
    <row r="58" spans="2:24">
      <c r="B58" s="21"/>
      <c r="C58" s="196" t="s">
        <v>1549</v>
      </c>
      <c r="D58" s="158"/>
      <c r="E58" s="195">
        <v>0</v>
      </c>
      <c r="F58" s="196">
        <v>0</v>
      </c>
      <c r="G58" s="196">
        <v>0</v>
      </c>
      <c r="H58" s="196">
        <v>-894.93</v>
      </c>
      <c r="I58" s="209">
        <v>-894.93</v>
      </c>
      <c r="K58" s="196" t="s">
        <v>1534</v>
      </c>
      <c r="L58" s="158"/>
      <c r="M58" s="195">
        <v>12395443094.67</v>
      </c>
      <c r="N58" s="196">
        <v>0</v>
      </c>
      <c r="O58" s="196">
        <v>29845.18</v>
      </c>
      <c r="P58" s="196">
        <v>600734387.85000002</v>
      </c>
      <c r="Q58" s="209">
        <v>11794678861.639999</v>
      </c>
      <c r="R58" s="158"/>
      <c r="S58" s="195">
        <v>6487530163.1199999</v>
      </c>
      <c r="T58" s="196">
        <v>1198901.05</v>
      </c>
      <c r="U58" s="196">
        <v>3647</v>
      </c>
      <c r="V58" s="196">
        <v>59203121.009999998</v>
      </c>
      <c r="W58" s="209">
        <v>6427124494.0599995</v>
      </c>
      <c r="X58" s="47"/>
    </row>
    <row r="59" spans="2:24" ht="25.5" customHeight="1">
      <c r="B59" s="21"/>
      <c r="C59" s="200" t="s">
        <v>1550</v>
      </c>
      <c r="D59" s="159"/>
      <c r="E59" s="199">
        <v>297718.81</v>
      </c>
      <c r="F59" s="200">
        <v>0</v>
      </c>
      <c r="G59" s="200">
        <v>0</v>
      </c>
      <c r="H59" s="200">
        <v>0</v>
      </c>
      <c r="I59" s="208">
        <v>297718.81</v>
      </c>
      <c r="K59" s="200" t="s">
        <v>1536</v>
      </c>
      <c r="L59" s="159"/>
      <c r="M59" s="199">
        <v>5720888515.7200003</v>
      </c>
      <c r="N59" s="200">
        <v>0</v>
      </c>
      <c r="O59" s="200">
        <v>0</v>
      </c>
      <c r="P59" s="200">
        <v>8372680.4000000004</v>
      </c>
      <c r="Q59" s="208">
        <v>5712515835.3200006</v>
      </c>
      <c r="R59" s="159"/>
      <c r="S59" s="199">
        <v>18436895.600000001</v>
      </c>
      <c r="T59" s="200">
        <v>0</v>
      </c>
      <c r="U59" s="200">
        <v>0</v>
      </c>
      <c r="V59" s="200">
        <v>81396.149999999994</v>
      </c>
      <c r="W59" s="208">
        <v>18355499.449999999</v>
      </c>
      <c r="X59" s="47"/>
    </row>
    <row r="60" spans="2:24" ht="25.5" customHeight="1">
      <c r="B60" s="21"/>
      <c r="C60" s="196" t="s">
        <v>1551</v>
      </c>
      <c r="D60" s="158"/>
      <c r="E60" s="195">
        <v>13806792542.25</v>
      </c>
      <c r="F60" s="196">
        <v>0</v>
      </c>
      <c r="G60" s="196">
        <v>0</v>
      </c>
      <c r="H60" s="196">
        <v>-24398714.890000001</v>
      </c>
      <c r="I60" s="209">
        <v>13782393827.360001</v>
      </c>
      <c r="K60" s="196" t="s">
        <v>1538</v>
      </c>
      <c r="L60" s="158"/>
      <c r="M60" s="195">
        <v>4788.4799999999996</v>
      </c>
      <c r="N60" s="196">
        <v>0</v>
      </c>
      <c r="O60" s="196">
        <v>0</v>
      </c>
      <c r="P60" s="196">
        <v>0</v>
      </c>
      <c r="Q60" s="209">
        <v>4788.4799999999996</v>
      </c>
      <c r="R60" s="158"/>
      <c r="S60" s="195">
        <v>387543677.94999999</v>
      </c>
      <c r="T60" s="196">
        <v>431.14</v>
      </c>
      <c r="U60" s="196">
        <v>33346.589999999997</v>
      </c>
      <c r="V60" s="196">
        <v>8523701.6099999994</v>
      </c>
      <c r="W60" s="209">
        <v>378986198.61000001</v>
      </c>
      <c r="X60" s="47"/>
    </row>
    <row r="61" spans="2:24" ht="25.5" customHeight="1">
      <c r="B61" s="21"/>
      <c r="C61" s="200" t="s">
        <v>1552</v>
      </c>
      <c r="D61" s="159"/>
      <c r="E61" s="199">
        <v>13806792542.25</v>
      </c>
      <c r="F61" s="200">
        <v>0</v>
      </c>
      <c r="G61" s="200">
        <v>0</v>
      </c>
      <c r="H61" s="200">
        <v>-24398714.890000001</v>
      </c>
      <c r="I61" s="208">
        <v>13782393827.360001</v>
      </c>
      <c r="K61" s="200" t="s">
        <v>1553</v>
      </c>
      <c r="L61" s="159"/>
      <c r="M61" s="199">
        <v>4788.4799999999996</v>
      </c>
      <c r="N61" s="200">
        <v>0</v>
      </c>
      <c r="O61" s="200">
        <v>0</v>
      </c>
      <c r="P61" s="200">
        <v>0</v>
      </c>
      <c r="Q61" s="208">
        <v>4788.4799999999996</v>
      </c>
      <c r="R61" s="159"/>
      <c r="S61" s="199">
        <v>387543677.94999999</v>
      </c>
      <c r="T61" s="200">
        <v>431.14</v>
      </c>
      <c r="U61" s="200">
        <v>33346.589999999997</v>
      </c>
      <c r="V61" s="200">
        <v>8523701.6099999994</v>
      </c>
      <c r="W61" s="208">
        <v>378986198.61000001</v>
      </c>
      <c r="X61" s="47"/>
    </row>
    <row r="62" spans="2:24">
      <c r="B62" s="21"/>
      <c r="C62" s="196" t="s">
        <v>1554</v>
      </c>
      <c r="D62" s="158"/>
      <c r="E62" s="195">
        <v>0</v>
      </c>
      <c r="F62" s="196">
        <v>0</v>
      </c>
      <c r="G62" s="196">
        <v>0</v>
      </c>
      <c r="H62" s="196">
        <v>0</v>
      </c>
      <c r="I62" s="209">
        <v>0</v>
      </c>
      <c r="K62" s="196" t="s">
        <v>1540</v>
      </c>
      <c r="L62" s="158"/>
      <c r="M62" s="195">
        <v>38225757285.580002</v>
      </c>
      <c r="N62" s="196">
        <v>228222159.83000001</v>
      </c>
      <c r="O62" s="196">
        <v>48477.2</v>
      </c>
      <c r="P62" s="196">
        <v>61342683.549999997</v>
      </c>
      <c r="Q62" s="209">
        <v>37936143965</v>
      </c>
      <c r="R62" s="158"/>
      <c r="S62" s="195">
        <v>21935916200.98</v>
      </c>
      <c r="T62" s="196">
        <v>28077.87</v>
      </c>
      <c r="U62" s="196">
        <v>40000</v>
      </c>
      <c r="V62" s="196">
        <v>79786325.310000002</v>
      </c>
      <c r="W62" s="209">
        <v>21856061797.799999</v>
      </c>
      <c r="X62" s="47"/>
    </row>
    <row r="63" spans="2:24">
      <c r="B63" s="21"/>
      <c r="C63" s="200" t="s">
        <v>1555</v>
      </c>
      <c r="D63" s="159"/>
      <c r="E63" s="199">
        <v>0</v>
      </c>
      <c r="F63" s="200">
        <v>0</v>
      </c>
      <c r="G63" s="200">
        <v>0</v>
      </c>
      <c r="H63" s="200">
        <v>0</v>
      </c>
      <c r="I63" s="208">
        <v>0</v>
      </c>
      <c r="K63" s="200" t="s">
        <v>1541</v>
      </c>
      <c r="L63" s="159"/>
      <c r="M63" s="199">
        <v>34886256256.290001</v>
      </c>
      <c r="N63" s="200">
        <v>0</v>
      </c>
      <c r="O63" s="200">
        <v>0</v>
      </c>
      <c r="P63" s="200">
        <v>61261180.32</v>
      </c>
      <c r="Q63" s="208">
        <v>34824995075.970001</v>
      </c>
      <c r="R63" s="159"/>
      <c r="S63" s="199">
        <v>13271755462.73</v>
      </c>
      <c r="T63" s="200">
        <v>-448.49</v>
      </c>
      <c r="U63" s="200">
        <v>0</v>
      </c>
      <c r="V63" s="200">
        <v>12329041.369999999</v>
      </c>
      <c r="W63" s="208">
        <v>13259426869.85</v>
      </c>
      <c r="X63" s="47"/>
    </row>
    <row r="64" spans="2:24" ht="25.5" customHeight="1">
      <c r="B64" s="21"/>
      <c r="C64" s="196" t="s">
        <v>1556</v>
      </c>
      <c r="D64" s="158"/>
      <c r="E64" s="195">
        <v>31418950.93</v>
      </c>
      <c r="F64" s="196">
        <v>0</v>
      </c>
      <c r="G64" s="196">
        <v>0</v>
      </c>
      <c r="H64" s="196">
        <v>-688.23</v>
      </c>
      <c r="I64" s="209">
        <v>31418262.699999999</v>
      </c>
      <c r="K64" s="196" t="s">
        <v>1557</v>
      </c>
      <c r="L64" s="158"/>
      <c r="M64" s="195">
        <v>0</v>
      </c>
      <c r="N64" s="196">
        <v>0</v>
      </c>
      <c r="O64" s="196">
        <v>0</v>
      </c>
      <c r="P64" s="196">
        <v>0</v>
      </c>
      <c r="Q64" s="209">
        <v>0</v>
      </c>
      <c r="R64" s="158"/>
      <c r="S64" s="195">
        <v>133141931.12</v>
      </c>
      <c r="T64" s="196">
        <v>0</v>
      </c>
      <c r="U64" s="196">
        <v>0</v>
      </c>
      <c r="V64" s="196">
        <v>0</v>
      </c>
      <c r="W64" s="209">
        <v>133141931.12</v>
      </c>
      <c r="X64" s="47"/>
    </row>
    <row r="65" spans="2:24" ht="25.5" customHeight="1">
      <c r="B65" s="21"/>
      <c r="C65" s="200" t="s">
        <v>1558</v>
      </c>
      <c r="D65" s="159"/>
      <c r="E65" s="199">
        <v>17707143.370000001</v>
      </c>
      <c r="F65" s="200">
        <v>0</v>
      </c>
      <c r="G65" s="200">
        <v>0</v>
      </c>
      <c r="H65" s="200">
        <v>-688.23</v>
      </c>
      <c r="I65" s="208">
        <v>17706455.140000001</v>
      </c>
      <c r="K65" s="200" t="s">
        <v>1559</v>
      </c>
      <c r="L65" s="159"/>
      <c r="M65" s="199">
        <v>0</v>
      </c>
      <c r="N65" s="200">
        <v>0</v>
      </c>
      <c r="O65" s="200">
        <v>0</v>
      </c>
      <c r="P65" s="200">
        <v>0</v>
      </c>
      <c r="Q65" s="208">
        <v>0</v>
      </c>
      <c r="R65" s="159"/>
      <c r="S65" s="199">
        <v>53340.6</v>
      </c>
      <c r="T65" s="200">
        <v>0</v>
      </c>
      <c r="U65" s="200">
        <v>0</v>
      </c>
      <c r="V65" s="200">
        <v>0</v>
      </c>
      <c r="W65" s="208">
        <v>53340.6</v>
      </c>
      <c r="X65" s="47"/>
    </row>
    <row r="66" spans="2:24" ht="25.5" customHeight="1">
      <c r="B66" s="21"/>
      <c r="C66" s="196" t="s">
        <v>1560</v>
      </c>
      <c r="D66" s="158"/>
      <c r="E66" s="195">
        <v>13711807.560000001</v>
      </c>
      <c r="F66" s="196">
        <v>0</v>
      </c>
      <c r="G66" s="196">
        <v>0</v>
      </c>
      <c r="H66" s="196">
        <v>0</v>
      </c>
      <c r="I66" s="209">
        <v>13711807.560000001</v>
      </c>
      <c r="K66" s="196" t="s">
        <v>1561</v>
      </c>
      <c r="L66" s="158"/>
      <c r="M66" s="195">
        <v>37532592.93</v>
      </c>
      <c r="N66" s="196">
        <v>0</v>
      </c>
      <c r="O66" s="196">
        <v>0</v>
      </c>
      <c r="P66" s="196">
        <v>0</v>
      </c>
      <c r="Q66" s="209">
        <v>37532592.93</v>
      </c>
      <c r="R66" s="158"/>
      <c r="S66" s="195">
        <v>29196815.350000001</v>
      </c>
      <c r="T66" s="196">
        <v>0</v>
      </c>
      <c r="U66" s="196">
        <v>0</v>
      </c>
      <c r="V66" s="196">
        <v>0</v>
      </c>
      <c r="W66" s="209">
        <v>29196815.350000001</v>
      </c>
      <c r="X66" s="47"/>
    </row>
    <row r="67" spans="2:24" ht="25.5" customHeight="1">
      <c r="B67" s="21"/>
      <c r="C67" s="200" t="s">
        <v>1562</v>
      </c>
      <c r="D67" s="159"/>
      <c r="E67" s="199">
        <v>0</v>
      </c>
      <c r="F67" s="200">
        <v>0</v>
      </c>
      <c r="G67" s="200">
        <v>0</v>
      </c>
      <c r="H67" s="200">
        <v>0</v>
      </c>
      <c r="I67" s="208">
        <v>0</v>
      </c>
      <c r="K67" s="200" t="s">
        <v>1563</v>
      </c>
      <c r="L67" s="159"/>
      <c r="M67" s="199">
        <v>17150279671.879999</v>
      </c>
      <c r="N67" s="200">
        <v>0</v>
      </c>
      <c r="O67" s="200">
        <v>0</v>
      </c>
      <c r="P67" s="200">
        <v>60110677.350000001</v>
      </c>
      <c r="Q67" s="208">
        <v>17090168994.530001</v>
      </c>
      <c r="R67" s="159"/>
      <c r="S67" s="199">
        <v>11967242215.6</v>
      </c>
      <c r="T67" s="200">
        <v>-448.49</v>
      </c>
      <c r="U67" s="200">
        <v>0</v>
      </c>
      <c r="V67" s="200">
        <v>9333512.6099999994</v>
      </c>
      <c r="W67" s="208">
        <v>11957909151.48</v>
      </c>
      <c r="X67" s="47"/>
    </row>
    <row r="68" spans="2:24" ht="25.5" customHeight="1">
      <c r="B68" s="21"/>
      <c r="C68" s="196" t="s">
        <v>1564</v>
      </c>
      <c r="D68" s="158"/>
      <c r="E68" s="195">
        <v>0</v>
      </c>
      <c r="F68" s="196">
        <v>0</v>
      </c>
      <c r="G68" s="196">
        <v>0</v>
      </c>
      <c r="H68" s="196">
        <v>0</v>
      </c>
      <c r="I68" s="209">
        <v>0</v>
      </c>
      <c r="K68" s="196" t="s">
        <v>1565</v>
      </c>
      <c r="L68" s="158"/>
      <c r="M68" s="195">
        <v>42413523.719999999</v>
      </c>
      <c r="N68" s="196">
        <v>0</v>
      </c>
      <c r="O68" s="196">
        <v>0</v>
      </c>
      <c r="P68" s="196">
        <v>46181.96</v>
      </c>
      <c r="Q68" s="209">
        <v>42367341.759999998</v>
      </c>
      <c r="R68" s="158"/>
      <c r="S68" s="195">
        <v>1056606250.84</v>
      </c>
      <c r="T68" s="196">
        <v>-3</v>
      </c>
      <c r="U68" s="196">
        <v>0</v>
      </c>
      <c r="V68" s="196">
        <v>4455331.34</v>
      </c>
      <c r="W68" s="209">
        <v>1052150922.5</v>
      </c>
      <c r="X68" s="47"/>
    </row>
    <row r="69" spans="2:24" ht="25.5" customHeight="1">
      <c r="B69" s="21"/>
      <c r="C69" s="200" t="s">
        <v>1566</v>
      </c>
      <c r="D69" s="159"/>
      <c r="E69" s="199">
        <v>4568796816.8400002</v>
      </c>
      <c r="F69" s="200">
        <v>0</v>
      </c>
      <c r="G69" s="200">
        <v>0</v>
      </c>
      <c r="H69" s="200">
        <v>-10410.44</v>
      </c>
      <c r="I69" s="208">
        <v>4568786406.4000006</v>
      </c>
      <c r="K69" s="200" t="s">
        <v>1567</v>
      </c>
      <c r="L69" s="159"/>
      <c r="M69" s="199">
        <v>13501417188.030001</v>
      </c>
      <c r="N69" s="200">
        <v>0</v>
      </c>
      <c r="O69" s="200">
        <v>0</v>
      </c>
      <c r="P69" s="200">
        <v>57017653.259999998</v>
      </c>
      <c r="Q69" s="208">
        <v>13444399534.77</v>
      </c>
      <c r="R69" s="159"/>
      <c r="S69" s="199">
        <v>9920139150.5</v>
      </c>
      <c r="T69" s="200">
        <v>-445.49</v>
      </c>
      <c r="U69" s="200">
        <v>0</v>
      </c>
      <c r="V69" s="200">
        <v>4770525.0999999996</v>
      </c>
      <c r="W69" s="208">
        <v>9915369070.8899994</v>
      </c>
      <c r="X69" s="47"/>
    </row>
    <row r="70" spans="2:24">
      <c r="B70" s="21"/>
      <c r="C70" s="196" t="s">
        <v>1568</v>
      </c>
      <c r="D70" s="158"/>
      <c r="E70" s="195">
        <v>33383751082.5</v>
      </c>
      <c r="F70" s="196">
        <v>0</v>
      </c>
      <c r="G70" s="196">
        <v>0</v>
      </c>
      <c r="H70" s="196">
        <v>93548572.599999994</v>
      </c>
      <c r="I70" s="209">
        <v>33477299655.099998</v>
      </c>
      <c r="K70" s="196" t="s">
        <v>1569</v>
      </c>
      <c r="L70" s="158"/>
      <c r="M70" s="195">
        <v>2877021939.73</v>
      </c>
      <c r="N70" s="196">
        <v>0</v>
      </c>
      <c r="O70" s="196">
        <v>0</v>
      </c>
      <c r="P70" s="196">
        <v>2287315.4900000002</v>
      </c>
      <c r="Q70" s="209">
        <v>2874734624.2399998</v>
      </c>
      <c r="R70" s="158"/>
      <c r="S70" s="195">
        <v>887382738.79999995</v>
      </c>
      <c r="T70" s="196">
        <v>0</v>
      </c>
      <c r="U70" s="196">
        <v>0</v>
      </c>
      <c r="V70" s="196">
        <v>29969.83</v>
      </c>
      <c r="W70" s="209">
        <v>887352768.97000003</v>
      </c>
      <c r="X70" s="47"/>
    </row>
    <row r="71" spans="2:24" ht="25.5" customHeight="1">
      <c r="B71" s="21"/>
      <c r="C71" s="200" t="s">
        <v>1570</v>
      </c>
      <c r="D71" s="159"/>
      <c r="E71" s="199">
        <v>565864.93999999994</v>
      </c>
      <c r="F71" s="200">
        <v>0</v>
      </c>
      <c r="G71" s="200">
        <v>0</v>
      </c>
      <c r="H71" s="200">
        <v>-7559908.9699999997</v>
      </c>
      <c r="I71" s="208">
        <v>-6994044.0300000003</v>
      </c>
      <c r="K71" s="200" t="s">
        <v>1571</v>
      </c>
      <c r="L71" s="159"/>
      <c r="M71" s="199">
        <v>602212542.01999998</v>
      </c>
      <c r="N71" s="200">
        <v>0</v>
      </c>
      <c r="O71" s="200">
        <v>0</v>
      </c>
      <c r="P71" s="200">
        <v>722937.13</v>
      </c>
      <c r="Q71" s="208">
        <v>601489604.88999999</v>
      </c>
      <c r="R71" s="159"/>
      <c r="S71" s="199">
        <v>85280270.980000004</v>
      </c>
      <c r="T71" s="200">
        <v>0</v>
      </c>
      <c r="U71" s="200">
        <v>0</v>
      </c>
      <c r="V71" s="200">
        <v>77686.34</v>
      </c>
      <c r="W71" s="208">
        <v>85202584.640000001</v>
      </c>
      <c r="X71" s="47"/>
    </row>
    <row r="72" spans="2:24" ht="25.5" customHeight="1">
      <c r="B72" s="21"/>
      <c r="C72" s="196" t="s">
        <v>1572</v>
      </c>
      <c r="D72" s="158"/>
      <c r="E72" s="195">
        <v>138156950.59</v>
      </c>
      <c r="F72" s="196">
        <v>0</v>
      </c>
      <c r="G72" s="196">
        <v>0</v>
      </c>
      <c r="H72" s="196">
        <v>0</v>
      </c>
      <c r="I72" s="209">
        <v>138156950.59</v>
      </c>
      <c r="K72" s="196" t="s">
        <v>1573</v>
      </c>
      <c r="L72" s="158"/>
      <c r="M72" s="195">
        <v>58565027.630000003</v>
      </c>
      <c r="N72" s="196">
        <v>0</v>
      </c>
      <c r="O72" s="196">
        <v>0</v>
      </c>
      <c r="P72" s="196">
        <v>0</v>
      </c>
      <c r="Q72" s="209">
        <v>58565027.630000003</v>
      </c>
      <c r="R72" s="158"/>
      <c r="S72" s="195">
        <v>10971845.75</v>
      </c>
      <c r="T72" s="196">
        <v>0</v>
      </c>
      <c r="U72" s="196">
        <v>0</v>
      </c>
      <c r="V72" s="196">
        <v>0</v>
      </c>
      <c r="W72" s="209">
        <v>10971845.75</v>
      </c>
      <c r="X72" s="47"/>
    </row>
    <row r="73" spans="2:24" ht="25.5" customHeight="1">
      <c r="B73" s="21"/>
      <c r="C73" s="200" t="s">
        <v>1574</v>
      </c>
      <c r="D73" s="159"/>
      <c r="E73" s="199">
        <v>5029898134.9700003</v>
      </c>
      <c r="F73" s="200">
        <v>0</v>
      </c>
      <c r="G73" s="200">
        <v>0</v>
      </c>
      <c r="H73" s="200">
        <v>0</v>
      </c>
      <c r="I73" s="208">
        <v>5029898134.9700003</v>
      </c>
      <c r="K73" s="200" t="s">
        <v>1575</v>
      </c>
      <c r="L73" s="159"/>
      <c r="M73" s="199">
        <v>34960003.25</v>
      </c>
      <c r="N73" s="200">
        <v>0</v>
      </c>
      <c r="O73" s="200">
        <v>0</v>
      </c>
      <c r="P73" s="200">
        <v>36589.51</v>
      </c>
      <c r="Q73" s="208">
        <v>34923413.740000002</v>
      </c>
      <c r="R73" s="159"/>
      <c r="S73" s="199">
        <v>4765698.66</v>
      </c>
      <c r="T73" s="200">
        <v>0</v>
      </c>
      <c r="U73" s="200">
        <v>0</v>
      </c>
      <c r="V73" s="200">
        <v>0</v>
      </c>
      <c r="W73" s="208">
        <v>4765698.66</v>
      </c>
      <c r="X73" s="47"/>
    </row>
    <row r="74" spans="2:24" ht="25.5" customHeight="1">
      <c r="B74" s="21"/>
      <c r="C74" s="196" t="s">
        <v>1576</v>
      </c>
      <c r="D74" s="158"/>
      <c r="E74" s="195">
        <v>21973630927.860001</v>
      </c>
      <c r="F74" s="196">
        <v>0</v>
      </c>
      <c r="G74" s="196">
        <v>0</v>
      </c>
      <c r="H74" s="196">
        <v>73952834.959999993</v>
      </c>
      <c r="I74" s="209">
        <v>22047583762.82</v>
      </c>
      <c r="K74" s="196" t="s">
        <v>1577</v>
      </c>
      <c r="L74" s="158"/>
      <c r="M74" s="195">
        <v>33552302.329999998</v>
      </c>
      <c r="N74" s="196">
        <v>0</v>
      </c>
      <c r="O74" s="196">
        <v>0</v>
      </c>
      <c r="P74" s="196">
        <v>0</v>
      </c>
      <c r="Q74" s="209">
        <v>33552302.329999998</v>
      </c>
      <c r="R74" s="158"/>
      <c r="S74" s="195">
        <v>1413768.17</v>
      </c>
      <c r="T74" s="196">
        <v>0</v>
      </c>
      <c r="U74" s="196">
        <v>0</v>
      </c>
      <c r="V74" s="196">
        <v>0</v>
      </c>
      <c r="W74" s="209">
        <v>1413768.17</v>
      </c>
      <c r="X74" s="47"/>
    </row>
    <row r="75" spans="2:24" ht="25.5" customHeight="1">
      <c r="B75" s="21"/>
      <c r="C75" s="200" t="s">
        <v>1578</v>
      </c>
      <c r="D75" s="159"/>
      <c r="E75" s="199">
        <v>259113905.84999999</v>
      </c>
      <c r="F75" s="200">
        <v>0</v>
      </c>
      <c r="G75" s="200">
        <v>0</v>
      </c>
      <c r="H75" s="200">
        <v>-2310991.06</v>
      </c>
      <c r="I75" s="208">
        <v>256802914.78999999</v>
      </c>
      <c r="K75" s="200" t="s">
        <v>1579</v>
      </c>
      <c r="L75" s="159"/>
      <c r="M75" s="199">
        <v>137145.17000000001</v>
      </c>
      <c r="N75" s="200">
        <v>0</v>
      </c>
      <c r="O75" s="200">
        <v>0</v>
      </c>
      <c r="P75" s="200">
        <v>0</v>
      </c>
      <c r="Q75" s="208">
        <v>137145.17000000001</v>
      </c>
      <c r="R75" s="159"/>
      <c r="S75" s="199">
        <v>682491.9</v>
      </c>
      <c r="T75" s="200">
        <v>0</v>
      </c>
      <c r="U75" s="200">
        <v>0</v>
      </c>
      <c r="V75" s="200">
        <v>0</v>
      </c>
      <c r="W75" s="208">
        <v>682491.9</v>
      </c>
      <c r="X75" s="47"/>
    </row>
    <row r="76" spans="2:24" ht="25.5" customHeight="1">
      <c r="B76" s="21"/>
      <c r="C76" s="196" t="s">
        <v>1580</v>
      </c>
      <c r="D76" s="158"/>
      <c r="E76" s="195">
        <v>171294110.77000001</v>
      </c>
      <c r="F76" s="196">
        <v>0</v>
      </c>
      <c r="G76" s="196">
        <v>0</v>
      </c>
      <c r="H76" s="196">
        <v>-3757463.34</v>
      </c>
      <c r="I76" s="209">
        <v>167536647.43000001</v>
      </c>
      <c r="K76" s="196" t="s">
        <v>1581</v>
      </c>
      <c r="L76" s="158"/>
      <c r="M76" s="195">
        <v>0</v>
      </c>
      <c r="N76" s="196">
        <v>0</v>
      </c>
      <c r="O76" s="196">
        <v>0</v>
      </c>
      <c r="P76" s="196">
        <v>0</v>
      </c>
      <c r="Q76" s="209">
        <v>0</v>
      </c>
      <c r="R76" s="158"/>
      <c r="S76" s="195">
        <v>270873.5</v>
      </c>
      <c r="T76" s="196">
        <v>0</v>
      </c>
      <c r="U76" s="196">
        <v>0</v>
      </c>
      <c r="V76" s="196">
        <v>0</v>
      </c>
      <c r="W76" s="209">
        <v>270873.5</v>
      </c>
      <c r="X76" s="47"/>
    </row>
    <row r="77" spans="2:24" ht="25.5" customHeight="1">
      <c r="B77" s="21"/>
      <c r="C77" s="200" t="s">
        <v>1582</v>
      </c>
      <c r="D77" s="159"/>
      <c r="E77" s="199">
        <v>15692.13</v>
      </c>
      <c r="F77" s="200">
        <v>0</v>
      </c>
      <c r="G77" s="200">
        <v>0</v>
      </c>
      <c r="H77" s="200">
        <v>0</v>
      </c>
      <c r="I77" s="208">
        <v>15692.13</v>
      </c>
      <c r="K77" s="200" t="s">
        <v>1583</v>
      </c>
      <c r="L77" s="159"/>
      <c r="M77" s="199">
        <v>4587927227.5</v>
      </c>
      <c r="N77" s="200">
        <v>0</v>
      </c>
      <c r="O77" s="200">
        <v>0</v>
      </c>
      <c r="P77" s="200">
        <v>0</v>
      </c>
      <c r="Q77" s="208">
        <v>4587927227.5</v>
      </c>
      <c r="R77" s="159"/>
      <c r="S77" s="199">
        <v>454278993.39999998</v>
      </c>
      <c r="T77" s="200">
        <v>0</v>
      </c>
      <c r="U77" s="200">
        <v>0</v>
      </c>
      <c r="V77" s="200">
        <v>358266.72</v>
      </c>
      <c r="W77" s="208">
        <v>453920726.68000001</v>
      </c>
      <c r="X77" s="47"/>
    </row>
    <row r="78" spans="2:24" ht="25.5" customHeight="1">
      <c r="B78" s="21"/>
      <c r="C78" s="196" t="s">
        <v>1584</v>
      </c>
      <c r="D78" s="158"/>
      <c r="E78" s="195">
        <v>670347787.61000001</v>
      </c>
      <c r="F78" s="196">
        <v>0</v>
      </c>
      <c r="G78" s="196">
        <v>0</v>
      </c>
      <c r="H78" s="196">
        <v>8485095.2899999991</v>
      </c>
      <c r="I78" s="209">
        <v>678832882.89999998</v>
      </c>
      <c r="K78" s="196" t="s">
        <v>1585</v>
      </c>
      <c r="L78" s="158"/>
      <c r="M78" s="195">
        <v>837206426.38</v>
      </c>
      <c r="N78" s="196">
        <v>0</v>
      </c>
      <c r="O78" s="196">
        <v>0</v>
      </c>
      <c r="P78" s="196">
        <v>0</v>
      </c>
      <c r="Q78" s="209">
        <v>837206426.38</v>
      </c>
      <c r="R78" s="158"/>
      <c r="S78" s="195">
        <v>7702732.9699999997</v>
      </c>
      <c r="T78" s="196">
        <v>0</v>
      </c>
      <c r="U78" s="196">
        <v>0</v>
      </c>
      <c r="V78" s="196">
        <v>0</v>
      </c>
      <c r="W78" s="209">
        <v>7702732.9699999997</v>
      </c>
      <c r="X78" s="47"/>
    </row>
    <row r="79" spans="2:24" ht="25.5" customHeight="1">
      <c r="B79" s="21"/>
      <c r="C79" s="200" t="s">
        <v>1586</v>
      </c>
      <c r="D79" s="159"/>
      <c r="E79" s="199">
        <v>1209239705.1400001</v>
      </c>
      <c r="F79" s="200">
        <v>0</v>
      </c>
      <c r="G79" s="200">
        <v>0</v>
      </c>
      <c r="H79" s="200">
        <v>-15622560.810000001</v>
      </c>
      <c r="I79" s="208">
        <v>1193617144.3299999</v>
      </c>
      <c r="K79" s="200" t="s">
        <v>1587</v>
      </c>
      <c r="L79" s="159"/>
      <c r="M79" s="199">
        <v>69614244.980000004</v>
      </c>
      <c r="N79" s="200">
        <v>0</v>
      </c>
      <c r="O79" s="200">
        <v>0</v>
      </c>
      <c r="P79" s="200">
        <v>0</v>
      </c>
      <c r="Q79" s="208">
        <v>69614244.980000004</v>
      </c>
      <c r="R79" s="159"/>
      <c r="S79" s="199">
        <v>8374.81</v>
      </c>
      <c r="T79" s="200">
        <v>0</v>
      </c>
      <c r="U79" s="200">
        <v>0</v>
      </c>
      <c r="V79" s="200">
        <v>0</v>
      </c>
      <c r="W79" s="208">
        <v>8374.81</v>
      </c>
      <c r="X79" s="47"/>
    </row>
    <row r="80" spans="2:24" ht="25.5" customHeight="1">
      <c r="B80" s="21"/>
      <c r="C80" s="196" t="s">
        <v>1588</v>
      </c>
      <c r="D80" s="158"/>
      <c r="E80" s="195">
        <v>7622562.29</v>
      </c>
      <c r="F80" s="196">
        <v>0</v>
      </c>
      <c r="G80" s="196">
        <v>0</v>
      </c>
      <c r="H80" s="196">
        <v>-11362069.74</v>
      </c>
      <c r="I80" s="209">
        <v>-3739507.45</v>
      </c>
      <c r="K80" s="196" t="s">
        <v>1589</v>
      </c>
      <c r="L80" s="158"/>
      <c r="M80" s="195">
        <v>3148014472.98</v>
      </c>
      <c r="N80" s="196">
        <v>0</v>
      </c>
      <c r="O80" s="196">
        <v>0</v>
      </c>
      <c r="P80" s="196">
        <v>0</v>
      </c>
      <c r="Q80" s="209">
        <v>3148014472.98</v>
      </c>
      <c r="R80" s="158"/>
      <c r="S80" s="195">
        <v>416699256.95999998</v>
      </c>
      <c r="T80" s="196">
        <v>0</v>
      </c>
      <c r="U80" s="196">
        <v>0</v>
      </c>
      <c r="V80" s="196">
        <v>355705.36</v>
      </c>
      <c r="W80" s="209">
        <v>416343551.60000002</v>
      </c>
      <c r="X80" s="47"/>
    </row>
    <row r="81" spans="2:24" ht="25.5" customHeight="1">
      <c r="B81" s="21"/>
      <c r="C81" s="200" t="s">
        <v>1590</v>
      </c>
      <c r="D81" s="159"/>
      <c r="E81" s="199">
        <v>3635288786.4699998</v>
      </c>
      <c r="F81" s="200">
        <v>0</v>
      </c>
      <c r="G81" s="200">
        <v>0</v>
      </c>
      <c r="H81" s="200">
        <v>-1171.8900000000001</v>
      </c>
      <c r="I81" s="208">
        <v>3635287614.5799999</v>
      </c>
      <c r="K81" s="200" t="s">
        <v>1591</v>
      </c>
      <c r="L81" s="159"/>
      <c r="M81" s="199">
        <v>533092083.16000003</v>
      </c>
      <c r="N81" s="200">
        <v>0</v>
      </c>
      <c r="O81" s="200">
        <v>0</v>
      </c>
      <c r="P81" s="200">
        <v>0</v>
      </c>
      <c r="Q81" s="208">
        <v>533092083.16000003</v>
      </c>
      <c r="R81" s="159"/>
      <c r="S81" s="199">
        <v>29868628.66</v>
      </c>
      <c r="T81" s="200">
        <v>0</v>
      </c>
      <c r="U81" s="200">
        <v>0</v>
      </c>
      <c r="V81" s="200">
        <v>2561.36</v>
      </c>
      <c r="W81" s="208">
        <v>29866067.300000001</v>
      </c>
      <c r="X81" s="47"/>
    </row>
    <row r="82" spans="2:24" ht="25.5" customHeight="1">
      <c r="B82" s="21"/>
      <c r="C82" s="196" t="s">
        <v>1592</v>
      </c>
      <c r="D82" s="158"/>
      <c r="E82" s="195">
        <v>288576653.88</v>
      </c>
      <c r="F82" s="196">
        <v>0</v>
      </c>
      <c r="G82" s="196">
        <v>0</v>
      </c>
      <c r="H82" s="196">
        <v>51724808.159999996</v>
      </c>
      <c r="I82" s="209">
        <v>340301462.04000002</v>
      </c>
      <c r="K82" s="196" t="s">
        <v>1593</v>
      </c>
      <c r="L82" s="158"/>
      <c r="M82" s="195">
        <v>2650474.34</v>
      </c>
      <c r="N82" s="196">
        <v>0</v>
      </c>
      <c r="O82" s="196">
        <v>0</v>
      </c>
      <c r="P82" s="196">
        <v>0</v>
      </c>
      <c r="Q82" s="209">
        <v>2650474.34</v>
      </c>
      <c r="R82" s="158"/>
      <c r="S82" s="195">
        <v>0</v>
      </c>
      <c r="T82" s="196">
        <v>0</v>
      </c>
      <c r="U82" s="196">
        <v>0</v>
      </c>
      <c r="V82" s="196">
        <v>0</v>
      </c>
      <c r="W82" s="209">
        <v>0</v>
      </c>
      <c r="X82" s="47"/>
    </row>
    <row r="83" spans="2:24" ht="25.5" customHeight="1">
      <c r="B83" s="21"/>
      <c r="C83" s="200" t="s">
        <v>1594</v>
      </c>
      <c r="D83" s="159"/>
      <c r="E83" s="199">
        <v>17523762631.75</v>
      </c>
      <c r="F83" s="200">
        <v>0</v>
      </c>
      <c r="G83" s="200">
        <v>0</v>
      </c>
      <c r="H83" s="200">
        <v>188551464.38</v>
      </c>
      <c r="I83" s="208">
        <v>17712314096.130001</v>
      </c>
      <c r="K83" s="200" t="s">
        <v>1595</v>
      </c>
      <c r="L83" s="159"/>
      <c r="M83" s="199">
        <v>0</v>
      </c>
      <c r="N83" s="200">
        <v>0</v>
      </c>
      <c r="O83" s="200">
        <v>0</v>
      </c>
      <c r="P83" s="200">
        <v>0</v>
      </c>
      <c r="Q83" s="208">
        <v>0</v>
      </c>
      <c r="R83" s="159"/>
      <c r="S83" s="199">
        <v>0</v>
      </c>
      <c r="T83" s="200">
        <v>0</v>
      </c>
      <c r="U83" s="200">
        <v>0</v>
      </c>
      <c r="V83" s="200">
        <v>0</v>
      </c>
      <c r="W83" s="208">
        <v>0</v>
      </c>
      <c r="X83" s="47"/>
    </row>
    <row r="84" spans="2:24" ht="25.5" customHeight="1">
      <c r="B84" s="21"/>
      <c r="C84" s="196" t="s">
        <v>1596</v>
      </c>
      <c r="D84" s="158"/>
      <c r="E84" s="195">
        <v>0</v>
      </c>
      <c r="F84" s="196">
        <v>0</v>
      </c>
      <c r="G84" s="196">
        <v>0</v>
      </c>
      <c r="H84" s="196">
        <v>0</v>
      </c>
      <c r="I84" s="209">
        <v>0</v>
      </c>
      <c r="K84" s="196" t="s">
        <v>1597</v>
      </c>
      <c r="L84" s="158"/>
      <c r="M84" s="195">
        <v>0</v>
      </c>
      <c r="N84" s="196">
        <v>0</v>
      </c>
      <c r="O84" s="196">
        <v>0</v>
      </c>
      <c r="P84" s="196">
        <v>0</v>
      </c>
      <c r="Q84" s="209">
        <v>0</v>
      </c>
      <c r="R84" s="158"/>
      <c r="S84" s="195">
        <v>223131.65</v>
      </c>
      <c r="T84" s="196">
        <v>0</v>
      </c>
      <c r="U84" s="196">
        <v>0</v>
      </c>
      <c r="V84" s="196">
        <v>0</v>
      </c>
      <c r="W84" s="209">
        <v>223131.65</v>
      </c>
      <c r="X84" s="47"/>
    </row>
    <row r="85" spans="2:24" ht="25.5" customHeight="1">
      <c r="B85" s="21"/>
      <c r="C85" s="200" t="s">
        <v>1598</v>
      </c>
      <c r="D85" s="159"/>
      <c r="E85" s="199">
        <v>0</v>
      </c>
      <c r="F85" s="200">
        <v>0</v>
      </c>
      <c r="G85" s="200">
        <v>0</v>
      </c>
      <c r="H85" s="200">
        <v>0</v>
      </c>
      <c r="I85" s="208">
        <v>0</v>
      </c>
      <c r="K85" s="200" t="s">
        <v>1599</v>
      </c>
      <c r="L85" s="159"/>
      <c r="M85" s="199">
        <v>0</v>
      </c>
      <c r="N85" s="200">
        <v>0</v>
      </c>
      <c r="O85" s="200">
        <v>0</v>
      </c>
      <c r="P85" s="200">
        <v>0</v>
      </c>
      <c r="Q85" s="208">
        <v>0</v>
      </c>
      <c r="R85" s="159"/>
      <c r="S85" s="199">
        <v>11196148.060000001</v>
      </c>
      <c r="T85" s="200">
        <v>0</v>
      </c>
      <c r="U85" s="200">
        <v>0</v>
      </c>
      <c r="V85" s="200">
        <v>0</v>
      </c>
      <c r="W85" s="208">
        <v>11196148.060000001</v>
      </c>
      <c r="X85" s="47"/>
    </row>
    <row r="86" spans="2:24" ht="25.5" customHeight="1">
      <c r="B86" s="21"/>
      <c r="C86" s="196" t="s">
        <v>1600</v>
      </c>
      <c r="D86" s="158"/>
      <c r="E86" s="195">
        <v>112818184807.21001</v>
      </c>
      <c r="F86" s="196">
        <v>0</v>
      </c>
      <c r="G86" s="196">
        <v>0</v>
      </c>
      <c r="H86" s="196">
        <v>-972438827.63</v>
      </c>
      <c r="I86" s="209">
        <v>111845745979.58</v>
      </c>
      <c r="K86" s="196" t="s">
        <v>1601</v>
      </c>
      <c r="L86" s="158"/>
      <c r="M86" s="195">
        <v>0</v>
      </c>
      <c r="N86" s="196">
        <v>0</v>
      </c>
      <c r="O86" s="196">
        <v>0</v>
      </c>
      <c r="P86" s="196">
        <v>0</v>
      </c>
      <c r="Q86" s="209">
        <v>0</v>
      </c>
      <c r="R86" s="158"/>
      <c r="S86" s="195">
        <v>189912.64</v>
      </c>
      <c r="T86" s="196">
        <v>0</v>
      </c>
      <c r="U86" s="196">
        <v>0</v>
      </c>
      <c r="V86" s="196">
        <v>0</v>
      </c>
      <c r="W86" s="209">
        <v>189912.64</v>
      </c>
      <c r="X86" s="47"/>
    </row>
    <row r="87" spans="2:24" ht="25.5" customHeight="1">
      <c r="B87" s="21"/>
      <c r="C87" s="200" t="s">
        <v>1602</v>
      </c>
      <c r="D87" s="159"/>
      <c r="E87" s="199">
        <v>2099125962.1800001</v>
      </c>
      <c r="F87" s="200">
        <v>0</v>
      </c>
      <c r="G87" s="200">
        <v>0</v>
      </c>
      <c r="H87" s="200">
        <v>-10883386.560000001</v>
      </c>
      <c r="I87" s="208">
        <v>2088242575.6199999</v>
      </c>
      <c r="K87" s="200" t="s">
        <v>1603</v>
      </c>
      <c r="L87" s="159"/>
      <c r="M87" s="199">
        <v>0</v>
      </c>
      <c r="N87" s="200">
        <v>0</v>
      </c>
      <c r="O87" s="200">
        <v>0</v>
      </c>
      <c r="P87" s="200">
        <v>0</v>
      </c>
      <c r="Q87" s="208">
        <v>0</v>
      </c>
      <c r="R87" s="159"/>
      <c r="S87" s="199">
        <v>0</v>
      </c>
      <c r="T87" s="200">
        <v>0</v>
      </c>
      <c r="U87" s="200">
        <v>0</v>
      </c>
      <c r="V87" s="200">
        <v>0</v>
      </c>
      <c r="W87" s="208">
        <v>0</v>
      </c>
      <c r="X87" s="47"/>
    </row>
    <row r="88" spans="2:24" ht="25.5" customHeight="1">
      <c r="B88" s="21"/>
      <c r="C88" s="196" t="s">
        <v>1604</v>
      </c>
      <c r="D88" s="158"/>
      <c r="E88" s="195">
        <v>1345640774.5699999</v>
      </c>
      <c r="F88" s="196">
        <v>0</v>
      </c>
      <c r="G88" s="196">
        <v>0</v>
      </c>
      <c r="H88" s="196">
        <v>-9965206.0600000005</v>
      </c>
      <c r="I88" s="209">
        <v>1335675568.51</v>
      </c>
      <c r="K88" s="196" t="s">
        <v>1605</v>
      </c>
      <c r="L88" s="158"/>
      <c r="M88" s="195">
        <v>0</v>
      </c>
      <c r="N88" s="196">
        <v>0</v>
      </c>
      <c r="O88" s="196">
        <v>0</v>
      </c>
      <c r="P88" s="196">
        <v>0</v>
      </c>
      <c r="Q88" s="209">
        <v>0</v>
      </c>
      <c r="R88" s="158"/>
      <c r="S88" s="195">
        <v>189912.64</v>
      </c>
      <c r="T88" s="196">
        <v>0</v>
      </c>
      <c r="U88" s="196">
        <v>0</v>
      </c>
      <c r="V88" s="196">
        <v>0</v>
      </c>
      <c r="W88" s="209">
        <v>189912.64</v>
      </c>
      <c r="X88" s="47"/>
    </row>
    <row r="89" spans="2:24">
      <c r="B89" s="21"/>
      <c r="C89" s="200" t="s">
        <v>1606</v>
      </c>
      <c r="D89" s="159"/>
      <c r="E89" s="199">
        <v>791557784.13999999</v>
      </c>
      <c r="F89" s="200">
        <v>0</v>
      </c>
      <c r="G89" s="200">
        <v>0</v>
      </c>
      <c r="H89" s="200">
        <v>-9378185.4700000007</v>
      </c>
      <c r="I89" s="208">
        <v>782179598.66999996</v>
      </c>
      <c r="K89" s="200" t="s">
        <v>1607</v>
      </c>
      <c r="L89" s="159"/>
      <c r="M89" s="199">
        <v>0</v>
      </c>
      <c r="N89" s="200">
        <v>0</v>
      </c>
      <c r="O89" s="200">
        <v>0</v>
      </c>
      <c r="P89" s="200">
        <v>0</v>
      </c>
      <c r="Q89" s="208">
        <v>0</v>
      </c>
      <c r="R89" s="159"/>
      <c r="S89" s="199">
        <v>572224.99</v>
      </c>
      <c r="T89" s="200">
        <v>0</v>
      </c>
      <c r="U89" s="200">
        <v>0</v>
      </c>
      <c r="V89" s="200">
        <v>0</v>
      </c>
      <c r="W89" s="208">
        <v>572224.99</v>
      </c>
      <c r="X89" s="47"/>
    </row>
    <row r="90" spans="2:24">
      <c r="B90" s="21"/>
      <c r="C90" s="196" t="s">
        <v>1608</v>
      </c>
      <c r="D90" s="158"/>
      <c r="E90" s="195">
        <v>554082990.42999995</v>
      </c>
      <c r="F90" s="196">
        <v>0</v>
      </c>
      <c r="G90" s="196">
        <v>0</v>
      </c>
      <c r="H90" s="196">
        <v>-587020.59</v>
      </c>
      <c r="I90" s="209">
        <v>553495969.84000003</v>
      </c>
      <c r="K90" s="196" t="s">
        <v>1609</v>
      </c>
      <c r="L90" s="158"/>
      <c r="M90" s="195">
        <v>0</v>
      </c>
      <c r="N90" s="196">
        <v>0</v>
      </c>
      <c r="O90" s="196">
        <v>0</v>
      </c>
      <c r="P90" s="196">
        <v>0</v>
      </c>
      <c r="Q90" s="209">
        <v>0</v>
      </c>
      <c r="R90" s="158"/>
      <c r="S90" s="195">
        <v>0</v>
      </c>
      <c r="T90" s="196">
        <v>0</v>
      </c>
      <c r="U90" s="196">
        <v>0</v>
      </c>
      <c r="V90" s="196">
        <v>0</v>
      </c>
      <c r="W90" s="209">
        <v>0</v>
      </c>
      <c r="X90" s="47"/>
    </row>
    <row r="91" spans="2:24" ht="25.5" customHeight="1">
      <c r="B91" s="21"/>
      <c r="C91" s="200" t="s">
        <v>1610</v>
      </c>
      <c r="D91" s="159"/>
      <c r="E91" s="199">
        <v>738224737.38</v>
      </c>
      <c r="F91" s="200">
        <v>0</v>
      </c>
      <c r="G91" s="200">
        <v>0</v>
      </c>
      <c r="H91" s="200">
        <v>-918180.5</v>
      </c>
      <c r="I91" s="208">
        <v>737306556.88</v>
      </c>
      <c r="K91" s="200" t="s">
        <v>1611</v>
      </c>
      <c r="L91" s="159"/>
      <c r="M91" s="199">
        <v>0</v>
      </c>
      <c r="N91" s="200">
        <v>0</v>
      </c>
      <c r="O91" s="200">
        <v>0</v>
      </c>
      <c r="P91" s="200">
        <v>0</v>
      </c>
      <c r="Q91" s="208">
        <v>0</v>
      </c>
      <c r="R91" s="159"/>
      <c r="S91" s="199">
        <v>0</v>
      </c>
      <c r="T91" s="200">
        <v>0</v>
      </c>
      <c r="U91" s="200">
        <v>0</v>
      </c>
      <c r="V91" s="200">
        <v>0</v>
      </c>
      <c r="W91" s="208">
        <v>0</v>
      </c>
      <c r="X91" s="47"/>
    </row>
    <row r="92" spans="2:24" ht="25.5" customHeight="1">
      <c r="B92" s="21"/>
      <c r="C92" s="196" t="s">
        <v>1612</v>
      </c>
      <c r="D92" s="158"/>
      <c r="E92" s="195">
        <v>15260450.23</v>
      </c>
      <c r="F92" s="196">
        <v>0</v>
      </c>
      <c r="G92" s="196">
        <v>0</v>
      </c>
      <c r="H92" s="196">
        <v>0</v>
      </c>
      <c r="I92" s="209">
        <v>15260450.23</v>
      </c>
      <c r="K92" s="196" t="s">
        <v>1613</v>
      </c>
      <c r="L92" s="158"/>
      <c r="M92" s="195">
        <v>0</v>
      </c>
      <c r="N92" s="196">
        <v>0</v>
      </c>
      <c r="O92" s="196">
        <v>0</v>
      </c>
      <c r="P92" s="196">
        <v>0</v>
      </c>
      <c r="Q92" s="209">
        <v>0</v>
      </c>
      <c r="R92" s="158"/>
      <c r="S92" s="195">
        <v>0</v>
      </c>
      <c r="T92" s="196">
        <v>0</v>
      </c>
      <c r="U92" s="196">
        <v>0</v>
      </c>
      <c r="V92" s="196">
        <v>0</v>
      </c>
      <c r="W92" s="209">
        <v>0</v>
      </c>
      <c r="X92" s="47"/>
    </row>
    <row r="93" spans="2:24">
      <c r="B93" s="21"/>
      <c r="C93" s="200" t="s">
        <v>1614</v>
      </c>
      <c r="D93" s="159"/>
      <c r="E93" s="199">
        <v>27862965878.490002</v>
      </c>
      <c r="F93" s="200">
        <v>0</v>
      </c>
      <c r="G93" s="200">
        <v>0</v>
      </c>
      <c r="H93" s="200">
        <v>-837329817.88999999</v>
      </c>
      <c r="I93" s="208">
        <v>27025636060.599998</v>
      </c>
      <c r="K93" s="200" t="s">
        <v>1615</v>
      </c>
      <c r="L93" s="159"/>
      <c r="M93" s="199">
        <v>0</v>
      </c>
      <c r="N93" s="200">
        <v>0</v>
      </c>
      <c r="O93" s="200">
        <v>0</v>
      </c>
      <c r="P93" s="200">
        <v>0</v>
      </c>
      <c r="Q93" s="208">
        <v>0</v>
      </c>
      <c r="R93" s="159"/>
      <c r="S93" s="199">
        <v>0</v>
      </c>
      <c r="T93" s="200">
        <v>0</v>
      </c>
      <c r="U93" s="200">
        <v>0</v>
      </c>
      <c r="V93" s="200">
        <v>0</v>
      </c>
      <c r="W93" s="208">
        <v>0</v>
      </c>
      <c r="X93" s="47"/>
    </row>
    <row r="94" spans="2:24">
      <c r="B94" s="21"/>
      <c r="C94" s="196" t="s">
        <v>1616</v>
      </c>
      <c r="D94" s="158"/>
      <c r="E94" s="195">
        <v>26665025929.360001</v>
      </c>
      <c r="F94" s="196">
        <v>0</v>
      </c>
      <c r="G94" s="196">
        <v>0</v>
      </c>
      <c r="H94" s="196">
        <v>-459623188.69999999</v>
      </c>
      <c r="I94" s="209">
        <v>26205402740.66</v>
      </c>
      <c r="K94" s="196" t="s">
        <v>1617</v>
      </c>
      <c r="L94" s="158"/>
      <c r="M94" s="195">
        <v>0</v>
      </c>
      <c r="N94" s="196">
        <v>0</v>
      </c>
      <c r="O94" s="196">
        <v>0</v>
      </c>
      <c r="P94" s="196">
        <v>0</v>
      </c>
      <c r="Q94" s="209">
        <v>0</v>
      </c>
      <c r="R94" s="158"/>
      <c r="S94" s="195">
        <v>0</v>
      </c>
      <c r="T94" s="196">
        <v>0</v>
      </c>
      <c r="U94" s="196">
        <v>0</v>
      </c>
      <c r="V94" s="196">
        <v>0</v>
      </c>
      <c r="W94" s="209">
        <v>0</v>
      </c>
      <c r="X94" s="47"/>
    </row>
    <row r="95" spans="2:24" ht="25.5" customHeight="1">
      <c r="B95" s="21"/>
      <c r="C95" s="200" t="s">
        <v>1618</v>
      </c>
      <c r="D95" s="159"/>
      <c r="E95" s="199">
        <v>16638693325.139999</v>
      </c>
      <c r="F95" s="200">
        <v>0</v>
      </c>
      <c r="G95" s="200">
        <v>0</v>
      </c>
      <c r="H95" s="200">
        <v>-418147092.43000001</v>
      </c>
      <c r="I95" s="208">
        <v>16220546232.709999</v>
      </c>
      <c r="K95" s="200" t="s">
        <v>1619</v>
      </c>
      <c r="L95" s="159"/>
      <c r="M95" s="199">
        <v>0</v>
      </c>
      <c r="N95" s="200">
        <v>0</v>
      </c>
      <c r="O95" s="200">
        <v>0</v>
      </c>
      <c r="P95" s="200">
        <v>0</v>
      </c>
      <c r="Q95" s="208">
        <v>0</v>
      </c>
      <c r="R95" s="159"/>
      <c r="S95" s="199">
        <v>0</v>
      </c>
      <c r="T95" s="200">
        <v>0</v>
      </c>
      <c r="U95" s="200">
        <v>0</v>
      </c>
      <c r="V95" s="200">
        <v>0</v>
      </c>
      <c r="W95" s="208">
        <v>0</v>
      </c>
      <c r="X95" s="47"/>
    </row>
    <row r="96" spans="2:24">
      <c r="B96" s="21"/>
      <c r="C96" s="196" t="s">
        <v>1620</v>
      </c>
      <c r="D96" s="158"/>
      <c r="E96" s="195">
        <v>970495562.46000004</v>
      </c>
      <c r="F96" s="196">
        <v>0</v>
      </c>
      <c r="G96" s="196">
        <v>0</v>
      </c>
      <c r="H96" s="196">
        <v>0</v>
      </c>
      <c r="I96" s="209">
        <v>970495562.46000004</v>
      </c>
      <c r="K96" s="196" t="s">
        <v>1621</v>
      </c>
      <c r="L96" s="158"/>
      <c r="M96" s="195">
        <v>3637285012.77</v>
      </c>
      <c r="N96" s="196">
        <v>0</v>
      </c>
      <c r="O96" s="196">
        <v>0</v>
      </c>
      <c r="P96" s="196">
        <v>268858.78000000003</v>
      </c>
      <c r="Q96" s="209">
        <v>3637016153.9899998</v>
      </c>
      <c r="R96" s="158"/>
      <c r="S96" s="195">
        <v>545549153.34000003</v>
      </c>
      <c r="T96" s="196">
        <v>0</v>
      </c>
      <c r="U96" s="196">
        <v>0</v>
      </c>
      <c r="V96" s="196">
        <v>442986.69</v>
      </c>
      <c r="W96" s="209">
        <v>545106166.64999998</v>
      </c>
      <c r="X96" s="47"/>
    </row>
    <row r="97" spans="2:24" ht="25.5" customHeight="1">
      <c r="B97" s="21"/>
      <c r="C97" s="200" t="s">
        <v>1622</v>
      </c>
      <c r="D97" s="159"/>
      <c r="E97" s="199">
        <v>271370635.75999999</v>
      </c>
      <c r="F97" s="200">
        <v>0</v>
      </c>
      <c r="G97" s="200">
        <v>0</v>
      </c>
      <c r="H97" s="200">
        <v>-34718218.039999999</v>
      </c>
      <c r="I97" s="208">
        <v>236652417.72</v>
      </c>
      <c r="K97" s="200" t="s">
        <v>1623</v>
      </c>
      <c r="L97" s="159"/>
      <c r="M97" s="199">
        <v>9470581276.8700008</v>
      </c>
      <c r="N97" s="200">
        <v>0</v>
      </c>
      <c r="O97" s="200">
        <v>0</v>
      </c>
      <c r="P97" s="200">
        <v>881644.19</v>
      </c>
      <c r="Q97" s="208">
        <v>9469699632.6800003</v>
      </c>
      <c r="R97" s="159"/>
      <c r="S97" s="199">
        <v>129840722.48</v>
      </c>
      <c r="T97" s="200">
        <v>0</v>
      </c>
      <c r="U97" s="200">
        <v>0</v>
      </c>
      <c r="V97" s="200">
        <v>2194275.35</v>
      </c>
      <c r="W97" s="208">
        <v>127646447.13</v>
      </c>
      <c r="X97" s="47"/>
    </row>
    <row r="98" spans="2:24" ht="25.5" customHeight="1">
      <c r="B98" s="21"/>
      <c r="C98" s="196" t="s">
        <v>1624</v>
      </c>
      <c r="D98" s="158"/>
      <c r="E98" s="195">
        <v>0</v>
      </c>
      <c r="F98" s="196">
        <v>0</v>
      </c>
      <c r="G98" s="196">
        <v>0</v>
      </c>
      <c r="H98" s="196">
        <v>0</v>
      </c>
      <c r="I98" s="209">
        <v>0</v>
      </c>
      <c r="K98" s="196" t="s">
        <v>1625</v>
      </c>
      <c r="L98" s="158"/>
      <c r="M98" s="195">
        <v>3869955136.2399998</v>
      </c>
      <c r="N98" s="196">
        <v>0</v>
      </c>
      <c r="O98" s="196">
        <v>0</v>
      </c>
      <c r="P98" s="196">
        <v>0</v>
      </c>
      <c r="Q98" s="209">
        <v>3869955136.2399998</v>
      </c>
      <c r="R98" s="158"/>
      <c r="S98" s="195">
        <v>125211047.19</v>
      </c>
      <c r="T98" s="196">
        <v>0</v>
      </c>
      <c r="U98" s="196">
        <v>0</v>
      </c>
      <c r="V98" s="196">
        <v>2194275.35</v>
      </c>
      <c r="W98" s="209">
        <v>123016771.84</v>
      </c>
      <c r="X98" s="47"/>
    </row>
    <row r="99" spans="2:24" ht="25.5" customHeight="1">
      <c r="B99" s="21"/>
      <c r="C99" s="200" t="s">
        <v>1626</v>
      </c>
      <c r="D99" s="159"/>
      <c r="E99" s="199">
        <v>1909588102.23</v>
      </c>
      <c r="F99" s="200">
        <v>0</v>
      </c>
      <c r="G99" s="200">
        <v>0</v>
      </c>
      <c r="H99" s="200">
        <v>0</v>
      </c>
      <c r="I99" s="208">
        <v>1909588102.23</v>
      </c>
      <c r="K99" s="200" t="s">
        <v>1627</v>
      </c>
      <c r="L99" s="159"/>
      <c r="M99" s="199">
        <v>3053833070.8099999</v>
      </c>
      <c r="N99" s="200">
        <v>0</v>
      </c>
      <c r="O99" s="200">
        <v>0</v>
      </c>
      <c r="P99" s="200">
        <v>0</v>
      </c>
      <c r="Q99" s="208">
        <v>3053833070.8099999</v>
      </c>
      <c r="R99" s="159"/>
      <c r="S99" s="199">
        <v>116890284.12</v>
      </c>
      <c r="T99" s="200">
        <v>0</v>
      </c>
      <c r="U99" s="200">
        <v>0</v>
      </c>
      <c r="V99" s="200">
        <v>2194275.35</v>
      </c>
      <c r="W99" s="208">
        <v>114696008.77</v>
      </c>
      <c r="X99" s="47"/>
    </row>
    <row r="100" spans="2:24">
      <c r="B100" s="21"/>
      <c r="C100" s="196" t="s">
        <v>1628</v>
      </c>
      <c r="D100" s="158"/>
      <c r="E100" s="195">
        <v>6874878303.7700005</v>
      </c>
      <c r="F100" s="196">
        <v>0</v>
      </c>
      <c r="G100" s="196">
        <v>0</v>
      </c>
      <c r="H100" s="196">
        <v>-6757878.2300000004</v>
      </c>
      <c r="I100" s="209">
        <v>6868120425.5400009</v>
      </c>
      <c r="K100" s="196" t="s">
        <v>1629</v>
      </c>
      <c r="L100" s="158"/>
      <c r="M100" s="195">
        <v>629683445.97000003</v>
      </c>
      <c r="N100" s="196">
        <v>0</v>
      </c>
      <c r="O100" s="196">
        <v>0</v>
      </c>
      <c r="P100" s="196">
        <v>0</v>
      </c>
      <c r="Q100" s="209">
        <v>629683445.97000003</v>
      </c>
      <c r="R100" s="158"/>
      <c r="S100" s="195">
        <v>2567743.69</v>
      </c>
      <c r="T100" s="196">
        <v>0</v>
      </c>
      <c r="U100" s="196">
        <v>0</v>
      </c>
      <c r="V100" s="196">
        <v>0</v>
      </c>
      <c r="W100" s="209">
        <v>2567743.69</v>
      </c>
      <c r="X100" s="47"/>
    </row>
    <row r="101" spans="2:24">
      <c r="B101" s="21"/>
      <c r="C101" s="200" t="s">
        <v>1630</v>
      </c>
      <c r="D101" s="159"/>
      <c r="E101" s="199">
        <v>1012005322.4400001</v>
      </c>
      <c r="F101" s="200">
        <v>0</v>
      </c>
      <c r="G101" s="200">
        <v>0</v>
      </c>
      <c r="H101" s="200">
        <v>-377706629.19</v>
      </c>
      <c r="I101" s="208">
        <v>634298693.25</v>
      </c>
      <c r="K101" s="200" t="s">
        <v>1631</v>
      </c>
      <c r="L101" s="159"/>
      <c r="M101" s="199">
        <v>186438619.46000001</v>
      </c>
      <c r="N101" s="200">
        <v>0</v>
      </c>
      <c r="O101" s="200">
        <v>0</v>
      </c>
      <c r="P101" s="200">
        <v>0</v>
      </c>
      <c r="Q101" s="208">
        <v>186438619.46000001</v>
      </c>
      <c r="R101" s="159"/>
      <c r="S101" s="199">
        <v>5753019.3799999999</v>
      </c>
      <c r="T101" s="200">
        <v>0</v>
      </c>
      <c r="U101" s="200">
        <v>0</v>
      </c>
      <c r="V101" s="200">
        <v>0</v>
      </c>
      <c r="W101" s="208">
        <v>5753019.3799999999</v>
      </c>
      <c r="X101" s="47"/>
    </row>
    <row r="102" spans="2:24" ht="25.5" customHeight="1">
      <c r="B102" s="21"/>
      <c r="C102" s="196" t="s">
        <v>1632</v>
      </c>
      <c r="D102" s="158"/>
      <c r="E102" s="195">
        <v>185934626.69</v>
      </c>
      <c r="F102" s="196">
        <v>0</v>
      </c>
      <c r="G102" s="196">
        <v>0</v>
      </c>
      <c r="H102" s="196">
        <v>0</v>
      </c>
      <c r="I102" s="209">
        <v>185934626.69</v>
      </c>
      <c r="K102" s="196" t="s">
        <v>1633</v>
      </c>
      <c r="L102" s="158"/>
      <c r="M102" s="195">
        <v>5600626140.6300001</v>
      </c>
      <c r="N102" s="196">
        <v>0</v>
      </c>
      <c r="O102" s="196">
        <v>0</v>
      </c>
      <c r="P102" s="196">
        <v>881644.19</v>
      </c>
      <c r="Q102" s="209">
        <v>5599744496.4400005</v>
      </c>
      <c r="R102" s="158"/>
      <c r="S102" s="195">
        <v>4629675.29</v>
      </c>
      <c r="T102" s="196">
        <v>0</v>
      </c>
      <c r="U102" s="196">
        <v>0</v>
      </c>
      <c r="V102" s="196">
        <v>0</v>
      </c>
      <c r="W102" s="209">
        <v>4629675.29</v>
      </c>
      <c r="X102" s="47"/>
    </row>
    <row r="103" spans="2:24">
      <c r="B103" s="21"/>
      <c r="C103" s="200" t="s">
        <v>1634</v>
      </c>
      <c r="D103" s="159"/>
      <c r="E103" s="199">
        <v>0</v>
      </c>
      <c r="F103" s="200">
        <v>0</v>
      </c>
      <c r="G103" s="200">
        <v>0</v>
      </c>
      <c r="H103" s="200">
        <v>0</v>
      </c>
      <c r="I103" s="208">
        <v>0</v>
      </c>
      <c r="K103" s="200" t="s">
        <v>1635</v>
      </c>
      <c r="L103" s="159"/>
      <c r="M103" s="199">
        <v>100931154.81999999</v>
      </c>
      <c r="N103" s="200">
        <v>0</v>
      </c>
      <c r="O103" s="200">
        <v>0</v>
      </c>
      <c r="P103" s="200">
        <v>0</v>
      </c>
      <c r="Q103" s="208">
        <v>100931154.81999999</v>
      </c>
      <c r="R103" s="159"/>
      <c r="S103" s="199">
        <v>0</v>
      </c>
      <c r="T103" s="200">
        <v>0</v>
      </c>
      <c r="U103" s="200">
        <v>0</v>
      </c>
      <c r="V103" s="200">
        <v>0</v>
      </c>
      <c r="W103" s="208">
        <v>0</v>
      </c>
      <c r="X103" s="47"/>
    </row>
    <row r="104" spans="2:24" ht="25.5" customHeight="1">
      <c r="B104" s="21"/>
      <c r="C104" s="196" t="s">
        <v>1636</v>
      </c>
      <c r="D104" s="158"/>
      <c r="E104" s="195">
        <v>2798952041.4400001</v>
      </c>
      <c r="F104" s="196">
        <v>0</v>
      </c>
      <c r="G104" s="196">
        <v>0</v>
      </c>
      <c r="H104" s="196">
        <v>-8468193.5800000001</v>
      </c>
      <c r="I104" s="209">
        <v>2790483847.8600001</v>
      </c>
      <c r="K104" s="196" t="s">
        <v>1637</v>
      </c>
      <c r="L104" s="158"/>
      <c r="M104" s="195">
        <v>3750592773.98</v>
      </c>
      <c r="N104" s="196">
        <v>0</v>
      </c>
      <c r="O104" s="196">
        <v>0</v>
      </c>
      <c r="P104" s="196">
        <v>9726.76</v>
      </c>
      <c r="Q104" s="209">
        <v>3750583047.2199998</v>
      </c>
      <c r="R104" s="158"/>
      <c r="S104" s="195">
        <v>4146134.49</v>
      </c>
      <c r="T104" s="196">
        <v>0</v>
      </c>
      <c r="U104" s="196">
        <v>0</v>
      </c>
      <c r="V104" s="196">
        <v>0</v>
      </c>
      <c r="W104" s="209">
        <v>4146134.49</v>
      </c>
      <c r="X104" s="47"/>
    </row>
    <row r="105" spans="2:24">
      <c r="B105" s="21"/>
      <c r="C105" s="200" t="s">
        <v>1638</v>
      </c>
      <c r="D105" s="159"/>
      <c r="E105" s="199">
        <v>77244115525.350006</v>
      </c>
      <c r="F105" s="200">
        <v>0</v>
      </c>
      <c r="G105" s="200">
        <v>0</v>
      </c>
      <c r="H105" s="200">
        <v>-30862220.140000001</v>
      </c>
      <c r="I105" s="208">
        <v>77213253305.210007</v>
      </c>
      <c r="K105" s="200" t="s">
        <v>1639</v>
      </c>
      <c r="L105" s="159"/>
      <c r="M105" s="199">
        <v>1397348726.4200001</v>
      </c>
      <c r="N105" s="200">
        <v>0</v>
      </c>
      <c r="O105" s="200">
        <v>0</v>
      </c>
      <c r="P105" s="200">
        <v>692410.07</v>
      </c>
      <c r="Q105" s="208">
        <v>1396656316.3499999</v>
      </c>
      <c r="R105" s="159"/>
      <c r="S105" s="199">
        <v>483540.8</v>
      </c>
      <c r="T105" s="200">
        <v>0</v>
      </c>
      <c r="U105" s="200">
        <v>0</v>
      </c>
      <c r="V105" s="200">
        <v>0</v>
      </c>
      <c r="W105" s="208">
        <v>483540.8</v>
      </c>
      <c r="X105" s="47"/>
    </row>
    <row r="106" spans="2:24">
      <c r="B106" s="21"/>
      <c r="C106" s="196" t="s">
        <v>1640</v>
      </c>
      <c r="D106" s="158"/>
      <c r="E106" s="195">
        <v>20693.46</v>
      </c>
      <c r="F106" s="196">
        <v>0</v>
      </c>
      <c r="G106" s="196">
        <v>0</v>
      </c>
      <c r="H106" s="196">
        <v>0</v>
      </c>
      <c r="I106" s="209">
        <v>20693.46</v>
      </c>
      <c r="K106" s="196" t="s">
        <v>1641</v>
      </c>
      <c r="L106" s="158"/>
      <c r="M106" s="195">
        <v>351753485.41000003</v>
      </c>
      <c r="N106" s="196">
        <v>0</v>
      </c>
      <c r="O106" s="196">
        <v>0</v>
      </c>
      <c r="P106" s="196">
        <v>179507.36</v>
      </c>
      <c r="Q106" s="209">
        <v>351573978.05000001</v>
      </c>
      <c r="R106" s="158"/>
      <c r="S106" s="195">
        <v>0</v>
      </c>
      <c r="T106" s="196">
        <v>0</v>
      </c>
      <c r="U106" s="196">
        <v>0</v>
      </c>
      <c r="V106" s="196">
        <v>0</v>
      </c>
      <c r="W106" s="209">
        <v>0</v>
      </c>
      <c r="X106" s="47"/>
    </row>
    <row r="107" spans="2:24">
      <c r="B107" s="21"/>
      <c r="C107" s="200" t="s">
        <v>1642</v>
      </c>
      <c r="D107" s="159"/>
      <c r="E107" s="199">
        <v>2763023833.96</v>
      </c>
      <c r="F107" s="200">
        <v>0</v>
      </c>
      <c r="G107" s="200">
        <v>0</v>
      </c>
      <c r="H107" s="200">
        <v>-62222625.640000001</v>
      </c>
      <c r="I107" s="208">
        <v>2700801208.3200002</v>
      </c>
      <c r="K107" s="200" t="s">
        <v>1643</v>
      </c>
      <c r="L107" s="159"/>
      <c r="M107" s="199">
        <v>0</v>
      </c>
      <c r="N107" s="200">
        <v>0</v>
      </c>
      <c r="O107" s="200">
        <v>0</v>
      </c>
      <c r="P107" s="200">
        <v>0</v>
      </c>
      <c r="Q107" s="208">
        <v>0</v>
      </c>
      <c r="R107" s="159"/>
      <c r="S107" s="199">
        <v>0</v>
      </c>
      <c r="T107" s="200">
        <v>0</v>
      </c>
      <c r="U107" s="200">
        <v>0</v>
      </c>
      <c r="V107" s="200">
        <v>0</v>
      </c>
      <c r="W107" s="208">
        <v>0</v>
      </c>
      <c r="X107" s="47"/>
    </row>
    <row r="108" spans="2:24">
      <c r="B108" s="21"/>
      <c r="C108" s="196" t="s">
        <v>1644</v>
      </c>
      <c r="D108" s="158"/>
      <c r="E108" s="195">
        <v>49980872.329999998</v>
      </c>
      <c r="F108" s="196">
        <v>0</v>
      </c>
      <c r="G108" s="196">
        <v>0</v>
      </c>
      <c r="H108" s="196">
        <v>-22672583.82</v>
      </c>
      <c r="I108" s="209">
        <v>27308288.510000002</v>
      </c>
      <c r="K108" s="196" t="s">
        <v>1645</v>
      </c>
      <c r="L108" s="158"/>
      <c r="M108" s="195">
        <v>0</v>
      </c>
      <c r="N108" s="196">
        <v>0</v>
      </c>
      <c r="O108" s="196">
        <v>0</v>
      </c>
      <c r="P108" s="196">
        <v>0</v>
      </c>
      <c r="Q108" s="209">
        <v>0</v>
      </c>
      <c r="R108" s="158"/>
      <c r="S108" s="195">
        <v>0</v>
      </c>
      <c r="T108" s="196">
        <v>0</v>
      </c>
      <c r="U108" s="196">
        <v>0</v>
      </c>
      <c r="V108" s="196">
        <v>0</v>
      </c>
      <c r="W108" s="209">
        <v>0</v>
      </c>
      <c r="X108" s="47"/>
    </row>
    <row r="109" spans="2:24">
      <c r="B109" s="21"/>
      <c r="C109" s="200" t="s">
        <v>1646</v>
      </c>
      <c r="D109" s="159"/>
      <c r="E109" s="199">
        <v>21258754.359999999</v>
      </c>
      <c r="F109" s="200">
        <v>0</v>
      </c>
      <c r="G109" s="200">
        <v>0</v>
      </c>
      <c r="H109" s="200">
        <v>-540210.29</v>
      </c>
      <c r="I109" s="208">
        <v>20718544.07</v>
      </c>
      <c r="K109" s="200" t="s">
        <v>1594</v>
      </c>
      <c r="L109" s="159"/>
      <c r="M109" s="199">
        <v>3339501029.29</v>
      </c>
      <c r="N109" s="200">
        <v>228222159.83000001</v>
      </c>
      <c r="O109" s="200">
        <v>48477.2</v>
      </c>
      <c r="P109" s="200">
        <v>81503.23</v>
      </c>
      <c r="Q109" s="208">
        <v>3111148889.0300002</v>
      </c>
      <c r="R109" s="159"/>
      <c r="S109" s="199">
        <v>191783180.81</v>
      </c>
      <c r="T109" s="200">
        <v>0</v>
      </c>
      <c r="U109" s="200">
        <v>0</v>
      </c>
      <c r="V109" s="200">
        <v>5128053.92</v>
      </c>
      <c r="W109" s="208">
        <v>186655126.88999999</v>
      </c>
      <c r="X109" s="47"/>
    </row>
    <row r="110" spans="2:24">
      <c r="B110" s="21"/>
      <c r="C110" s="196" t="s">
        <v>1647</v>
      </c>
      <c r="D110" s="158"/>
      <c r="E110" s="195">
        <v>2093950315.5799999</v>
      </c>
      <c r="F110" s="196">
        <v>0</v>
      </c>
      <c r="G110" s="196">
        <v>0</v>
      </c>
      <c r="H110" s="196">
        <v>-37843787.149999999</v>
      </c>
      <c r="I110" s="209">
        <v>2056106528.4300001</v>
      </c>
      <c r="K110" s="196" t="s">
        <v>1648</v>
      </c>
      <c r="L110" s="158"/>
      <c r="M110" s="195">
        <v>3339501029.29</v>
      </c>
      <c r="N110" s="196">
        <v>228222159.83000001</v>
      </c>
      <c r="O110" s="196">
        <v>48477.2</v>
      </c>
      <c r="P110" s="196">
        <v>81503.23</v>
      </c>
      <c r="Q110" s="209">
        <v>3111148889.0300002</v>
      </c>
      <c r="R110" s="158"/>
      <c r="S110" s="195">
        <v>191783180.81</v>
      </c>
      <c r="T110" s="196">
        <v>0</v>
      </c>
      <c r="U110" s="196">
        <v>0</v>
      </c>
      <c r="V110" s="196">
        <v>5128053.92</v>
      </c>
      <c r="W110" s="209">
        <v>186655126.88999999</v>
      </c>
      <c r="X110" s="47"/>
    </row>
    <row r="111" spans="2:24" ht="25.5" customHeight="1">
      <c r="B111" s="21"/>
      <c r="C111" s="200" t="s">
        <v>1649</v>
      </c>
      <c r="D111" s="159"/>
      <c r="E111" s="199">
        <v>42755923000.879997</v>
      </c>
      <c r="F111" s="200">
        <v>0</v>
      </c>
      <c r="G111" s="200">
        <v>0</v>
      </c>
      <c r="H111" s="200">
        <v>-274227700.36000001</v>
      </c>
      <c r="I111" s="208">
        <v>42481695300.519997</v>
      </c>
      <c r="K111" s="200" t="s">
        <v>1596</v>
      </c>
      <c r="L111" s="159"/>
      <c r="M111" s="199">
        <v>0</v>
      </c>
      <c r="N111" s="200">
        <v>0</v>
      </c>
      <c r="O111" s="200">
        <v>0</v>
      </c>
      <c r="P111" s="200">
        <v>0</v>
      </c>
      <c r="Q111" s="208">
        <v>0</v>
      </c>
      <c r="R111" s="159"/>
      <c r="S111" s="199">
        <v>14042957.199999999</v>
      </c>
      <c r="T111" s="200">
        <v>0</v>
      </c>
      <c r="U111" s="200">
        <v>0</v>
      </c>
      <c r="V111" s="200">
        <v>0</v>
      </c>
      <c r="W111" s="208">
        <v>14042957.199999999</v>
      </c>
      <c r="X111" s="47"/>
    </row>
    <row r="112" spans="2:24" ht="25.5" customHeight="1">
      <c r="B112" s="21"/>
      <c r="C112" s="196" t="s">
        <v>1650</v>
      </c>
      <c r="D112" s="158"/>
      <c r="E112" s="195">
        <v>3395748085.5500002</v>
      </c>
      <c r="F112" s="196">
        <v>0</v>
      </c>
      <c r="G112" s="196">
        <v>0</v>
      </c>
      <c r="H112" s="196">
        <v>86431865.019999996</v>
      </c>
      <c r="I112" s="209">
        <v>3482179950.5700002</v>
      </c>
      <c r="K112" s="196" t="s">
        <v>1651</v>
      </c>
      <c r="L112" s="158"/>
      <c r="M112" s="195">
        <v>0</v>
      </c>
      <c r="N112" s="196">
        <v>0</v>
      </c>
      <c r="O112" s="196">
        <v>0</v>
      </c>
      <c r="P112" s="196">
        <v>0</v>
      </c>
      <c r="Q112" s="209">
        <v>0</v>
      </c>
      <c r="R112" s="158"/>
      <c r="S112" s="195">
        <v>8458334600.2399998</v>
      </c>
      <c r="T112" s="196">
        <v>28526.36</v>
      </c>
      <c r="U112" s="196">
        <v>40000</v>
      </c>
      <c r="V112" s="196">
        <v>62329230.020000003</v>
      </c>
      <c r="W112" s="209">
        <v>8395936843.8599997</v>
      </c>
      <c r="X112" s="47"/>
    </row>
    <row r="113" spans="2:24">
      <c r="B113" s="21"/>
      <c r="C113" s="200" t="s">
        <v>1652</v>
      </c>
      <c r="D113" s="159"/>
      <c r="E113" s="199">
        <v>1848010541.3900001</v>
      </c>
      <c r="F113" s="200">
        <v>0</v>
      </c>
      <c r="G113" s="200">
        <v>0</v>
      </c>
      <c r="H113" s="200">
        <v>113479897.45999999</v>
      </c>
      <c r="I113" s="208">
        <v>1961490438.8499999</v>
      </c>
      <c r="K113" s="200" t="s">
        <v>1600</v>
      </c>
      <c r="L113" s="159"/>
      <c r="M113" s="199">
        <v>31203220225.040001</v>
      </c>
      <c r="N113" s="200">
        <v>608544088.19000006</v>
      </c>
      <c r="O113" s="200">
        <v>0</v>
      </c>
      <c r="P113" s="200">
        <v>305423345.5</v>
      </c>
      <c r="Q113" s="208">
        <v>30289252791.349998</v>
      </c>
      <c r="R113" s="159"/>
      <c r="S113" s="199">
        <v>15060833526.879999</v>
      </c>
      <c r="T113" s="200">
        <v>17092079.73</v>
      </c>
      <c r="U113" s="200">
        <v>44655243.969999999</v>
      </c>
      <c r="V113" s="200">
        <v>590405262.88999999</v>
      </c>
      <c r="W113" s="208">
        <v>14408680940.290001</v>
      </c>
      <c r="X113" s="47"/>
    </row>
    <row r="114" spans="2:24">
      <c r="B114" s="21"/>
      <c r="C114" s="196" t="s">
        <v>1653</v>
      </c>
      <c r="D114" s="158"/>
      <c r="E114" s="195">
        <v>417171490.27999997</v>
      </c>
      <c r="F114" s="196">
        <v>0</v>
      </c>
      <c r="G114" s="196">
        <v>0</v>
      </c>
      <c r="H114" s="196">
        <v>-834870.7</v>
      </c>
      <c r="I114" s="209">
        <v>416336619.57999998</v>
      </c>
      <c r="K114" s="196" t="s">
        <v>1602</v>
      </c>
      <c r="L114" s="158"/>
      <c r="M114" s="195">
        <v>496232419.5</v>
      </c>
      <c r="N114" s="196">
        <v>0</v>
      </c>
      <c r="O114" s="196">
        <v>0</v>
      </c>
      <c r="P114" s="196">
        <v>1968445.06</v>
      </c>
      <c r="Q114" s="209">
        <v>494263974.44</v>
      </c>
      <c r="R114" s="158"/>
      <c r="S114" s="195">
        <v>805664466.25</v>
      </c>
      <c r="T114" s="196">
        <v>0</v>
      </c>
      <c r="U114" s="196">
        <v>46739.32</v>
      </c>
      <c r="V114" s="196">
        <v>935568.54</v>
      </c>
      <c r="W114" s="209">
        <v>804682158.38999999</v>
      </c>
      <c r="X114" s="47"/>
    </row>
    <row r="115" spans="2:24" ht="25.5" customHeight="1">
      <c r="B115" s="21"/>
      <c r="C115" s="200" t="s">
        <v>1654</v>
      </c>
      <c r="D115" s="159"/>
      <c r="E115" s="199">
        <v>635244068.64999998</v>
      </c>
      <c r="F115" s="200">
        <v>0</v>
      </c>
      <c r="G115" s="200">
        <v>0</v>
      </c>
      <c r="H115" s="200">
        <v>-11132967.359999999</v>
      </c>
      <c r="I115" s="208">
        <v>624111101.28999996</v>
      </c>
      <c r="K115" s="200" t="s">
        <v>1604</v>
      </c>
      <c r="L115" s="159"/>
      <c r="M115" s="199">
        <v>403726648.93000001</v>
      </c>
      <c r="N115" s="200">
        <v>0</v>
      </c>
      <c r="O115" s="200">
        <v>0</v>
      </c>
      <c r="P115" s="200">
        <v>165063.29999999999</v>
      </c>
      <c r="Q115" s="208">
        <v>403561585.63</v>
      </c>
      <c r="R115" s="159"/>
      <c r="S115" s="199">
        <v>233976343.06999999</v>
      </c>
      <c r="T115" s="200">
        <v>0</v>
      </c>
      <c r="U115" s="200">
        <v>0</v>
      </c>
      <c r="V115" s="200">
        <v>573992.15</v>
      </c>
      <c r="W115" s="208">
        <v>233402350.91999999</v>
      </c>
      <c r="X115" s="47"/>
    </row>
    <row r="116" spans="2:24">
      <c r="B116" s="21"/>
      <c r="C116" s="196" t="s">
        <v>1655</v>
      </c>
      <c r="D116" s="158"/>
      <c r="E116" s="195">
        <v>495321985.23000002</v>
      </c>
      <c r="F116" s="196">
        <v>0</v>
      </c>
      <c r="G116" s="196">
        <v>0</v>
      </c>
      <c r="H116" s="196">
        <v>-15080194.380000001</v>
      </c>
      <c r="I116" s="209">
        <v>480241790.85000002</v>
      </c>
      <c r="K116" s="196" t="s">
        <v>1606</v>
      </c>
      <c r="L116" s="158"/>
      <c r="M116" s="195">
        <v>384686021.88</v>
      </c>
      <c r="N116" s="196">
        <v>0</v>
      </c>
      <c r="O116" s="196">
        <v>0</v>
      </c>
      <c r="P116" s="196">
        <v>165063.29999999999</v>
      </c>
      <c r="Q116" s="209">
        <v>384520958.57999998</v>
      </c>
      <c r="R116" s="158"/>
      <c r="S116" s="195">
        <v>148382099.84</v>
      </c>
      <c r="T116" s="196">
        <v>0</v>
      </c>
      <c r="U116" s="196">
        <v>0</v>
      </c>
      <c r="V116" s="196">
        <v>422663.03</v>
      </c>
      <c r="W116" s="209">
        <v>147959436.81</v>
      </c>
      <c r="X116" s="47"/>
    </row>
    <row r="117" spans="2:24" ht="25.5" customHeight="1">
      <c r="B117" s="21"/>
      <c r="C117" s="200" t="s">
        <v>1656</v>
      </c>
      <c r="D117" s="159"/>
      <c r="E117" s="199">
        <v>3708749075.5100002</v>
      </c>
      <c r="F117" s="200">
        <v>0</v>
      </c>
      <c r="G117" s="200">
        <v>0</v>
      </c>
      <c r="H117" s="200">
        <v>-1570314.69</v>
      </c>
      <c r="I117" s="208">
        <v>3707178760.8200002</v>
      </c>
      <c r="K117" s="200" t="s">
        <v>1608</v>
      </c>
      <c r="L117" s="159"/>
      <c r="M117" s="199">
        <v>19040627.050000001</v>
      </c>
      <c r="N117" s="200">
        <v>0</v>
      </c>
      <c r="O117" s="200">
        <v>0</v>
      </c>
      <c r="P117" s="200">
        <v>0</v>
      </c>
      <c r="Q117" s="208">
        <v>19040627.050000001</v>
      </c>
      <c r="R117" s="159"/>
      <c r="S117" s="199">
        <v>85594243.230000004</v>
      </c>
      <c r="T117" s="200">
        <v>0</v>
      </c>
      <c r="U117" s="200">
        <v>0</v>
      </c>
      <c r="V117" s="200">
        <v>151329.12</v>
      </c>
      <c r="W117" s="208">
        <v>85442914.109999999</v>
      </c>
      <c r="X117" s="47"/>
    </row>
    <row r="118" spans="2:24" ht="25.5" customHeight="1">
      <c r="B118" s="21"/>
      <c r="C118" s="196" t="s">
        <v>1657</v>
      </c>
      <c r="D118" s="158"/>
      <c r="E118" s="195">
        <v>2660463562.4400001</v>
      </c>
      <c r="F118" s="196">
        <v>0</v>
      </c>
      <c r="G118" s="196">
        <v>0</v>
      </c>
      <c r="H118" s="196">
        <v>-1567584.55</v>
      </c>
      <c r="I118" s="209">
        <v>2658895977.8899999</v>
      </c>
      <c r="K118" s="196" t="s">
        <v>1610</v>
      </c>
      <c r="L118" s="158"/>
      <c r="M118" s="195">
        <v>55760089.049999997</v>
      </c>
      <c r="N118" s="196">
        <v>0</v>
      </c>
      <c r="O118" s="196">
        <v>0</v>
      </c>
      <c r="P118" s="196">
        <v>1646183.12</v>
      </c>
      <c r="Q118" s="209">
        <v>54113905.93</v>
      </c>
      <c r="R118" s="158"/>
      <c r="S118" s="195">
        <v>479248086.50999999</v>
      </c>
      <c r="T118" s="196">
        <v>0</v>
      </c>
      <c r="U118" s="196">
        <v>0</v>
      </c>
      <c r="V118" s="196">
        <v>219497.57</v>
      </c>
      <c r="W118" s="209">
        <v>479028588.94</v>
      </c>
      <c r="X118" s="47"/>
    </row>
    <row r="119" spans="2:24">
      <c r="B119" s="21"/>
      <c r="C119" s="200" t="s">
        <v>1658</v>
      </c>
      <c r="D119" s="159"/>
      <c r="E119" s="199">
        <v>330054699.11000001</v>
      </c>
      <c r="F119" s="200">
        <v>0</v>
      </c>
      <c r="G119" s="200">
        <v>0</v>
      </c>
      <c r="H119" s="200">
        <v>-958</v>
      </c>
      <c r="I119" s="208">
        <v>330053741.11000001</v>
      </c>
      <c r="K119" s="200" t="s">
        <v>1612</v>
      </c>
      <c r="L119" s="159"/>
      <c r="M119" s="199">
        <v>36745681.520000003</v>
      </c>
      <c r="N119" s="200">
        <v>0</v>
      </c>
      <c r="O119" s="200">
        <v>0</v>
      </c>
      <c r="P119" s="200">
        <v>157198.64000000001</v>
      </c>
      <c r="Q119" s="208">
        <v>36588482.880000003</v>
      </c>
      <c r="R119" s="159"/>
      <c r="S119" s="199">
        <v>92440036.670000002</v>
      </c>
      <c r="T119" s="200">
        <v>0</v>
      </c>
      <c r="U119" s="200">
        <v>46739.32</v>
      </c>
      <c r="V119" s="200">
        <v>142078.82</v>
      </c>
      <c r="W119" s="208">
        <v>92251218.530000001</v>
      </c>
      <c r="X119" s="47"/>
    </row>
    <row r="120" spans="2:24">
      <c r="B120" s="21"/>
      <c r="C120" s="196" t="s">
        <v>1659</v>
      </c>
      <c r="D120" s="158"/>
      <c r="E120" s="195">
        <v>459708.61</v>
      </c>
      <c r="F120" s="196">
        <v>0</v>
      </c>
      <c r="G120" s="196">
        <v>0</v>
      </c>
      <c r="H120" s="196">
        <v>0</v>
      </c>
      <c r="I120" s="209">
        <v>459708.61</v>
      </c>
      <c r="K120" s="196" t="s">
        <v>1614</v>
      </c>
      <c r="L120" s="158"/>
      <c r="M120" s="195">
        <v>12461739097.200001</v>
      </c>
      <c r="N120" s="196">
        <v>0</v>
      </c>
      <c r="O120" s="196">
        <v>0</v>
      </c>
      <c r="P120" s="196">
        <v>298085727.5</v>
      </c>
      <c r="Q120" s="209">
        <v>12163653369.700001</v>
      </c>
      <c r="R120" s="158"/>
      <c r="S120" s="195">
        <v>11973156979.27</v>
      </c>
      <c r="T120" s="196">
        <v>17088432.73</v>
      </c>
      <c r="U120" s="196">
        <v>4940280.16</v>
      </c>
      <c r="V120" s="196">
        <v>580412337.70000005</v>
      </c>
      <c r="W120" s="209">
        <v>11370715928.68</v>
      </c>
      <c r="X120" s="47"/>
    </row>
    <row r="121" spans="2:24">
      <c r="B121" s="21"/>
      <c r="C121" s="200" t="s">
        <v>1660</v>
      </c>
      <c r="D121" s="159"/>
      <c r="E121" s="199">
        <v>717771105.35000002</v>
      </c>
      <c r="F121" s="200">
        <v>0</v>
      </c>
      <c r="G121" s="200">
        <v>0</v>
      </c>
      <c r="H121" s="200">
        <v>-1772.14</v>
      </c>
      <c r="I121" s="208">
        <v>717769333.21000004</v>
      </c>
      <c r="K121" s="200" t="s">
        <v>1616</v>
      </c>
      <c r="L121" s="159"/>
      <c r="M121" s="199">
        <v>9646391334.4599991</v>
      </c>
      <c r="N121" s="200">
        <v>0</v>
      </c>
      <c r="O121" s="200">
        <v>0</v>
      </c>
      <c r="P121" s="200">
        <v>294711231.41000003</v>
      </c>
      <c r="Q121" s="208">
        <v>9351680103.0499992</v>
      </c>
      <c r="R121" s="159"/>
      <c r="S121" s="199">
        <v>11587180524.27</v>
      </c>
      <c r="T121" s="200">
        <v>17088432.73</v>
      </c>
      <c r="U121" s="200">
        <v>4601225</v>
      </c>
      <c r="V121" s="200">
        <v>571277127.52999997</v>
      </c>
      <c r="W121" s="208">
        <v>10994213739.01</v>
      </c>
      <c r="X121" s="47"/>
    </row>
    <row r="122" spans="2:24">
      <c r="B122" s="21"/>
      <c r="C122" s="196" t="s">
        <v>1661</v>
      </c>
      <c r="D122" s="158"/>
      <c r="E122" s="195">
        <v>1964483774.3</v>
      </c>
      <c r="F122" s="196">
        <v>0</v>
      </c>
      <c r="G122" s="196">
        <v>0</v>
      </c>
      <c r="H122" s="196">
        <v>-5703413.3600000003</v>
      </c>
      <c r="I122" s="209">
        <v>1958780360.9400001</v>
      </c>
      <c r="K122" s="196" t="s">
        <v>1618</v>
      </c>
      <c r="L122" s="158"/>
      <c r="M122" s="195">
        <v>5327666036.5799999</v>
      </c>
      <c r="N122" s="196">
        <v>0</v>
      </c>
      <c r="O122" s="196">
        <v>0</v>
      </c>
      <c r="P122" s="196">
        <v>5240372.74</v>
      </c>
      <c r="Q122" s="209">
        <v>5322425663.8400002</v>
      </c>
      <c r="R122" s="158"/>
      <c r="S122" s="195">
        <v>3156517321.9200001</v>
      </c>
      <c r="T122" s="196">
        <v>20613.62</v>
      </c>
      <c r="U122" s="196">
        <v>715709.24</v>
      </c>
      <c r="V122" s="196">
        <v>21502062.440000001</v>
      </c>
      <c r="W122" s="209">
        <v>3134278936.6199999</v>
      </c>
      <c r="X122" s="47"/>
    </row>
    <row r="123" spans="2:24">
      <c r="B123" s="21"/>
      <c r="C123" s="200" t="s">
        <v>1662</v>
      </c>
      <c r="D123" s="159"/>
      <c r="E123" s="199">
        <v>284391024.42000002</v>
      </c>
      <c r="F123" s="200">
        <v>0</v>
      </c>
      <c r="G123" s="200">
        <v>0</v>
      </c>
      <c r="H123" s="200">
        <v>-5681207.8499999996</v>
      </c>
      <c r="I123" s="208">
        <v>278709816.56999999</v>
      </c>
      <c r="K123" s="200" t="s">
        <v>1620</v>
      </c>
      <c r="L123" s="159"/>
      <c r="M123" s="199">
        <v>58511304.990000002</v>
      </c>
      <c r="N123" s="200">
        <v>0</v>
      </c>
      <c r="O123" s="200">
        <v>0</v>
      </c>
      <c r="P123" s="200">
        <v>0</v>
      </c>
      <c r="Q123" s="208">
        <v>58511304.990000002</v>
      </c>
      <c r="R123" s="159"/>
      <c r="S123" s="199">
        <v>46202016.340000004</v>
      </c>
      <c r="T123" s="200">
        <v>0</v>
      </c>
      <c r="U123" s="200">
        <v>0</v>
      </c>
      <c r="V123" s="200">
        <v>-51949.27</v>
      </c>
      <c r="W123" s="208">
        <v>46253965.609999999</v>
      </c>
      <c r="X123" s="47"/>
    </row>
    <row r="124" spans="2:24" ht="25.5" customHeight="1">
      <c r="B124" s="21"/>
      <c r="C124" s="196" t="s">
        <v>1663</v>
      </c>
      <c r="D124" s="158"/>
      <c r="E124" s="195">
        <v>1680092749.8800001</v>
      </c>
      <c r="F124" s="196">
        <v>0</v>
      </c>
      <c r="G124" s="196">
        <v>0</v>
      </c>
      <c r="H124" s="196">
        <v>-22205.51</v>
      </c>
      <c r="I124" s="209">
        <v>1680070544.3699999</v>
      </c>
      <c r="K124" s="196" t="s">
        <v>1622</v>
      </c>
      <c r="L124" s="158"/>
      <c r="M124" s="195">
        <v>9590.65</v>
      </c>
      <c r="N124" s="196">
        <v>0</v>
      </c>
      <c r="O124" s="196">
        <v>0</v>
      </c>
      <c r="P124" s="196">
        <v>0</v>
      </c>
      <c r="Q124" s="209">
        <v>9590.65</v>
      </c>
      <c r="R124" s="158"/>
      <c r="S124" s="195">
        <v>4026724.14</v>
      </c>
      <c r="T124" s="196">
        <v>0</v>
      </c>
      <c r="U124" s="196">
        <v>0</v>
      </c>
      <c r="V124" s="196">
        <v>-0.14000000000000001</v>
      </c>
      <c r="W124" s="209">
        <v>4026724.28</v>
      </c>
      <c r="X124" s="47"/>
    </row>
    <row r="125" spans="2:24" ht="25.5" customHeight="1">
      <c r="B125" s="21"/>
      <c r="C125" s="200" t="s">
        <v>1664</v>
      </c>
      <c r="D125" s="159"/>
      <c r="E125" s="199">
        <v>33657170964.34</v>
      </c>
      <c r="F125" s="200">
        <v>0</v>
      </c>
      <c r="G125" s="200">
        <v>0</v>
      </c>
      <c r="H125" s="200">
        <v>-352828327.35000002</v>
      </c>
      <c r="I125" s="208">
        <v>33304342636.990002</v>
      </c>
      <c r="K125" s="200" t="s">
        <v>1624</v>
      </c>
      <c r="L125" s="159"/>
      <c r="M125" s="199">
        <v>3205262720.4200001</v>
      </c>
      <c r="N125" s="200">
        <v>0</v>
      </c>
      <c r="O125" s="200">
        <v>0</v>
      </c>
      <c r="P125" s="200">
        <v>289214225.25999999</v>
      </c>
      <c r="Q125" s="208">
        <v>2916048495.1599998</v>
      </c>
      <c r="R125" s="159"/>
      <c r="S125" s="199">
        <v>7558451612.0299997</v>
      </c>
      <c r="T125" s="200">
        <v>17067819.109999999</v>
      </c>
      <c r="U125" s="200">
        <v>2079259.07</v>
      </c>
      <c r="V125" s="200">
        <v>660603446.50999999</v>
      </c>
      <c r="W125" s="208">
        <v>6878701087.3400002</v>
      </c>
      <c r="X125" s="47"/>
    </row>
    <row r="126" spans="2:24">
      <c r="B126" s="21"/>
      <c r="C126" s="196" t="s">
        <v>1665</v>
      </c>
      <c r="D126" s="158"/>
      <c r="E126" s="195">
        <v>19422172318.450001</v>
      </c>
      <c r="F126" s="196">
        <v>0</v>
      </c>
      <c r="G126" s="196">
        <v>0</v>
      </c>
      <c r="H126" s="196">
        <v>-352828327.35000002</v>
      </c>
      <c r="I126" s="209">
        <v>19069343991.099998</v>
      </c>
      <c r="K126" s="196" t="s">
        <v>1626</v>
      </c>
      <c r="L126" s="158"/>
      <c r="M126" s="195">
        <v>467600019.75999999</v>
      </c>
      <c r="N126" s="196">
        <v>0</v>
      </c>
      <c r="O126" s="196">
        <v>0</v>
      </c>
      <c r="P126" s="196">
        <v>256633.41</v>
      </c>
      <c r="Q126" s="209">
        <v>467343386.35000002</v>
      </c>
      <c r="R126" s="158"/>
      <c r="S126" s="195">
        <v>821826417.04999995</v>
      </c>
      <c r="T126" s="196">
        <v>0</v>
      </c>
      <c r="U126" s="196">
        <v>1806256.69</v>
      </c>
      <c r="V126" s="196">
        <v>-110776655.08</v>
      </c>
      <c r="W126" s="209">
        <v>930796815.44000006</v>
      </c>
      <c r="X126" s="47"/>
    </row>
    <row r="127" spans="2:24">
      <c r="B127" s="21"/>
      <c r="C127" s="200" t="s">
        <v>1666</v>
      </c>
      <c r="D127" s="159"/>
      <c r="E127" s="199">
        <v>319138409.63999999</v>
      </c>
      <c r="F127" s="200">
        <v>0</v>
      </c>
      <c r="G127" s="200">
        <v>0</v>
      </c>
      <c r="H127" s="200">
        <v>0</v>
      </c>
      <c r="I127" s="208">
        <v>319138409.63999999</v>
      </c>
      <c r="K127" s="200" t="s">
        <v>1628</v>
      </c>
      <c r="L127" s="159"/>
      <c r="M127" s="199">
        <v>587341662.05999994</v>
      </c>
      <c r="N127" s="200">
        <v>0</v>
      </c>
      <c r="O127" s="200">
        <v>0</v>
      </c>
      <c r="P127" s="200">
        <v>0</v>
      </c>
      <c r="Q127" s="208">
        <v>587341662.05999994</v>
      </c>
      <c r="R127" s="159"/>
      <c r="S127" s="199">
        <v>156432.79</v>
      </c>
      <c r="T127" s="200">
        <v>0</v>
      </c>
      <c r="U127" s="200">
        <v>0</v>
      </c>
      <c r="V127" s="200">
        <v>223.07</v>
      </c>
      <c r="W127" s="208">
        <v>156209.72</v>
      </c>
      <c r="X127" s="47"/>
    </row>
    <row r="128" spans="2:24" ht="25.5" customHeight="1">
      <c r="B128" s="21"/>
      <c r="C128" s="196" t="s">
        <v>1667</v>
      </c>
      <c r="D128" s="158"/>
      <c r="E128" s="195">
        <v>13915860236.25</v>
      </c>
      <c r="F128" s="196">
        <v>0</v>
      </c>
      <c r="G128" s="196">
        <v>0</v>
      </c>
      <c r="H128" s="196">
        <v>0</v>
      </c>
      <c r="I128" s="209">
        <v>13915860236.25</v>
      </c>
      <c r="K128" s="196" t="s">
        <v>1630</v>
      </c>
      <c r="L128" s="158"/>
      <c r="M128" s="195">
        <v>1981356469.71</v>
      </c>
      <c r="N128" s="196">
        <v>0</v>
      </c>
      <c r="O128" s="196">
        <v>0</v>
      </c>
      <c r="P128" s="196">
        <v>60686.07</v>
      </c>
      <c r="Q128" s="209">
        <v>1981295783.6400001</v>
      </c>
      <c r="R128" s="158"/>
      <c r="S128" s="195">
        <v>138784324.69</v>
      </c>
      <c r="T128" s="196">
        <v>0</v>
      </c>
      <c r="U128" s="196">
        <v>0</v>
      </c>
      <c r="V128" s="196">
        <v>0</v>
      </c>
      <c r="W128" s="209">
        <v>138784324.69</v>
      </c>
      <c r="X128" s="47"/>
    </row>
    <row r="129" spans="2:24">
      <c r="B129" s="21"/>
      <c r="C129" s="200" t="s">
        <v>1668</v>
      </c>
      <c r="D129" s="159"/>
      <c r="E129" s="199">
        <v>29771101.18</v>
      </c>
      <c r="F129" s="200">
        <v>0</v>
      </c>
      <c r="G129" s="200">
        <v>0</v>
      </c>
      <c r="H129" s="200">
        <v>-557509.98</v>
      </c>
      <c r="I129" s="208">
        <v>29213591.199999999</v>
      </c>
      <c r="K129" s="200" t="s">
        <v>1632</v>
      </c>
      <c r="L129" s="159"/>
      <c r="M129" s="199">
        <v>107969163.41</v>
      </c>
      <c r="N129" s="200">
        <v>0</v>
      </c>
      <c r="O129" s="200">
        <v>0</v>
      </c>
      <c r="P129" s="200">
        <v>0</v>
      </c>
      <c r="Q129" s="208">
        <v>107969163.41</v>
      </c>
      <c r="R129" s="159"/>
      <c r="S129" s="199">
        <v>23717.95</v>
      </c>
      <c r="T129" s="200">
        <v>0</v>
      </c>
      <c r="U129" s="200">
        <v>0</v>
      </c>
      <c r="V129" s="200">
        <v>0</v>
      </c>
      <c r="W129" s="208">
        <v>23717.95</v>
      </c>
      <c r="X129" s="47"/>
    </row>
    <row r="130" spans="2:24">
      <c r="B130" s="21"/>
      <c r="C130" s="196" t="s">
        <v>1669</v>
      </c>
      <c r="D130" s="158"/>
      <c r="E130" s="195">
        <v>29771101.18</v>
      </c>
      <c r="F130" s="196">
        <v>0</v>
      </c>
      <c r="G130" s="196">
        <v>0</v>
      </c>
      <c r="H130" s="196">
        <v>-557509.98</v>
      </c>
      <c r="I130" s="209">
        <v>29213591.199999999</v>
      </c>
      <c r="K130" s="196" t="s">
        <v>1634</v>
      </c>
      <c r="L130" s="158"/>
      <c r="M130" s="195">
        <v>726022129.62</v>
      </c>
      <c r="N130" s="196">
        <v>0</v>
      </c>
      <c r="O130" s="196">
        <v>0</v>
      </c>
      <c r="P130" s="196">
        <v>3313810.02</v>
      </c>
      <c r="Q130" s="209">
        <v>722708319.60000002</v>
      </c>
      <c r="R130" s="158"/>
      <c r="S130" s="195">
        <v>247168412.36000001</v>
      </c>
      <c r="T130" s="196">
        <v>0</v>
      </c>
      <c r="U130" s="196">
        <v>339055.16</v>
      </c>
      <c r="V130" s="196">
        <v>9135210.1699999999</v>
      </c>
      <c r="W130" s="209">
        <v>237694147.03</v>
      </c>
      <c r="X130" s="47"/>
    </row>
    <row r="131" spans="2:24" ht="25.5" customHeight="1">
      <c r="B131" s="21"/>
      <c r="C131" s="200" t="s">
        <v>1670</v>
      </c>
      <c r="D131" s="159"/>
      <c r="E131" s="199">
        <v>2699562165.3800001</v>
      </c>
      <c r="F131" s="200">
        <v>0</v>
      </c>
      <c r="G131" s="200">
        <v>0</v>
      </c>
      <c r="H131" s="200">
        <v>-1464479731.4000001</v>
      </c>
      <c r="I131" s="208">
        <v>1235082433.98</v>
      </c>
      <c r="K131" s="200" t="s">
        <v>1636</v>
      </c>
      <c r="L131" s="159"/>
      <c r="M131" s="199">
        <v>1345980770.46</v>
      </c>
      <c r="N131" s="200">
        <v>0</v>
      </c>
      <c r="O131" s="200">
        <v>0</v>
      </c>
      <c r="P131" s="200">
        <v>1178.2</v>
      </c>
      <c r="Q131" s="208">
        <v>1345979592.26</v>
      </c>
      <c r="R131" s="159"/>
      <c r="S131" s="199">
        <v>681390990.02999997</v>
      </c>
      <c r="T131" s="200">
        <v>0</v>
      </c>
      <c r="U131" s="200">
        <v>0</v>
      </c>
      <c r="V131" s="200">
        <v>-12843.13</v>
      </c>
      <c r="W131" s="208">
        <v>681403833.15999997</v>
      </c>
      <c r="X131" s="47"/>
    </row>
    <row r="132" spans="2:24">
      <c r="B132" s="21"/>
      <c r="C132" s="196" t="s">
        <v>1671</v>
      </c>
      <c r="D132" s="158"/>
      <c r="E132" s="195">
        <v>2221239006.9899998</v>
      </c>
      <c r="F132" s="196">
        <v>0</v>
      </c>
      <c r="G132" s="196">
        <v>0</v>
      </c>
      <c r="H132" s="196">
        <v>-1438038652.45</v>
      </c>
      <c r="I132" s="209">
        <v>783200354.53999996</v>
      </c>
      <c r="K132" s="196" t="s">
        <v>1672</v>
      </c>
      <c r="L132" s="158"/>
      <c r="M132" s="195">
        <v>33208214.390000001</v>
      </c>
      <c r="N132" s="196">
        <v>0</v>
      </c>
      <c r="O132" s="196">
        <v>0</v>
      </c>
      <c r="P132" s="196">
        <v>0</v>
      </c>
      <c r="Q132" s="209">
        <v>33208214.390000001</v>
      </c>
      <c r="R132" s="158"/>
      <c r="S132" s="195">
        <v>191279742.41</v>
      </c>
      <c r="T132" s="196">
        <v>0</v>
      </c>
      <c r="U132" s="196">
        <v>0</v>
      </c>
      <c r="V132" s="196">
        <v>-40446.03</v>
      </c>
      <c r="W132" s="209">
        <v>191320188.44</v>
      </c>
      <c r="X132" s="47"/>
    </row>
    <row r="133" spans="2:24" ht="25.5" customHeight="1">
      <c r="B133" s="21"/>
      <c r="C133" s="200" t="s">
        <v>1673</v>
      </c>
      <c r="D133" s="159"/>
      <c r="E133" s="199">
        <v>49986226.329999998</v>
      </c>
      <c r="F133" s="200">
        <v>0</v>
      </c>
      <c r="G133" s="200">
        <v>0</v>
      </c>
      <c r="H133" s="200">
        <v>-8414242.0500000007</v>
      </c>
      <c r="I133" s="208">
        <v>41571984.280000001</v>
      </c>
      <c r="K133" s="200" t="s">
        <v>1674</v>
      </c>
      <c r="L133" s="159"/>
      <c r="M133" s="199">
        <v>1228884362.8</v>
      </c>
      <c r="N133" s="200">
        <v>0</v>
      </c>
      <c r="O133" s="200">
        <v>0</v>
      </c>
      <c r="P133" s="200">
        <v>0</v>
      </c>
      <c r="Q133" s="208">
        <v>1228884362.8</v>
      </c>
      <c r="R133" s="159"/>
      <c r="S133" s="199">
        <v>219512.28</v>
      </c>
      <c r="T133" s="200">
        <v>0</v>
      </c>
      <c r="U133" s="200">
        <v>0</v>
      </c>
      <c r="V133" s="200">
        <v>0</v>
      </c>
      <c r="W133" s="208">
        <v>219512.28</v>
      </c>
      <c r="X133" s="47"/>
    </row>
    <row r="134" spans="2:24">
      <c r="B134" s="21"/>
      <c r="C134" s="196" t="s">
        <v>1675</v>
      </c>
      <c r="D134" s="158"/>
      <c r="E134" s="195">
        <v>31272423.149999999</v>
      </c>
      <c r="F134" s="196">
        <v>0</v>
      </c>
      <c r="G134" s="196">
        <v>0</v>
      </c>
      <c r="H134" s="196">
        <v>-5881540.75</v>
      </c>
      <c r="I134" s="209">
        <v>25390882.399999999</v>
      </c>
      <c r="K134" s="196" t="s">
        <v>1676</v>
      </c>
      <c r="L134" s="158"/>
      <c r="M134" s="195">
        <v>903043.22</v>
      </c>
      <c r="N134" s="196">
        <v>0</v>
      </c>
      <c r="O134" s="196">
        <v>0</v>
      </c>
      <c r="P134" s="196">
        <v>0</v>
      </c>
      <c r="Q134" s="209">
        <v>903043.22</v>
      </c>
      <c r="R134" s="158"/>
      <c r="S134" s="195">
        <v>1170408.79</v>
      </c>
      <c r="T134" s="196">
        <v>0</v>
      </c>
      <c r="U134" s="196">
        <v>0</v>
      </c>
      <c r="V134" s="196">
        <v>0</v>
      </c>
      <c r="W134" s="209">
        <v>1170408.79</v>
      </c>
      <c r="X134" s="47"/>
    </row>
    <row r="135" spans="2:24">
      <c r="B135" s="21"/>
      <c r="C135" s="200" t="s">
        <v>1677</v>
      </c>
      <c r="D135" s="159"/>
      <c r="E135" s="199">
        <v>341103294.01999998</v>
      </c>
      <c r="F135" s="200">
        <v>0</v>
      </c>
      <c r="G135" s="200">
        <v>0</v>
      </c>
      <c r="H135" s="200">
        <v>-12145296.15</v>
      </c>
      <c r="I135" s="208">
        <v>328957997.87</v>
      </c>
      <c r="K135" s="200" t="s">
        <v>1678</v>
      </c>
      <c r="L135" s="159"/>
      <c r="M135" s="199">
        <v>82985150.049999997</v>
      </c>
      <c r="N135" s="200">
        <v>0</v>
      </c>
      <c r="O135" s="200">
        <v>0</v>
      </c>
      <c r="P135" s="200">
        <v>1178.2</v>
      </c>
      <c r="Q135" s="208">
        <v>82983971.849999994</v>
      </c>
      <c r="R135" s="159"/>
      <c r="S135" s="199">
        <v>488721326.55000001</v>
      </c>
      <c r="T135" s="200">
        <v>0</v>
      </c>
      <c r="U135" s="200">
        <v>0</v>
      </c>
      <c r="V135" s="200">
        <v>27602.9</v>
      </c>
      <c r="W135" s="208">
        <v>488693723.64999998</v>
      </c>
      <c r="X135" s="47"/>
    </row>
    <row r="136" spans="2:24">
      <c r="B136" s="21"/>
      <c r="C136" s="196" t="s">
        <v>1679</v>
      </c>
      <c r="D136" s="158"/>
      <c r="E136" s="195">
        <v>53500995.100000001</v>
      </c>
      <c r="F136" s="196">
        <v>0</v>
      </c>
      <c r="G136" s="196">
        <v>0</v>
      </c>
      <c r="H136" s="196">
        <v>0</v>
      </c>
      <c r="I136" s="209">
        <v>53500995.100000001</v>
      </c>
      <c r="K136" s="196" t="s">
        <v>1638</v>
      </c>
      <c r="L136" s="158"/>
      <c r="M136" s="195">
        <v>215877009.87</v>
      </c>
      <c r="N136" s="196">
        <v>0</v>
      </c>
      <c r="O136" s="196">
        <v>0</v>
      </c>
      <c r="P136" s="196">
        <v>5367994.74</v>
      </c>
      <c r="Q136" s="209">
        <v>210509015.13</v>
      </c>
      <c r="R136" s="158"/>
      <c r="S136" s="195">
        <v>449996365.30000001</v>
      </c>
      <c r="T136" s="196">
        <v>0</v>
      </c>
      <c r="U136" s="196">
        <v>0</v>
      </c>
      <c r="V136" s="196">
        <v>171232.75</v>
      </c>
      <c r="W136" s="209">
        <v>449825132.55000001</v>
      </c>
      <c r="X136" s="47"/>
    </row>
    <row r="137" spans="2:24">
      <c r="B137" s="21"/>
      <c r="C137" s="200" t="s">
        <v>1680</v>
      </c>
      <c r="D137" s="159"/>
      <c r="E137" s="199">
        <v>596456.41</v>
      </c>
      <c r="F137" s="200">
        <v>0</v>
      </c>
      <c r="G137" s="200">
        <v>0</v>
      </c>
      <c r="H137" s="200">
        <v>0</v>
      </c>
      <c r="I137" s="208">
        <v>596456.41</v>
      </c>
      <c r="K137" s="200" t="s">
        <v>1681</v>
      </c>
      <c r="L137" s="159"/>
      <c r="M137" s="199">
        <v>0</v>
      </c>
      <c r="N137" s="200">
        <v>0</v>
      </c>
      <c r="O137" s="200">
        <v>0</v>
      </c>
      <c r="P137" s="200">
        <v>0</v>
      </c>
      <c r="Q137" s="208">
        <v>0</v>
      </c>
      <c r="R137" s="159"/>
      <c r="S137" s="199">
        <v>6862323.1500000004</v>
      </c>
      <c r="T137" s="200">
        <v>0</v>
      </c>
      <c r="U137" s="200">
        <v>0</v>
      </c>
      <c r="V137" s="200">
        <v>0</v>
      </c>
      <c r="W137" s="208">
        <v>6862323.1500000004</v>
      </c>
      <c r="X137" s="47"/>
    </row>
    <row r="138" spans="2:24">
      <c r="B138" s="21"/>
      <c r="C138" s="196" t="s">
        <v>1682</v>
      </c>
      <c r="D138" s="158"/>
      <c r="E138" s="195">
        <v>1861621.24</v>
      </c>
      <c r="F138" s="196">
        <v>0</v>
      </c>
      <c r="G138" s="196">
        <v>0</v>
      </c>
      <c r="H138" s="196">
        <v>0</v>
      </c>
      <c r="I138" s="209">
        <v>1861621.24</v>
      </c>
      <c r="K138" s="196" t="s">
        <v>1683</v>
      </c>
      <c r="L138" s="158"/>
      <c r="M138" s="195">
        <v>0</v>
      </c>
      <c r="N138" s="196">
        <v>0</v>
      </c>
      <c r="O138" s="196">
        <v>0</v>
      </c>
      <c r="P138" s="196">
        <v>0</v>
      </c>
      <c r="Q138" s="209">
        <v>0</v>
      </c>
      <c r="R138" s="158"/>
      <c r="S138" s="195">
        <v>0</v>
      </c>
      <c r="T138" s="196">
        <v>0</v>
      </c>
      <c r="U138" s="196">
        <v>0</v>
      </c>
      <c r="V138" s="196">
        <v>0</v>
      </c>
      <c r="W138" s="209">
        <v>0</v>
      </c>
      <c r="X138" s="47"/>
    </row>
    <row r="139" spans="2:24" ht="25.5" customHeight="1">
      <c r="B139" s="21"/>
      <c r="C139" s="200" t="s">
        <v>1684</v>
      </c>
      <c r="D139" s="159"/>
      <c r="E139" s="199">
        <v>2142.14</v>
      </c>
      <c r="F139" s="200">
        <v>0</v>
      </c>
      <c r="G139" s="200">
        <v>0</v>
      </c>
      <c r="H139" s="200">
        <v>0</v>
      </c>
      <c r="I139" s="208">
        <v>2142.14</v>
      </c>
      <c r="K139" s="200" t="s">
        <v>1685</v>
      </c>
      <c r="L139" s="159"/>
      <c r="M139" s="199">
        <v>0</v>
      </c>
      <c r="N139" s="200">
        <v>0</v>
      </c>
      <c r="O139" s="200">
        <v>0</v>
      </c>
      <c r="P139" s="200">
        <v>0</v>
      </c>
      <c r="Q139" s="208">
        <v>0</v>
      </c>
      <c r="R139" s="159"/>
      <c r="S139" s="199">
        <v>0</v>
      </c>
      <c r="T139" s="200">
        <v>0</v>
      </c>
      <c r="U139" s="200">
        <v>0</v>
      </c>
      <c r="V139" s="200">
        <v>0</v>
      </c>
      <c r="W139" s="208">
        <v>0</v>
      </c>
      <c r="X139" s="47"/>
    </row>
    <row r="140" spans="2:24">
      <c r="B140" s="21"/>
      <c r="C140" s="196" t="s">
        <v>1686</v>
      </c>
      <c r="D140" s="158"/>
      <c r="E140" s="195">
        <v>32818140735.639999</v>
      </c>
      <c r="F140" s="196">
        <v>0</v>
      </c>
      <c r="G140" s="196">
        <v>0</v>
      </c>
      <c r="H140" s="196">
        <v>-6452581359.6599998</v>
      </c>
      <c r="I140" s="209">
        <v>26365559375.98</v>
      </c>
      <c r="K140" s="196" t="s">
        <v>1687</v>
      </c>
      <c r="L140" s="158"/>
      <c r="M140" s="195">
        <v>3522659.92</v>
      </c>
      <c r="N140" s="196">
        <v>0</v>
      </c>
      <c r="O140" s="196">
        <v>0</v>
      </c>
      <c r="P140" s="196">
        <v>0</v>
      </c>
      <c r="Q140" s="209">
        <v>3522659.92</v>
      </c>
      <c r="R140" s="158"/>
      <c r="S140" s="195">
        <v>118656.15</v>
      </c>
      <c r="T140" s="196">
        <v>0</v>
      </c>
      <c r="U140" s="196">
        <v>0</v>
      </c>
      <c r="V140" s="196">
        <v>24514.19</v>
      </c>
      <c r="W140" s="209">
        <v>94141.96</v>
      </c>
      <c r="X140" s="47"/>
    </row>
    <row r="141" spans="2:24">
      <c r="B141" s="21"/>
      <c r="C141" s="200" t="s">
        <v>1688</v>
      </c>
      <c r="D141" s="159"/>
      <c r="E141" s="199">
        <v>6964046826.2200003</v>
      </c>
      <c r="F141" s="200">
        <v>0</v>
      </c>
      <c r="G141" s="200">
        <v>0</v>
      </c>
      <c r="H141" s="200">
        <v>-242712805.94999999</v>
      </c>
      <c r="I141" s="208">
        <v>6721334020.2700005</v>
      </c>
      <c r="K141" s="200" t="s">
        <v>1689</v>
      </c>
      <c r="L141" s="159"/>
      <c r="M141" s="199">
        <v>121549828.33</v>
      </c>
      <c r="N141" s="200">
        <v>0</v>
      </c>
      <c r="O141" s="200">
        <v>0</v>
      </c>
      <c r="P141" s="200">
        <v>5367994.74</v>
      </c>
      <c r="Q141" s="208">
        <v>116181833.59</v>
      </c>
      <c r="R141" s="159"/>
      <c r="S141" s="199">
        <v>373181704.22000003</v>
      </c>
      <c r="T141" s="200">
        <v>0</v>
      </c>
      <c r="U141" s="200">
        <v>0</v>
      </c>
      <c r="V141" s="200">
        <v>0</v>
      </c>
      <c r="W141" s="208">
        <v>373181704.22000003</v>
      </c>
      <c r="X141" s="47"/>
    </row>
    <row r="142" spans="2:24">
      <c r="B142" s="21"/>
      <c r="C142" s="196" t="s">
        <v>1690</v>
      </c>
      <c r="D142" s="158"/>
      <c r="E142" s="195">
        <v>9992952283.3400002</v>
      </c>
      <c r="F142" s="196">
        <v>0</v>
      </c>
      <c r="G142" s="196">
        <v>0</v>
      </c>
      <c r="H142" s="196">
        <v>-374555598.98000002</v>
      </c>
      <c r="I142" s="209">
        <v>9618396684.3600006</v>
      </c>
      <c r="K142" s="196" t="s">
        <v>1691</v>
      </c>
      <c r="L142" s="158"/>
      <c r="M142" s="195">
        <v>7749885.2800000003</v>
      </c>
      <c r="N142" s="196">
        <v>0</v>
      </c>
      <c r="O142" s="196">
        <v>0</v>
      </c>
      <c r="P142" s="196">
        <v>0</v>
      </c>
      <c r="Q142" s="209">
        <v>7749885.2800000003</v>
      </c>
      <c r="R142" s="158"/>
      <c r="S142" s="195">
        <v>1222.3499999999999</v>
      </c>
      <c r="T142" s="196">
        <v>0</v>
      </c>
      <c r="U142" s="196">
        <v>0</v>
      </c>
      <c r="V142" s="196">
        <v>0</v>
      </c>
      <c r="W142" s="209">
        <v>1222.3499999999999</v>
      </c>
      <c r="X142" s="47"/>
    </row>
    <row r="143" spans="2:24">
      <c r="B143" s="21"/>
      <c r="C143" s="200" t="s">
        <v>1692</v>
      </c>
      <c r="D143" s="159"/>
      <c r="E143" s="199">
        <v>237950346.90000001</v>
      </c>
      <c r="F143" s="200">
        <v>0</v>
      </c>
      <c r="G143" s="200">
        <v>0</v>
      </c>
      <c r="H143" s="200">
        <v>-121444660.04000001</v>
      </c>
      <c r="I143" s="208">
        <v>116505686.86</v>
      </c>
      <c r="K143" s="200" t="s">
        <v>1693</v>
      </c>
      <c r="L143" s="159"/>
      <c r="M143" s="199">
        <v>83054636.340000004</v>
      </c>
      <c r="N143" s="200">
        <v>0</v>
      </c>
      <c r="O143" s="200">
        <v>0</v>
      </c>
      <c r="P143" s="200">
        <v>0</v>
      </c>
      <c r="Q143" s="208">
        <v>83054636.340000004</v>
      </c>
      <c r="R143" s="159"/>
      <c r="S143" s="199">
        <v>69832459.430000007</v>
      </c>
      <c r="T143" s="200">
        <v>0</v>
      </c>
      <c r="U143" s="200">
        <v>0</v>
      </c>
      <c r="V143" s="200">
        <v>146718.56</v>
      </c>
      <c r="W143" s="208">
        <v>69685740.870000005</v>
      </c>
      <c r="X143" s="47"/>
    </row>
    <row r="144" spans="2:24">
      <c r="B144" s="21"/>
      <c r="C144" s="196" t="s">
        <v>1694</v>
      </c>
      <c r="D144" s="158"/>
      <c r="E144" s="195">
        <v>8828577804.9599991</v>
      </c>
      <c r="F144" s="196">
        <v>0</v>
      </c>
      <c r="G144" s="196">
        <v>0</v>
      </c>
      <c r="H144" s="196">
        <v>-229937524.53999999</v>
      </c>
      <c r="I144" s="209">
        <v>8598640280.4199982</v>
      </c>
      <c r="K144" s="196" t="s">
        <v>1640</v>
      </c>
      <c r="L144" s="158"/>
      <c r="M144" s="195">
        <v>8049883.1699999999</v>
      </c>
      <c r="N144" s="196">
        <v>0</v>
      </c>
      <c r="O144" s="196">
        <v>0</v>
      </c>
      <c r="P144" s="196">
        <v>0</v>
      </c>
      <c r="Q144" s="209">
        <v>8049883.1699999999</v>
      </c>
      <c r="R144" s="158"/>
      <c r="S144" s="195">
        <v>120008.94</v>
      </c>
      <c r="T144" s="196">
        <v>0</v>
      </c>
      <c r="U144" s="196">
        <v>0</v>
      </c>
      <c r="V144" s="196">
        <v>0</v>
      </c>
      <c r="W144" s="209">
        <v>120008.94</v>
      </c>
      <c r="X144" s="47"/>
    </row>
    <row r="145" spans="2:24">
      <c r="B145" s="21"/>
      <c r="C145" s="200" t="s">
        <v>1695</v>
      </c>
      <c r="D145" s="159"/>
      <c r="E145" s="199">
        <v>1937521856.73</v>
      </c>
      <c r="F145" s="200">
        <v>0</v>
      </c>
      <c r="G145" s="200">
        <v>0</v>
      </c>
      <c r="H145" s="200">
        <v>-126629273.09</v>
      </c>
      <c r="I145" s="208">
        <v>1810892583.6400001</v>
      </c>
      <c r="K145" s="200" t="s">
        <v>1642</v>
      </c>
      <c r="L145" s="159"/>
      <c r="M145" s="199">
        <v>3234044002.54</v>
      </c>
      <c r="N145" s="200">
        <v>0</v>
      </c>
      <c r="O145" s="200">
        <v>0</v>
      </c>
      <c r="P145" s="200">
        <v>0</v>
      </c>
      <c r="Q145" s="208">
        <v>3234044002.54</v>
      </c>
      <c r="R145" s="159"/>
      <c r="S145" s="199">
        <v>1029494541.42</v>
      </c>
      <c r="T145" s="200">
        <v>0</v>
      </c>
      <c r="U145" s="200">
        <v>39664577.490000002</v>
      </c>
      <c r="V145" s="200">
        <v>4148086.24</v>
      </c>
      <c r="W145" s="208">
        <v>985681877.69000006</v>
      </c>
      <c r="X145" s="47"/>
    </row>
    <row r="146" spans="2:24">
      <c r="B146" s="21"/>
      <c r="C146" s="196" t="s">
        <v>1696</v>
      </c>
      <c r="D146" s="158"/>
      <c r="E146" s="195">
        <v>1559409298.49</v>
      </c>
      <c r="F146" s="196">
        <v>0</v>
      </c>
      <c r="G146" s="196">
        <v>0</v>
      </c>
      <c r="H146" s="196">
        <v>-126629273.09</v>
      </c>
      <c r="I146" s="209">
        <v>1432780025.4000001</v>
      </c>
      <c r="K146" s="196" t="s">
        <v>1644</v>
      </c>
      <c r="L146" s="158"/>
      <c r="M146" s="195">
        <v>13441297042.299999</v>
      </c>
      <c r="N146" s="196">
        <v>608544088.19000006</v>
      </c>
      <c r="O146" s="196">
        <v>0</v>
      </c>
      <c r="P146" s="196">
        <v>0</v>
      </c>
      <c r="Q146" s="209">
        <v>12832752954.110001</v>
      </c>
      <c r="R146" s="158"/>
      <c r="S146" s="195">
        <v>121010175.67</v>
      </c>
      <c r="T146" s="196">
        <v>3647</v>
      </c>
      <c r="U146" s="196">
        <v>3647</v>
      </c>
      <c r="V146" s="196">
        <v>4750880.79</v>
      </c>
      <c r="W146" s="209">
        <v>116252000.88</v>
      </c>
      <c r="X146" s="47"/>
    </row>
    <row r="147" spans="2:24">
      <c r="B147" s="21"/>
      <c r="C147" s="200" t="s">
        <v>1697</v>
      </c>
      <c r="D147" s="159"/>
      <c r="E147" s="199">
        <v>378112558.24000001</v>
      </c>
      <c r="F147" s="200">
        <v>0</v>
      </c>
      <c r="G147" s="200">
        <v>0</v>
      </c>
      <c r="H147" s="200">
        <v>0</v>
      </c>
      <c r="I147" s="208">
        <v>378112558.24000001</v>
      </c>
      <c r="K147" s="200" t="s">
        <v>1646</v>
      </c>
      <c r="L147" s="159"/>
      <c r="M147" s="199">
        <v>44966164.329999998</v>
      </c>
      <c r="N147" s="200">
        <v>0</v>
      </c>
      <c r="O147" s="200">
        <v>0</v>
      </c>
      <c r="P147" s="200">
        <v>0</v>
      </c>
      <c r="Q147" s="208">
        <v>44966164.329999998</v>
      </c>
      <c r="R147" s="159"/>
      <c r="S147" s="199">
        <v>9388825.25</v>
      </c>
      <c r="T147" s="200">
        <v>0</v>
      </c>
      <c r="U147" s="200">
        <v>4980</v>
      </c>
      <c r="V147" s="200">
        <v>11758.57</v>
      </c>
      <c r="W147" s="208">
        <v>9372086.6799999997</v>
      </c>
      <c r="X147" s="47"/>
    </row>
    <row r="148" spans="2:24">
      <c r="B148" s="21"/>
      <c r="C148" s="196" t="s">
        <v>1698</v>
      </c>
      <c r="D148" s="158"/>
      <c r="E148" s="195">
        <v>351401305.87</v>
      </c>
      <c r="F148" s="196">
        <v>0</v>
      </c>
      <c r="G148" s="196">
        <v>0</v>
      </c>
      <c r="H148" s="196">
        <v>0</v>
      </c>
      <c r="I148" s="209">
        <v>351401305.87</v>
      </c>
      <c r="K148" s="196" t="s">
        <v>1647</v>
      </c>
      <c r="L148" s="158"/>
      <c r="M148" s="195">
        <v>569580580.03999996</v>
      </c>
      <c r="N148" s="196">
        <v>0</v>
      </c>
      <c r="O148" s="196">
        <v>0</v>
      </c>
      <c r="P148" s="196">
        <v>8572.73</v>
      </c>
      <c r="Q148" s="209">
        <v>569572007.30999994</v>
      </c>
      <c r="R148" s="158"/>
      <c r="S148" s="195">
        <v>58935623.009999998</v>
      </c>
      <c r="T148" s="196">
        <v>0</v>
      </c>
      <c r="U148" s="196">
        <v>8940.01</v>
      </c>
      <c r="V148" s="196">
        <v>354.46</v>
      </c>
      <c r="W148" s="209">
        <v>58926328.539999999</v>
      </c>
      <c r="X148" s="47"/>
    </row>
    <row r="149" spans="2:24">
      <c r="B149" s="21"/>
      <c r="C149" s="200" t="s">
        <v>1699</v>
      </c>
      <c r="D149" s="159"/>
      <c r="E149" s="199">
        <v>1022224582.38</v>
      </c>
      <c r="F149" s="200">
        <v>0</v>
      </c>
      <c r="G149" s="200">
        <v>0</v>
      </c>
      <c r="H149" s="200">
        <v>-5432878.5099999998</v>
      </c>
      <c r="I149" s="208">
        <v>1016791703.87</v>
      </c>
      <c r="K149" s="200" t="s">
        <v>1649</v>
      </c>
      <c r="L149" s="159"/>
      <c r="M149" s="199">
        <v>14141764773.82</v>
      </c>
      <c r="N149" s="200">
        <v>0</v>
      </c>
      <c r="O149" s="200">
        <v>0</v>
      </c>
      <c r="P149" s="200">
        <v>111211838.40000001</v>
      </c>
      <c r="Q149" s="208">
        <v>14030552935.42</v>
      </c>
      <c r="R149" s="159"/>
      <c r="S149" s="199">
        <v>11870717972.42</v>
      </c>
      <c r="T149" s="200">
        <v>682536.55</v>
      </c>
      <c r="U149" s="200">
        <v>1761590.15</v>
      </c>
      <c r="V149" s="200">
        <v>26121218.68</v>
      </c>
      <c r="W149" s="208">
        <v>11842152627.040001</v>
      </c>
      <c r="X149" s="47"/>
    </row>
    <row r="150" spans="2:24">
      <c r="B150" s="21"/>
      <c r="C150" s="196" t="s">
        <v>1700</v>
      </c>
      <c r="D150" s="158"/>
      <c r="E150" s="195">
        <v>29192.92</v>
      </c>
      <c r="F150" s="196">
        <v>0</v>
      </c>
      <c r="G150" s="196">
        <v>0</v>
      </c>
      <c r="H150" s="196">
        <v>0</v>
      </c>
      <c r="I150" s="209">
        <v>29192.92</v>
      </c>
      <c r="K150" s="196" t="s">
        <v>1650</v>
      </c>
      <c r="L150" s="158"/>
      <c r="M150" s="195">
        <v>5954276516.2799997</v>
      </c>
      <c r="N150" s="196">
        <v>0</v>
      </c>
      <c r="O150" s="196">
        <v>0</v>
      </c>
      <c r="P150" s="196">
        <v>105585815.19</v>
      </c>
      <c r="Q150" s="209">
        <v>5848690701.0900002</v>
      </c>
      <c r="R150" s="158"/>
      <c r="S150" s="195">
        <v>8540487974.21</v>
      </c>
      <c r="T150" s="196">
        <v>183007.88</v>
      </c>
      <c r="U150" s="196">
        <v>3.34</v>
      </c>
      <c r="V150" s="196">
        <v>21923812.920000002</v>
      </c>
      <c r="W150" s="209">
        <v>8518381150.0699997</v>
      </c>
      <c r="X150" s="47"/>
    </row>
    <row r="151" spans="2:24" ht="25.5" customHeight="1">
      <c r="B151" s="21"/>
      <c r="C151" s="200" t="s">
        <v>1701</v>
      </c>
      <c r="D151" s="159"/>
      <c r="E151" s="199">
        <v>0</v>
      </c>
      <c r="F151" s="200">
        <v>0</v>
      </c>
      <c r="G151" s="200">
        <v>0</v>
      </c>
      <c r="H151" s="200">
        <v>0</v>
      </c>
      <c r="I151" s="208">
        <v>0</v>
      </c>
      <c r="K151" s="200" t="s">
        <v>1652</v>
      </c>
      <c r="L151" s="159"/>
      <c r="M151" s="199">
        <v>2823617471.8299999</v>
      </c>
      <c r="N151" s="200">
        <v>0</v>
      </c>
      <c r="O151" s="200">
        <v>0</v>
      </c>
      <c r="P151" s="200">
        <v>104350127.02</v>
      </c>
      <c r="Q151" s="208">
        <v>2719267344.8099999</v>
      </c>
      <c r="R151" s="159"/>
      <c r="S151" s="199">
        <v>8397729103.3500004</v>
      </c>
      <c r="T151" s="200">
        <v>177472.88</v>
      </c>
      <c r="U151" s="200">
        <v>3.34</v>
      </c>
      <c r="V151" s="200">
        <v>20324990.420000002</v>
      </c>
      <c r="W151" s="208">
        <v>8377226636.71</v>
      </c>
      <c r="X151" s="47"/>
    </row>
    <row r="152" spans="2:24">
      <c r="B152" s="21"/>
      <c r="C152" s="196" t="s">
        <v>1702</v>
      </c>
      <c r="D152" s="158"/>
      <c r="E152" s="195">
        <v>2834911083.1700001</v>
      </c>
      <c r="F152" s="196">
        <v>0</v>
      </c>
      <c r="G152" s="196">
        <v>0</v>
      </c>
      <c r="H152" s="196">
        <v>-45956569.159999996</v>
      </c>
      <c r="I152" s="209">
        <v>2788954514.0100002</v>
      </c>
      <c r="K152" s="196" t="s">
        <v>1653</v>
      </c>
      <c r="L152" s="158"/>
      <c r="M152" s="195">
        <v>195239680.83000001</v>
      </c>
      <c r="N152" s="196">
        <v>0</v>
      </c>
      <c r="O152" s="196">
        <v>0</v>
      </c>
      <c r="P152" s="196">
        <v>13990</v>
      </c>
      <c r="Q152" s="209">
        <v>195225690.83000001</v>
      </c>
      <c r="R152" s="158"/>
      <c r="S152" s="195">
        <v>109278883.31</v>
      </c>
      <c r="T152" s="196">
        <v>5535</v>
      </c>
      <c r="U152" s="196">
        <v>0</v>
      </c>
      <c r="V152" s="196">
        <v>1557909.86</v>
      </c>
      <c r="W152" s="209">
        <v>107715438.45</v>
      </c>
      <c r="X152" s="47"/>
    </row>
    <row r="153" spans="2:24" ht="25.5" customHeight="1">
      <c r="B153" s="21"/>
      <c r="C153" s="200" t="s">
        <v>1703</v>
      </c>
      <c r="D153" s="159"/>
      <c r="E153" s="199">
        <v>55120465.039999999</v>
      </c>
      <c r="F153" s="200">
        <v>0</v>
      </c>
      <c r="G153" s="200">
        <v>0</v>
      </c>
      <c r="H153" s="200">
        <v>-142757.54999999999</v>
      </c>
      <c r="I153" s="208">
        <v>54977707.490000002</v>
      </c>
      <c r="K153" s="200" t="s">
        <v>1654</v>
      </c>
      <c r="L153" s="159"/>
      <c r="M153" s="199">
        <v>2797902357.2199998</v>
      </c>
      <c r="N153" s="200">
        <v>0</v>
      </c>
      <c r="O153" s="200">
        <v>0</v>
      </c>
      <c r="P153" s="200">
        <v>975840.89</v>
      </c>
      <c r="Q153" s="208">
        <v>2796926516.3299999</v>
      </c>
      <c r="R153" s="159"/>
      <c r="S153" s="199">
        <v>29300250.219999999</v>
      </c>
      <c r="T153" s="200">
        <v>0</v>
      </c>
      <c r="U153" s="200">
        <v>0</v>
      </c>
      <c r="V153" s="200">
        <v>40912.639999999999</v>
      </c>
      <c r="W153" s="208">
        <v>29259337.579999998</v>
      </c>
      <c r="X153" s="47"/>
    </row>
    <row r="154" spans="2:24">
      <c r="B154" s="21"/>
      <c r="C154" s="196" t="s">
        <v>1704</v>
      </c>
      <c r="D154" s="158"/>
      <c r="E154" s="195">
        <v>28186023.059999999</v>
      </c>
      <c r="F154" s="196">
        <v>0</v>
      </c>
      <c r="G154" s="196">
        <v>0</v>
      </c>
      <c r="H154" s="196">
        <v>-28166706.559999999</v>
      </c>
      <c r="I154" s="209">
        <v>19316.5</v>
      </c>
      <c r="K154" s="196" t="s">
        <v>1655</v>
      </c>
      <c r="L154" s="158"/>
      <c r="M154" s="195">
        <v>137517006.40000001</v>
      </c>
      <c r="N154" s="196">
        <v>0</v>
      </c>
      <c r="O154" s="196">
        <v>0</v>
      </c>
      <c r="P154" s="196">
        <v>245857.28</v>
      </c>
      <c r="Q154" s="209">
        <v>137271149.12</v>
      </c>
      <c r="R154" s="158"/>
      <c r="S154" s="195">
        <v>4179737.33</v>
      </c>
      <c r="T154" s="196">
        <v>0</v>
      </c>
      <c r="U154" s="196">
        <v>0</v>
      </c>
      <c r="V154" s="196">
        <v>0</v>
      </c>
      <c r="W154" s="209">
        <v>4179737.33</v>
      </c>
      <c r="X154" s="47"/>
    </row>
    <row r="155" spans="2:24" ht="25.5" customHeight="1">
      <c r="B155" s="21"/>
      <c r="C155" s="200" t="s">
        <v>1705</v>
      </c>
      <c r="D155" s="159"/>
      <c r="E155" s="199">
        <v>6826108.3300000001</v>
      </c>
      <c r="F155" s="200">
        <v>0</v>
      </c>
      <c r="G155" s="200">
        <v>0</v>
      </c>
      <c r="H155" s="200">
        <v>-21.06</v>
      </c>
      <c r="I155" s="208">
        <v>6826087.2699999996</v>
      </c>
      <c r="K155" s="200" t="s">
        <v>1656</v>
      </c>
      <c r="L155" s="159"/>
      <c r="M155" s="199">
        <v>1681841716.8599999</v>
      </c>
      <c r="N155" s="200">
        <v>0</v>
      </c>
      <c r="O155" s="200">
        <v>0</v>
      </c>
      <c r="P155" s="200">
        <v>83482.960000000006</v>
      </c>
      <c r="Q155" s="208">
        <v>1681758233.9000001</v>
      </c>
      <c r="R155" s="159"/>
      <c r="S155" s="199">
        <v>981726110.35000002</v>
      </c>
      <c r="T155" s="200">
        <v>409712.64000000001</v>
      </c>
      <c r="U155" s="200">
        <v>1548283.54</v>
      </c>
      <c r="V155" s="200">
        <v>132976.44</v>
      </c>
      <c r="W155" s="208">
        <v>979635137.73000002</v>
      </c>
      <c r="X155" s="47"/>
    </row>
    <row r="156" spans="2:24" ht="25.5" customHeight="1">
      <c r="B156" s="21"/>
      <c r="C156" s="196" t="s">
        <v>1706</v>
      </c>
      <c r="D156" s="158"/>
      <c r="E156" s="195">
        <v>24456657.460000001</v>
      </c>
      <c r="F156" s="196">
        <v>0</v>
      </c>
      <c r="G156" s="196">
        <v>0</v>
      </c>
      <c r="H156" s="196">
        <v>-1866417.48</v>
      </c>
      <c r="I156" s="209">
        <v>22590239.98</v>
      </c>
      <c r="K156" s="196" t="s">
        <v>1657</v>
      </c>
      <c r="L156" s="158"/>
      <c r="M156" s="195">
        <v>3923719.9</v>
      </c>
      <c r="N156" s="196">
        <v>0</v>
      </c>
      <c r="O156" s="196">
        <v>0</v>
      </c>
      <c r="P156" s="196">
        <v>0</v>
      </c>
      <c r="Q156" s="209">
        <v>3923719.9</v>
      </c>
      <c r="R156" s="158"/>
      <c r="S156" s="195">
        <v>171333.33</v>
      </c>
      <c r="T156" s="196">
        <v>0</v>
      </c>
      <c r="U156" s="196">
        <v>0</v>
      </c>
      <c r="V156" s="196">
        <v>0</v>
      </c>
      <c r="W156" s="209">
        <v>171333.33</v>
      </c>
      <c r="X156" s="47"/>
    </row>
    <row r="157" spans="2:24" ht="25.5" customHeight="1">
      <c r="B157" s="21"/>
      <c r="C157" s="200" t="s">
        <v>1707</v>
      </c>
      <c r="D157" s="159"/>
      <c r="E157" s="199">
        <v>2485359.8199999998</v>
      </c>
      <c r="F157" s="200">
        <v>0</v>
      </c>
      <c r="G157" s="200">
        <v>0</v>
      </c>
      <c r="H157" s="200">
        <v>-122126.28</v>
      </c>
      <c r="I157" s="208">
        <v>2363233.54</v>
      </c>
      <c r="K157" s="200" t="s">
        <v>1658</v>
      </c>
      <c r="L157" s="159"/>
      <c r="M157" s="199">
        <v>1586930335.9300001</v>
      </c>
      <c r="N157" s="200">
        <v>0</v>
      </c>
      <c r="O157" s="200">
        <v>0</v>
      </c>
      <c r="P157" s="200">
        <v>83482.960000000006</v>
      </c>
      <c r="Q157" s="208">
        <v>1586846852.97</v>
      </c>
      <c r="R157" s="159"/>
      <c r="S157" s="199">
        <v>925607310.75</v>
      </c>
      <c r="T157" s="200">
        <v>409712.64000000001</v>
      </c>
      <c r="U157" s="200">
        <v>1548283.54</v>
      </c>
      <c r="V157" s="200">
        <v>132976.44</v>
      </c>
      <c r="W157" s="208">
        <v>923516338.13</v>
      </c>
      <c r="X157" s="47"/>
    </row>
    <row r="158" spans="2:24" ht="25.5" customHeight="1">
      <c r="B158" s="21"/>
      <c r="C158" s="196" t="s">
        <v>1708</v>
      </c>
      <c r="D158" s="158"/>
      <c r="E158" s="195">
        <v>2089146026.6500001</v>
      </c>
      <c r="F158" s="196">
        <v>0</v>
      </c>
      <c r="G158" s="196">
        <v>0</v>
      </c>
      <c r="H158" s="196">
        <v>-1670891.71</v>
      </c>
      <c r="I158" s="209">
        <v>2087475134.9400001</v>
      </c>
      <c r="K158" s="196" t="s">
        <v>1659</v>
      </c>
      <c r="L158" s="158"/>
      <c r="M158" s="195">
        <v>84371722.650000006</v>
      </c>
      <c r="N158" s="196">
        <v>0</v>
      </c>
      <c r="O158" s="196">
        <v>0</v>
      </c>
      <c r="P158" s="196">
        <v>0</v>
      </c>
      <c r="Q158" s="209">
        <v>84371722.650000006</v>
      </c>
      <c r="R158" s="158"/>
      <c r="S158" s="195">
        <v>54715794.009999998</v>
      </c>
      <c r="T158" s="196">
        <v>0</v>
      </c>
      <c r="U158" s="196">
        <v>0</v>
      </c>
      <c r="V158" s="196">
        <v>0</v>
      </c>
      <c r="W158" s="209">
        <v>54715794.009999998</v>
      </c>
      <c r="X158" s="47"/>
    </row>
    <row r="159" spans="2:24">
      <c r="B159" s="21"/>
      <c r="C159" s="200" t="s">
        <v>1709</v>
      </c>
      <c r="D159" s="159"/>
      <c r="E159" s="199">
        <v>476269143.52999997</v>
      </c>
      <c r="F159" s="200">
        <v>0</v>
      </c>
      <c r="G159" s="200">
        <v>0</v>
      </c>
      <c r="H159" s="200">
        <v>-19949883.140000001</v>
      </c>
      <c r="I159" s="208">
        <v>456319260.38999999</v>
      </c>
      <c r="K159" s="200" t="s">
        <v>1660</v>
      </c>
      <c r="L159" s="159"/>
      <c r="M159" s="199">
        <v>6615938.3799999999</v>
      </c>
      <c r="N159" s="200">
        <v>0</v>
      </c>
      <c r="O159" s="200">
        <v>0</v>
      </c>
      <c r="P159" s="200">
        <v>0</v>
      </c>
      <c r="Q159" s="208">
        <v>6615938.3799999999</v>
      </c>
      <c r="R159" s="159"/>
      <c r="S159" s="199">
        <v>1231672.26</v>
      </c>
      <c r="T159" s="200">
        <v>0</v>
      </c>
      <c r="U159" s="200">
        <v>0</v>
      </c>
      <c r="V159" s="200">
        <v>0</v>
      </c>
      <c r="W159" s="208">
        <v>1231672.26</v>
      </c>
      <c r="X159" s="47"/>
    </row>
    <row r="160" spans="2:24">
      <c r="B160" s="21"/>
      <c r="C160" s="196" t="s">
        <v>1710</v>
      </c>
      <c r="D160" s="158"/>
      <c r="E160" s="195">
        <v>926424131.48000002</v>
      </c>
      <c r="F160" s="196">
        <v>0</v>
      </c>
      <c r="G160" s="196">
        <v>0</v>
      </c>
      <c r="H160" s="196">
        <v>-23173414.399999999</v>
      </c>
      <c r="I160" s="209">
        <v>903250717.08000004</v>
      </c>
      <c r="K160" s="196" t="s">
        <v>1661</v>
      </c>
      <c r="L160" s="158"/>
      <c r="M160" s="195">
        <v>3416273703.02</v>
      </c>
      <c r="N160" s="196">
        <v>0</v>
      </c>
      <c r="O160" s="196">
        <v>0</v>
      </c>
      <c r="P160" s="196">
        <v>4183545.28</v>
      </c>
      <c r="Q160" s="209">
        <v>3412090157.7399998</v>
      </c>
      <c r="R160" s="158"/>
      <c r="S160" s="195">
        <v>488203039.98000002</v>
      </c>
      <c r="T160" s="196">
        <v>-202.68</v>
      </c>
      <c r="U160" s="196">
        <v>113231.78</v>
      </c>
      <c r="V160" s="196">
        <v>932270.04</v>
      </c>
      <c r="W160" s="209">
        <v>487157740.83999997</v>
      </c>
      <c r="X160" s="47"/>
    </row>
    <row r="161" spans="2:24" ht="25.5" customHeight="1">
      <c r="B161" s="21"/>
      <c r="C161" s="200" t="s">
        <v>1711</v>
      </c>
      <c r="D161" s="159"/>
      <c r="E161" s="199">
        <v>783465413.03999996</v>
      </c>
      <c r="F161" s="200">
        <v>0</v>
      </c>
      <c r="G161" s="200">
        <v>0</v>
      </c>
      <c r="H161" s="200">
        <v>0</v>
      </c>
      <c r="I161" s="208">
        <v>783465413.03999996</v>
      </c>
      <c r="K161" s="200" t="s">
        <v>1662</v>
      </c>
      <c r="L161" s="159"/>
      <c r="M161" s="199">
        <v>1342841264.3900001</v>
      </c>
      <c r="N161" s="200">
        <v>0</v>
      </c>
      <c r="O161" s="200">
        <v>0</v>
      </c>
      <c r="P161" s="200">
        <v>0</v>
      </c>
      <c r="Q161" s="208">
        <v>1342841264.3900001</v>
      </c>
      <c r="R161" s="159"/>
      <c r="S161" s="199">
        <v>410639236.13</v>
      </c>
      <c r="T161" s="200">
        <v>-202.68</v>
      </c>
      <c r="U161" s="200">
        <v>113231.78</v>
      </c>
      <c r="V161" s="200">
        <v>928243.59</v>
      </c>
      <c r="W161" s="208">
        <v>409597963.44</v>
      </c>
      <c r="X161" s="47"/>
    </row>
    <row r="162" spans="2:24" ht="25.5" customHeight="1">
      <c r="B162" s="21"/>
      <c r="C162" s="196" t="s">
        <v>1712</v>
      </c>
      <c r="D162" s="158"/>
      <c r="E162" s="195">
        <v>85113539.010000005</v>
      </c>
      <c r="F162" s="196">
        <v>0</v>
      </c>
      <c r="G162" s="196">
        <v>0</v>
      </c>
      <c r="H162" s="196">
        <v>-17488209.489999998</v>
      </c>
      <c r="I162" s="209">
        <v>67625329.519999996</v>
      </c>
      <c r="K162" s="196" t="s">
        <v>1663</v>
      </c>
      <c r="L162" s="158"/>
      <c r="M162" s="195">
        <v>2073432438.6300001</v>
      </c>
      <c r="N162" s="196">
        <v>0</v>
      </c>
      <c r="O162" s="196">
        <v>0</v>
      </c>
      <c r="P162" s="196">
        <v>4183545.28</v>
      </c>
      <c r="Q162" s="209">
        <v>2069248893.3499999</v>
      </c>
      <c r="R162" s="158"/>
      <c r="S162" s="195">
        <v>77563803.849999994</v>
      </c>
      <c r="T162" s="196">
        <v>0</v>
      </c>
      <c r="U162" s="196">
        <v>0</v>
      </c>
      <c r="V162" s="196">
        <v>4026.45</v>
      </c>
      <c r="W162" s="209">
        <v>77559777.400000006</v>
      </c>
      <c r="X162" s="47"/>
    </row>
    <row r="163" spans="2:24">
      <c r="B163" s="21"/>
      <c r="C163" s="200" t="s">
        <v>1713</v>
      </c>
      <c r="D163" s="159"/>
      <c r="E163" s="199">
        <v>1893669.8</v>
      </c>
      <c r="F163" s="200">
        <v>0</v>
      </c>
      <c r="G163" s="200">
        <v>0</v>
      </c>
      <c r="H163" s="200">
        <v>-170653.73</v>
      </c>
      <c r="I163" s="208">
        <v>1723016.07</v>
      </c>
      <c r="K163" s="200" t="s">
        <v>1664</v>
      </c>
      <c r="L163" s="159"/>
      <c r="M163" s="199">
        <v>160053321.96000001</v>
      </c>
      <c r="N163" s="200">
        <v>0</v>
      </c>
      <c r="O163" s="200">
        <v>0</v>
      </c>
      <c r="P163" s="200">
        <v>568410.55000000005</v>
      </c>
      <c r="Q163" s="208">
        <v>159484911.41</v>
      </c>
      <c r="R163" s="159"/>
      <c r="S163" s="199">
        <v>3130701.78</v>
      </c>
      <c r="T163" s="200">
        <v>0</v>
      </c>
      <c r="U163" s="200">
        <v>0</v>
      </c>
      <c r="V163" s="200">
        <v>3590.71</v>
      </c>
      <c r="W163" s="208">
        <v>3127111.07</v>
      </c>
      <c r="X163" s="47"/>
    </row>
    <row r="164" spans="2:24" ht="25.5" customHeight="1">
      <c r="B164" s="21"/>
      <c r="C164" s="196" t="s">
        <v>1714</v>
      </c>
      <c r="D164" s="158"/>
      <c r="E164" s="195">
        <v>20463391.350000001</v>
      </c>
      <c r="F164" s="196">
        <v>0</v>
      </c>
      <c r="G164" s="196">
        <v>0</v>
      </c>
      <c r="H164" s="196">
        <v>0</v>
      </c>
      <c r="I164" s="209">
        <v>20463391.350000001</v>
      </c>
      <c r="K164" s="196" t="s">
        <v>1665</v>
      </c>
      <c r="L164" s="158"/>
      <c r="M164" s="195">
        <v>159658518.13</v>
      </c>
      <c r="N164" s="196">
        <v>0</v>
      </c>
      <c r="O164" s="196">
        <v>0</v>
      </c>
      <c r="P164" s="196">
        <v>568410.55000000005</v>
      </c>
      <c r="Q164" s="209">
        <v>159090107.58000001</v>
      </c>
      <c r="R164" s="158"/>
      <c r="S164" s="195">
        <v>2991281.47</v>
      </c>
      <c r="T164" s="196">
        <v>0</v>
      </c>
      <c r="U164" s="196">
        <v>0</v>
      </c>
      <c r="V164" s="196">
        <v>3590.71</v>
      </c>
      <c r="W164" s="209">
        <v>2987690.76</v>
      </c>
      <c r="X164" s="47"/>
    </row>
    <row r="165" spans="2:24">
      <c r="B165" s="21"/>
      <c r="C165" s="200" t="s">
        <v>1715</v>
      </c>
      <c r="D165" s="159"/>
      <c r="E165" s="199">
        <v>35488118.280000001</v>
      </c>
      <c r="F165" s="200">
        <v>0</v>
      </c>
      <c r="G165" s="200">
        <v>0</v>
      </c>
      <c r="H165" s="200">
        <v>-5514551.1799999997</v>
      </c>
      <c r="I165" s="208">
        <v>29973567.100000001</v>
      </c>
      <c r="K165" s="200" t="s">
        <v>1666</v>
      </c>
      <c r="L165" s="159"/>
      <c r="M165" s="199">
        <v>394803.83</v>
      </c>
      <c r="N165" s="200">
        <v>0</v>
      </c>
      <c r="O165" s="200">
        <v>0</v>
      </c>
      <c r="P165" s="200">
        <v>0</v>
      </c>
      <c r="Q165" s="208">
        <v>394803.83</v>
      </c>
      <c r="R165" s="159"/>
      <c r="S165" s="199">
        <v>101056.41</v>
      </c>
      <c r="T165" s="200">
        <v>0</v>
      </c>
      <c r="U165" s="200">
        <v>0</v>
      </c>
      <c r="V165" s="200">
        <v>0</v>
      </c>
      <c r="W165" s="208">
        <v>101056.41</v>
      </c>
      <c r="X165" s="47"/>
    </row>
    <row r="166" spans="2:24" ht="25.5" customHeight="1">
      <c r="B166" s="21"/>
      <c r="C166" s="196" t="s">
        <v>1716</v>
      </c>
      <c r="D166" s="158"/>
      <c r="E166" s="195">
        <v>2187262205.6700001</v>
      </c>
      <c r="F166" s="196">
        <v>0</v>
      </c>
      <c r="G166" s="196">
        <v>0</v>
      </c>
      <c r="H166" s="196">
        <v>-6253532.3799999999</v>
      </c>
      <c r="I166" s="209">
        <v>2181008673.29</v>
      </c>
      <c r="K166" s="196" t="s">
        <v>1667</v>
      </c>
      <c r="L166" s="158"/>
      <c r="M166" s="195">
        <v>0</v>
      </c>
      <c r="N166" s="196">
        <v>0</v>
      </c>
      <c r="O166" s="196">
        <v>0</v>
      </c>
      <c r="P166" s="196">
        <v>0</v>
      </c>
      <c r="Q166" s="209">
        <v>0</v>
      </c>
      <c r="R166" s="158"/>
      <c r="S166" s="195">
        <v>38363.9</v>
      </c>
      <c r="T166" s="196">
        <v>0</v>
      </c>
      <c r="U166" s="196">
        <v>0</v>
      </c>
      <c r="V166" s="196">
        <v>0</v>
      </c>
      <c r="W166" s="209">
        <v>38363.9</v>
      </c>
      <c r="X166" s="47"/>
    </row>
    <row r="167" spans="2:24">
      <c r="B167" s="21"/>
      <c r="C167" s="200" t="s">
        <v>1717</v>
      </c>
      <c r="D167" s="159"/>
      <c r="E167" s="199">
        <v>13673879420.41</v>
      </c>
      <c r="F167" s="200">
        <v>0</v>
      </c>
      <c r="G167" s="200">
        <v>0</v>
      </c>
      <c r="H167" s="200">
        <v>-5829059422.3500004</v>
      </c>
      <c r="I167" s="208">
        <v>7844819998.0599995</v>
      </c>
      <c r="K167" s="200" t="s">
        <v>1668</v>
      </c>
      <c r="L167" s="159"/>
      <c r="M167" s="199">
        <v>2929319515.6999998</v>
      </c>
      <c r="N167" s="200">
        <v>0</v>
      </c>
      <c r="O167" s="200">
        <v>0</v>
      </c>
      <c r="P167" s="200">
        <v>790584.42</v>
      </c>
      <c r="Q167" s="208">
        <v>2928528931.2800002</v>
      </c>
      <c r="R167" s="159"/>
      <c r="S167" s="199">
        <v>1857170146.0999999</v>
      </c>
      <c r="T167" s="200">
        <v>90018.71</v>
      </c>
      <c r="U167" s="200">
        <v>100071.49</v>
      </c>
      <c r="V167" s="200">
        <v>3128568.57</v>
      </c>
      <c r="W167" s="208">
        <v>1853851487.3299999</v>
      </c>
      <c r="X167" s="47"/>
    </row>
    <row r="168" spans="2:24" ht="25.5" customHeight="1">
      <c r="B168" s="21"/>
      <c r="C168" s="196" t="s">
        <v>1718</v>
      </c>
      <c r="D168" s="158"/>
      <c r="E168" s="195">
        <v>0</v>
      </c>
      <c r="F168" s="196">
        <v>0</v>
      </c>
      <c r="G168" s="196">
        <v>0</v>
      </c>
      <c r="H168" s="196">
        <v>0</v>
      </c>
      <c r="I168" s="209">
        <v>0</v>
      </c>
      <c r="K168" s="196" t="s">
        <v>1669</v>
      </c>
      <c r="L168" s="158"/>
      <c r="M168" s="195">
        <v>2929319515.6999998</v>
      </c>
      <c r="N168" s="196">
        <v>0</v>
      </c>
      <c r="O168" s="196">
        <v>0</v>
      </c>
      <c r="P168" s="196">
        <v>790584.42</v>
      </c>
      <c r="Q168" s="209">
        <v>2928528931.2800002</v>
      </c>
      <c r="R168" s="158"/>
      <c r="S168" s="195">
        <v>1857170146.0999999</v>
      </c>
      <c r="T168" s="196">
        <v>90018.71</v>
      </c>
      <c r="U168" s="196">
        <v>100071.49</v>
      </c>
      <c r="V168" s="196">
        <v>3128568.57</v>
      </c>
      <c r="W168" s="209">
        <v>1853851487.3299999</v>
      </c>
      <c r="X168" s="47"/>
    </row>
    <row r="169" spans="2:24">
      <c r="B169" s="21"/>
      <c r="C169" s="200" t="s">
        <v>1719</v>
      </c>
      <c r="D169" s="159"/>
      <c r="E169" s="199">
        <v>0</v>
      </c>
      <c r="F169" s="200">
        <v>0</v>
      </c>
      <c r="G169" s="200">
        <v>0</v>
      </c>
      <c r="H169" s="200">
        <v>0</v>
      </c>
      <c r="I169" s="208">
        <v>0</v>
      </c>
      <c r="K169" s="200" t="s">
        <v>1670</v>
      </c>
      <c r="L169" s="159"/>
      <c r="M169" s="199">
        <v>182580198687.78</v>
      </c>
      <c r="N169" s="200">
        <v>964594541.98000002</v>
      </c>
      <c r="O169" s="200">
        <v>18581397778.310001</v>
      </c>
      <c r="P169" s="200">
        <v>69306516.469999999</v>
      </c>
      <c r="Q169" s="208">
        <v>162964899851.01999</v>
      </c>
      <c r="R169" s="159"/>
      <c r="S169" s="199">
        <v>405835560644.46002</v>
      </c>
      <c r="T169" s="200">
        <v>1229866395.8699999</v>
      </c>
      <c r="U169" s="200">
        <v>29552002833.130001</v>
      </c>
      <c r="V169" s="200">
        <v>1772923740.8499999</v>
      </c>
      <c r="W169" s="208">
        <v>373280767674.60999</v>
      </c>
      <c r="X169" s="47"/>
    </row>
    <row r="170" spans="2:24" ht="25.5" customHeight="1">
      <c r="B170" s="21"/>
      <c r="C170" s="196" t="s">
        <v>1720</v>
      </c>
      <c r="D170" s="158"/>
      <c r="E170" s="195">
        <v>51753734.670000002</v>
      </c>
      <c r="F170" s="196">
        <v>0</v>
      </c>
      <c r="G170" s="196">
        <v>0</v>
      </c>
      <c r="H170" s="196">
        <v>0</v>
      </c>
      <c r="I170" s="209">
        <v>51753734.670000002</v>
      </c>
      <c r="K170" s="196" t="s">
        <v>1671</v>
      </c>
      <c r="L170" s="158"/>
      <c r="M170" s="195">
        <v>134184348882.64999</v>
      </c>
      <c r="N170" s="196">
        <v>813418853.41999996</v>
      </c>
      <c r="O170" s="196">
        <v>18581397778.310001</v>
      </c>
      <c r="P170" s="196">
        <v>63618221.939999998</v>
      </c>
      <c r="Q170" s="209">
        <v>114725914028.98</v>
      </c>
      <c r="R170" s="158"/>
      <c r="S170" s="195">
        <v>178226710761.60001</v>
      </c>
      <c r="T170" s="196">
        <v>415891183.30000001</v>
      </c>
      <c r="U170" s="196">
        <v>13787265460.610001</v>
      </c>
      <c r="V170" s="196">
        <v>647105135.19000006</v>
      </c>
      <c r="W170" s="209">
        <v>163376448982.5</v>
      </c>
      <c r="X170" s="47"/>
    </row>
    <row r="171" spans="2:24" ht="25.5" customHeight="1">
      <c r="B171" s="21"/>
      <c r="C171" s="200" t="s">
        <v>1721</v>
      </c>
      <c r="D171" s="159"/>
      <c r="E171" s="199">
        <v>249563.31</v>
      </c>
      <c r="F171" s="200">
        <v>0</v>
      </c>
      <c r="G171" s="200">
        <v>0</v>
      </c>
      <c r="H171" s="200">
        <v>-3073.02</v>
      </c>
      <c r="I171" s="208">
        <v>246490.29</v>
      </c>
      <c r="K171" s="200" t="s">
        <v>1722</v>
      </c>
      <c r="L171" s="159"/>
      <c r="M171" s="199">
        <v>134184348882.64999</v>
      </c>
      <c r="N171" s="200">
        <v>813418853.41999996</v>
      </c>
      <c r="O171" s="200">
        <v>18581397778.310001</v>
      </c>
      <c r="P171" s="200">
        <v>63618221.939999998</v>
      </c>
      <c r="Q171" s="208">
        <v>114725914028.98</v>
      </c>
      <c r="R171" s="159"/>
      <c r="S171" s="199">
        <v>178226710761.60001</v>
      </c>
      <c r="T171" s="200">
        <v>415891183.30000001</v>
      </c>
      <c r="U171" s="200">
        <v>13787265460.610001</v>
      </c>
      <c r="V171" s="200">
        <v>647105135.19000006</v>
      </c>
      <c r="W171" s="208">
        <v>163376448982.5</v>
      </c>
      <c r="X171" s="47"/>
    </row>
    <row r="172" spans="2:24">
      <c r="B172" s="21"/>
      <c r="C172" s="196" t="s">
        <v>1723</v>
      </c>
      <c r="D172" s="158"/>
      <c r="E172" s="195">
        <v>452152468.99000001</v>
      </c>
      <c r="F172" s="196">
        <v>0</v>
      </c>
      <c r="G172" s="196">
        <v>0</v>
      </c>
      <c r="H172" s="196">
        <v>-2605969.3199999998</v>
      </c>
      <c r="I172" s="209">
        <v>449546499.67000002</v>
      </c>
      <c r="K172" s="196" t="s">
        <v>1724</v>
      </c>
      <c r="L172" s="158"/>
      <c r="M172" s="195">
        <v>96437573184.800003</v>
      </c>
      <c r="N172" s="196">
        <v>636041491.55999994</v>
      </c>
      <c r="O172" s="196">
        <v>18383249436.560001</v>
      </c>
      <c r="P172" s="196">
        <v>0</v>
      </c>
      <c r="Q172" s="209">
        <v>77418282256.680008</v>
      </c>
      <c r="R172" s="158"/>
      <c r="S172" s="195">
        <v>95611603644.300003</v>
      </c>
      <c r="T172" s="196">
        <v>459411302.75</v>
      </c>
      <c r="U172" s="196">
        <v>13653255825.84</v>
      </c>
      <c r="V172" s="196">
        <v>587110156.34000003</v>
      </c>
      <c r="W172" s="209">
        <v>80911826359.37001</v>
      </c>
      <c r="X172" s="47"/>
    </row>
    <row r="173" spans="2:24" ht="25.5" customHeight="1">
      <c r="B173" s="21"/>
      <c r="C173" s="200" t="s">
        <v>1725</v>
      </c>
      <c r="D173" s="159"/>
      <c r="E173" s="199">
        <v>12958675.08</v>
      </c>
      <c r="F173" s="200">
        <v>0</v>
      </c>
      <c r="G173" s="200">
        <v>0</v>
      </c>
      <c r="H173" s="200">
        <v>0</v>
      </c>
      <c r="I173" s="208">
        <v>12958675.08</v>
      </c>
      <c r="K173" s="200" t="s">
        <v>1726</v>
      </c>
      <c r="L173" s="159"/>
      <c r="M173" s="199">
        <v>89351133164.240005</v>
      </c>
      <c r="N173" s="200">
        <v>1294913.98</v>
      </c>
      <c r="O173" s="200">
        <v>17683492065.599998</v>
      </c>
      <c r="P173" s="200">
        <v>0</v>
      </c>
      <c r="Q173" s="208">
        <v>71666346184.660004</v>
      </c>
      <c r="R173" s="159"/>
      <c r="S173" s="199">
        <v>0</v>
      </c>
      <c r="T173" s="200">
        <v>0</v>
      </c>
      <c r="U173" s="200">
        <v>0</v>
      </c>
      <c r="V173" s="200">
        <v>0</v>
      </c>
      <c r="W173" s="208">
        <v>0</v>
      </c>
      <c r="X173" s="47"/>
    </row>
    <row r="174" spans="2:24" ht="25.5" customHeight="1">
      <c r="B174" s="21"/>
      <c r="C174" s="196" t="s">
        <v>1727</v>
      </c>
      <c r="D174" s="158"/>
      <c r="E174" s="195">
        <v>0</v>
      </c>
      <c r="F174" s="196">
        <v>0</v>
      </c>
      <c r="G174" s="196">
        <v>0</v>
      </c>
      <c r="H174" s="196">
        <v>0</v>
      </c>
      <c r="I174" s="209">
        <v>0</v>
      </c>
      <c r="K174" s="196" t="s">
        <v>1728</v>
      </c>
      <c r="L174" s="158"/>
      <c r="M174" s="195">
        <v>176093015.59</v>
      </c>
      <c r="N174" s="196">
        <v>0</v>
      </c>
      <c r="O174" s="196">
        <v>32229900.539999999</v>
      </c>
      <c r="P174" s="196">
        <v>0</v>
      </c>
      <c r="Q174" s="209">
        <v>143863115.05000001</v>
      </c>
      <c r="R174" s="158"/>
      <c r="S174" s="195">
        <v>88450634784.369995</v>
      </c>
      <c r="T174" s="196">
        <v>453148739.49000001</v>
      </c>
      <c r="U174" s="196">
        <v>13483499440.76</v>
      </c>
      <c r="V174" s="196">
        <v>571111979.16999996</v>
      </c>
      <c r="W174" s="209">
        <v>73942874624.949997</v>
      </c>
      <c r="X174" s="47"/>
    </row>
    <row r="175" spans="2:24" ht="25.5" customHeight="1">
      <c r="B175" s="21"/>
      <c r="C175" s="200" t="s">
        <v>1729</v>
      </c>
      <c r="D175" s="159"/>
      <c r="E175" s="199">
        <v>2312343962.4099998</v>
      </c>
      <c r="F175" s="200">
        <v>0</v>
      </c>
      <c r="G175" s="200">
        <v>0</v>
      </c>
      <c r="H175" s="200">
        <v>-113551.11</v>
      </c>
      <c r="I175" s="208">
        <v>2312230411.3000002</v>
      </c>
      <c r="K175" s="200" t="s">
        <v>1730</v>
      </c>
      <c r="L175" s="159"/>
      <c r="M175" s="199">
        <v>0</v>
      </c>
      <c r="N175" s="200">
        <v>0</v>
      </c>
      <c r="O175" s="200">
        <v>0</v>
      </c>
      <c r="P175" s="200">
        <v>0</v>
      </c>
      <c r="Q175" s="208">
        <v>0</v>
      </c>
      <c r="R175" s="159"/>
      <c r="S175" s="199">
        <v>3073001892.4699998</v>
      </c>
      <c r="T175" s="200">
        <v>76805.119999999995</v>
      </c>
      <c r="U175" s="200">
        <v>1423458.16</v>
      </c>
      <c r="V175" s="200">
        <v>3546034.74</v>
      </c>
      <c r="W175" s="208">
        <v>3067955594.4499998</v>
      </c>
      <c r="X175" s="47"/>
    </row>
    <row r="176" spans="2:24" ht="25.5" customHeight="1">
      <c r="B176" s="21"/>
      <c r="C176" s="196" t="s">
        <v>1731</v>
      </c>
      <c r="D176" s="158"/>
      <c r="E176" s="195">
        <v>5024933.68</v>
      </c>
      <c r="F176" s="196">
        <v>0</v>
      </c>
      <c r="G176" s="196">
        <v>0</v>
      </c>
      <c r="H176" s="196">
        <v>-106193.67</v>
      </c>
      <c r="I176" s="209">
        <v>4918740.01</v>
      </c>
      <c r="K176" s="196" t="s">
        <v>1732</v>
      </c>
      <c r="L176" s="158"/>
      <c r="M176" s="195">
        <v>0</v>
      </c>
      <c r="N176" s="196">
        <v>0</v>
      </c>
      <c r="O176" s="196">
        <v>0</v>
      </c>
      <c r="P176" s="196">
        <v>0</v>
      </c>
      <c r="Q176" s="209">
        <v>0</v>
      </c>
      <c r="R176" s="158"/>
      <c r="S176" s="195">
        <v>2927795435.5599999</v>
      </c>
      <c r="T176" s="196">
        <v>15000</v>
      </c>
      <c r="U176" s="196">
        <v>2729691.32</v>
      </c>
      <c r="V176" s="196">
        <v>3459551.94</v>
      </c>
      <c r="W176" s="209">
        <v>2921591192.3000002</v>
      </c>
      <c r="X176" s="47"/>
    </row>
    <row r="177" spans="2:24" ht="25.5" customHeight="1">
      <c r="B177" s="21"/>
      <c r="C177" s="200" t="s">
        <v>1733</v>
      </c>
      <c r="D177" s="159"/>
      <c r="E177" s="199">
        <v>25847044.390000001</v>
      </c>
      <c r="F177" s="200">
        <v>0</v>
      </c>
      <c r="G177" s="200">
        <v>0</v>
      </c>
      <c r="H177" s="200">
        <v>0</v>
      </c>
      <c r="I177" s="208">
        <v>25847044.390000001</v>
      </c>
      <c r="K177" s="200" t="s">
        <v>1734</v>
      </c>
      <c r="L177" s="159"/>
      <c r="M177" s="199">
        <v>1749199.28</v>
      </c>
      <c r="N177" s="200">
        <v>0</v>
      </c>
      <c r="O177" s="200">
        <v>364974.68</v>
      </c>
      <c r="P177" s="200">
        <v>0</v>
      </c>
      <c r="Q177" s="208">
        <v>1384224.6</v>
      </c>
      <c r="R177" s="159"/>
      <c r="S177" s="199">
        <v>1150963254.8199999</v>
      </c>
      <c r="T177" s="200">
        <v>6170758.1399999997</v>
      </c>
      <c r="U177" s="200">
        <v>165603235.59999999</v>
      </c>
      <c r="V177" s="200">
        <v>8992590.4900000002</v>
      </c>
      <c r="W177" s="208">
        <v>970196670.59000003</v>
      </c>
      <c r="X177" s="47"/>
    </row>
    <row r="178" spans="2:24" ht="38.25" customHeight="1">
      <c r="B178" s="21"/>
      <c r="C178" s="196" t="s">
        <v>1735</v>
      </c>
      <c r="D178" s="158"/>
      <c r="E178" s="195">
        <v>619530569.77999997</v>
      </c>
      <c r="F178" s="196">
        <v>0</v>
      </c>
      <c r="G178" s="196">
        <v>0</v>
      </c>
      <c r="H178" s="196">
        <v>0</v>
      </c>
      <c r="I178" s="209">
        <v>619530569.77999997</v>
      </c>
      <c r="K178" s="196" t="s">
        <v>1736</v>
      </c>
      <c r="L178" s="158"/>
      <c r="M178" s="195">
        <v>5566794656.8500004</v>
      </c>
      <c r="N178" s="196">
        <v>508409496.13</v>
      </c>
      <c r="O178" s="196">
        <v>664675081.07000005</v>
      </c>
      <c r="P178" s="196">
        <v>0</v>
      </c>
      <c r="Q178" s="209">
        <v>4393710079.6500006</v>
      </c>
      <c r="R178" s="158"/>
      <c r="S178" s="195">
        <v>0</v>
      </c>
      <c r="T178" s="196">
        <v>0</v>
      </c>
      <c r="U178" s="196">
        <v>0</v>
      </c>
      <c r="V178" s="196">
        <v>0</v>
      </c>
      <c r="W178" s="209">
        <v>0</v>
      </c>
      <c r="X178" s="47"/>
    </row>
    <row r="179" spans="2:24" ht="25.5" customHeight="1">
      <c r="B179" s="21"/>
      <c r="C179" s="200" t="s">
        <v>1737</v>
      </c>
      <c r="D179" s="159"/>
      <c r="E179" s="199">
        <v>618528855.03999996</v>
      </c>
      <c r="F179" s="200">
        <v>0</v>
      </c>
      <c r="G179" s="200">
        <v>0</v>
      </c>
      <c r="H179" s="200">
        <v>-158809585.37</v>
      </c>
      <c r="I179" s="208">
        <v>459719269.67000002</v>
      </c>
      <c r="K179" s="200" t="s">
        <v>1738</v>
      </c>
      <c r="L179" s="159"/>
      <c r="M179" s="199">
        <v>1337157545.3</v>
      </c>
      <c r="N179" s="200">
        <v>126337081.45</v>
      </c>
      <c r="O179" s="200">
        <v>2487414.67</v>
      </c>
      <c r="P179" s="200">
        <v>0</v>
      </c>
      <c r="Q179" s="208">
        <v>1208333049.1800001</v>
      </c>
      <c r="R179" s="159"/>
      <c r="S179" s="199">
        <v>0</v>
      </c>
      <c r="T179" s="200">
        <v>0</v>
      </c>
      <c r="U179" s="200">
        <v>0</v>
      </c>
      <c r="V179" s="200">
        <v>0</v>
      </c>
      <c r="W179" s="208">
        <v>0</v>
      </c>
      <c r="X179" s="47"/>
    </row>
    <row r="180" spans="2:24" ht="38.25" customHeight="1">
      <c r="B180" s="21"/>
      <c r="C180" s="196" t="s">
        <v>1739</v>
      </c>
      <c r="D180" s="158"/>
      <c r="E180" s="195">
        <v>0</v>
      </c>
      <c r="F180" s="196">
        <v>0</v>
      </c>
      <c r="G180" s="196">
        <v>0</v>
      </c>
      <c r="H180" s="196">
        <v>0</v>
      </c>
      <c r="I180" s="209">
        <v>0</v>
      </c>
      <c r="K180" s="196" t="s">
        <v>1740</v>
      </c>
      <c r="L180" s="158"/>
      <c r="M180" s="195">
        <v>4645603.54</v>
      </c>
      <c r="N180" s="196">
        <v>0</v>
      </c>
      <c r="O180" s="196">
        <v>0</v>
      </c>
      <c r="P180" s="196">
        <v>0</v>
      </c>
      <c r="Q180" s="209">
        <v>4645603.54</v>
      </c>
      <c r="R180" s="158"/>
      <c r="S180" s="195">
        <v>9208277.0800000001</v>
      </c>
      <c r="T180" s="196">
        <v>0</v>
      </c>
      <c r="U180" s="196">
        <v>0</v>
      </c>
      <c r="V180" s="196">
        <v>0</v>
      </c>
      <c r="W180" s="209">
        <v>9208277.0800000001</v>
      </c>
      <c r="X180" s="47"/>
    </row>
    <row r="181" spans="2:24" ht="25.5" customHeight="1">
      <c r="B181" s="21"/>
      <c r="C181" s="200" t="s">
        <v>1741</v>
      </c>
      <c r="D181" s="159"/>
      <c r="E181" s="199">
        <v>226203649.5</v>
      </c>
      <c r="F181" s="200">
        <v>0</v>
      </c>
      <c r="G181" s="200">
        <v>0</v>
      </c>
      <c r="H181" s="200">
        <v>-226151932.09</v>
      </c>
      <c r="I181" s="208">
        <v>51717.41</v>
      </c>
      <c r="K181" s="200" t="s">
        <v>1742</v>
      </c>
      <c r="L181" s="159"/>
      <c r="M181" s="199">
        <v>6081489219.3000002</v>
      </c>
      <c r="N181" s="200">
        <v>177377361.86000001</v>
      </c>
      <c r="O181" s="200">
        <v>0</v>
      </c>
      <c r="P181" s="200">
        <v>62649633</v>
      </c>
      <c r="Q181" s="208">
        <v>5841462224.4400005</v>
      </c>
      <c r="R181" s="159"/>
      <c r="S181" s="199">
        <v>12077757669.969999</v>
      </c>
      <c r="T181" s="200">
        <v>-56375169.880000003</v>
      </c>
      <c r="U181" s="200">
        <v>210213.46</v>
      </c>
      <c r="V181" s="200">
        <v>8229076.8600000003</v>
      </c>
      <c r="W181" s="208">
        <v>12125693549.530001</v>
      </c>
      <c r="X181" s="47"/>
    </row>
    <row r="182" spans="2:24" ht="25.5" customHeight="1">
      <c r="B182" s="21"/>
      <c r="C182" s="196" t="s">
        <v>1743</v>
      </c>
      <c r="D182" s="158"/>
      <c r="E182" s="195">
        <v>9349285963.5599995</v>
      </c>
      <c r="F182" s="196">
        <v>0</v>
      </c>
      <c r="G182" s="196">
        <v>0</v>
      </c>
      <c r="H182" s="196">
        <v>-5441269117.7700005</v>
      </c>
      <c r="I182" s="209">
        <v>3908016845.789999</v>
      </c>
      <c r="K182" s="196" t="s">
        <v>1744</v>
      </c>
      <c r="L182" s="158"/>
      <c r="M182" s="195">
        <v>423877285.99000001</v>
      </c>
      <c r="N182" s="196">
        <v>0</v>
      </c>
      <c r="O182" s="196">
        <v>0</v>
      </c>
      <c r="P182" s="196">
        <v>0</v>
      </c>
      <c r="Q182" s="209">
        <v>423877285.99000001</v>
      </c>
      <c r="R182" s="158"/>
      <c r="S182" s="195">
        <v>698899816.74000001</v>
      </c>
      <c r="T182" s="196">
        <v>0</v>
      </c>
      <c r="U182" s="196">
        <v>9</v>
      </c>
      <c r="V182" s="196">
        <v>6180294.0800000001</v>
      </c>
      <c r="W182" s="209">
        <v>692719513.65999997</v>
      </c>
      <c r="X182" s="47"/>
    </row>
    <row r="183" spans="2:24" ht="25.5" customHeight="1">
      <c r="B183" s="21"/>
      <c r="C183" s="200" t="s">
        <v>1745</v>
      </c>
      <c r="D183" s="159"/>
      <c r="E183" s="199">
        <v>9235119950.3400002</v>
      </c>
      <c r="F183" s="200">
        <v>0</v>
      </c>
      <c r="G183" s="200">
        <v>0</v>
      </c>
      <c r="H183" s="200">
        <v>-5441441008.9899998</v>
      </c>
      <c r="I183" s="208">
        <v>3793678941.3499999</v>
      </c>
      <c r="K183" s="200" t="s">
        <v>1746</v>
      </c>
      <c r="L183" s="159"/>
      <c r="M183" s="199">
        <v>608655480.45000005</v>
      </c>
      <c r="N183" s="200">
        <v>1631067.93</v>
      </c>
      <c r="O183" s="200">
        <v>0</v>
      </c>
      <c r="P183" s="200">
        <v>0</v>
      </c>
      <c r="Q183" s="208">
        <v>607024412.51999998</v>
      </c>
      <c r="R183" s="159"/>
      <c r="S183" s="199">
        <v>1468608456.6099999</v>
      </c>
      <c r="T183" s="200">
        <v>0</v>
      </c>
      <c r="U183" s="200">
        <v>5586.04</v>
      </c>
      <c r="V183" s="200">
        <v>1808.3</v>
      </c>
      <c r="W183" s="208">
        <v>1468601062.27</v>
      </c>
      <c r="X183" s="47"/>
    </row>
    <row r="184" spans="2:24" ht="25.5" customHeight="1">
      <c r="B184" s="21"/>
      <c r="C184" s="196" t="s">
        <v>1747</v>
      </c>
      <c r="D184" s="158"/>
      <c r="E184" s="195">
        <v>114166013.22</v>
      </c>
      <c r="F184" s="196">
        <v>0</v>
      </c>
      <c r="G184" s="196">
        <v>0</v>
      </c>
      <c r="H184" s="196">
        <v>171891.22</v>
      </c>
      <c r="I184" s="209">
        <v>114337904.44</v>
      </c>
      <c r="K184" s="196" t="s">
        <v>1748</v>
      </c>
      <c r="L184" s="158"/>
      <c r="M184" s="195">
        <v>1319251661.95</v>
      </c>
      <c r="N184" s="196">
        <v>156208641.99000001</v>
      </c>
      <c r="O184" s="196">
        <v>0</v>
      </c>
      <c r="P184" s="196">
        <v>34457298.149999999</v>
      </c>
      <c r="Q184" s="209">
        <v>1128585721.8099999</v>
      </c>
      <c r="R184" s="158"/>
      <c r="S184" s="195">
        <v>3128026390.29</v>
      </c>
      <c r="T184" s="196">
        <v>-12422907.98</v>
      </c>
      <c r="U184" s="196">
        <v>9087.07</v>
      </c>
      <c r="V184" s="196">
        <v>1928.86</v>
      </c>
      <c r="W184" s="209">
        <v>3140438282.3400002</v>
      </c>
      <c r="X184" s="47"/>
    </row>
    <row r="185" spans="2:24" ht="25.5" customHeight="1">
      <c r="B185" s="21"/>
      <c r="C185" s="200" t="s">
        <v>1749</v>
      </c>
      <c r="D185" s="159"/>
      <c r="E185" s="199">
        <v>1378491082842.0901</v>
      </c>
      <c r="F185" s="200">
        <v>0</v>
      </c>
      <c r="G185" s="200">
        <v>0</v>
      </c>
      <c r="H185" s="200">
        <v>-7698199394.0100002</v>
      </c>
      <c r="I185" s="208">
        <v>1370792883448.0801</v>
      </c>
      <c r="K185" s="200" t="s">
        <v>1750</v>
      </c>
      <c r="L185" s="159"/>
      <c r="M185" s="199">
        <v>580921909.55999994</v>
      </c>
      <c r="N185" s="200">
        <v>0</v>
      </c>
      <c r="O185" s="200">
        <v>0</v>
      </c>
      <c r="P185" s="200">
        <v>28192334.850000001</v>
      </c>
      <c r="Q185" s="208">
        <v>552729574.71000004</v>
      </c>
      <c r="R185" s="159"/>
      <c r="S185" s="199">
        <v>2737276959.6199999</v>
      </c>
      <c r="T185" s="200">
        <v>-43034694.399999999</v>
      </c>
      <c r="U185" s="200">
        <v>0</v>
      </c>
      <c r="V185" s="200">
        <v>470929.58</v>
      </c>
      <c r="W185" s="208">
        <v>2779840724.4400001</v>
      </c>
      <c r="X185" s="47"/>
    </row>
    <row r="186" spans="2:24" ht="25.5" customHeight="1">
      <c r="B186" s="21"/>
      <c r="C186" s="196" t="s">
        <v>1751</v>
      </c>
      <c r="D186" s="158"/>
      <c r="E186" s="195">
        <v>930677527662.10999</v>
      </c>
      <c r="F186" s="196">
        <v>0</v>
      </c>
      <c r="G186" s="196">
        <v>0</v>
      </c>
      <c r="H186" s="196">
        <v>-715302.44</v>
      </c>
      <c r="I186" s="209">
        <v>930676812359.67004</v>
      </c>
      <c r="K186" s="196" t="s">
        <v>1752</v>
      </c>
      <c r="L186" s="158"/>
      <c r="M186" s="195">
        <v>2775864638.6199999</v>
      </c>
      <c r="N186" s="196">
        <v>5185305.5599999996</v>
      </c>
      <c r="O186" s="196">
        <v>0</v>
      </c>
      <c r="P186" s="196">
        <v>0</v>
      </c>
      <c r="Q186" s="209">
        <v>2770679333.0599999</v>
      </c>
      <c r="R186" s="158"/>
      <c r="S186" s="195">
        <v>2530765934.3200002</v>
      </c>
      <c r="T186" s="196">
        <v>0</v>
      </c>
      <c r="U186" s="196">
        <v>-3160.92</v>
      </c>
      <c r="V186" s="196">
        <v>3706.14</v>
      </c>
      <c r="W186" s="209">
        <v>2530765389.0999999</v>
      </c>
      <c r="X186" s="47"/>
    </row>
    <row r="187" spans="2:24">
      <c r="B187" s="21"/>
      <c r="C187" s="200" t="s">
        <v>1753</v>
      </c>
      <c r="D187" s="159"/>
      <c r="E187" s="199">
        <v>923156400919.89001</v>
      </c>
      <c r="F187" s="200">
        <v>0</v>
      </c>
      <c r="G187" s="200">
        <v>0</v>
      </c>
      <c r="H187" s="200">
        <v>0</v>
      </c>
      <c r="I187" s="208">
        <v>923156400919.89001</v>
      </c>
      <c r="K187" s="200" t="s">
        <v>1754</v>
      </c>
      <c r="L187" s="159"/>
      <c r="M187" s="199">
        <v>365928338.06</v>
      </c>
      <c r="N187" s="200">
        <v>14352346.380000001</v>
      </c>
      <c r="O187" s="200">
        <v>0</v>
      </c>
      <c r="P187" s="200">
        <v>0</v>
      </c>
      <c r="Q187" s="208">
        <v>351575991.68000001</v>
      </c>
      <c r="R187" s="159"/>
      <c r="S187" s="199">
        <v>1448461968.3699999</v>
      </c>
      <c r="T187" s="200">
        <v>-921993.5</v>
      </c>
      <c r="U187" s="200">
        <v>188121.19</v>
      </c>
      <c r="V187" s="200">
        <v>1570409.9</v>
      </c>
      <c r="W187" s="208">
        <v>1447625430.78</v>
      </c>
      <c r="X187" s="47"/>
    </row>
    <row r="188" spans="2:24" ht="25.5" customHeight="1">
      <c r="B188" s="21"/>
      <c r="C188" s="196" t="s">
        <v>1755</v>
      </c>
      <c r="D188" s="158"/>
      <c r="E188" s="195">
        <v>7521126742.2200003</v>
      </c>
      <c r="F188" s="196">
        <v>0</v>
      </c>
      <c r="G188" s="196">
        <v>0</v>
      </c>
      <c r="H188" s="196">
        <v>-715302.44</v>
      </c>
      <c r="I188" s="209">
        <v>7520411439.7800007</v>
      </c>
      <c r="K188" s="196" t="s">
        <v>1756</v>
      </c>
      <c r="L188" s="158"/>
      <c r="M188" s="195">
        <v>6989904.6699999999</v>
      </c>
      <c r="N188" s="196">
        <v>0</v>
      </c>
      <c r="O188" s="196">
        <v>0</v>
      </c>
      <c r="P188" s="196">
        <v>0</v>
      </c>
      <c r="Q188" s="209">
        <v>6989904.6699999999</v>
      </c>
      <c r="R188" s="158"/>
      <c r="S188" s="195">
        <v>65718144.020000003</v>
      </c>
      <c r="T188" s="196">
        <v>4426</v>
      </c>
      <c r="U188" s="196">
        <v>10571.08</v>
      </c>
      <c r="V188" s="196">
        <v>0</v>
      </c>
      <c r="W188" s="209">
        <v>65703146.939999998</v>
      </c>
      <c r="X188" s="47"/>
    </row>
    <row r="189" spans="2:24" ht="25.5" customHeight="1">
      <c r="B189" s="21"/>
      <c r="C189" s="200" t="s">
        <v>1757</v>
      </c>
      <c r="D189" s="159"/>
      <c r="E189" s="199">
        <v>9220825553.0599995</v>
      </c>
      <c r="F189" s="200">
        <v>0</v>
      </c>
      <c r="G189" s="200">
        <v>0</v>
      </c>
      <c r="H189" s="200">
        <v>-3517300601.21</v>
      </c>
      <c r="I189" s="208">
        <v>5703524951.8499994</v>
      </c>
      <c r="K189" s="200" t="s">
        <v>1758</v>
      </c>
      <c r="L189" s="159"/>
      <c r="M189" s="199">
        <v>16857418949.9</v>
      </c>
      <c r="N189" s="200">
        <v>0</v>
      </c>
      <c r="O189" s="200">
        <v>0</v>
      </c>
      <c r="P189" s="200">
        <v>63800</v>
      </c>
      <c r="Q189" s="208">
        <v>16857355149.9</v>
      </c>
      <c r="R189" s="159"/>
      <c r="S189" s="199">
        <v>50315041035.199997</v>
      </c>
      <c r="T189" s="200">
        <v>-481575.51</v>
      </c>
      <c r="U189" s="200">
        <v>2037405</v>
      </c>
      <c r="V189" s="200">
        <v>29291686.870000001</v>
      </c>
      <c r="W189" s="208">
        <v>50284193518.839996</v>
      </c>
      <c r="X189" s="47"/>
    </row>
    <row r="190" spans="2:24" ht="25.5" customHeight="1">
      <c r="B190" s="21"/>
      <c r="C190" s="196" t="s">
        <v>1759</v>
      </c>
      <c r="D190" s="158"/>
      <c r="E190" s="195">
        <v>4971901648.3100004</v>
      </c>
      <c r="F190" s="196">
        <v>0</v>
      </c>
      <c r="G190" s="196">
        <v>0</v>
      </c>
      <c r="H190" s="196">
        <v>-3514787440.8600001</v>
      </c>
      <c r="I190" s="209">
        <v>1457114207.45</v>
      </c>
      <c r="K190" s="196" t="s">
        <v>1760</v>
      </c>
      <c r="L190" s="158"/>
      <c r="M190" s="195">
        <v>41235710.299999997</v>
      </c>
      <c r="N190" s="196">
        <v>0</v>
      </c>
      <c r="O190" s="196">
        <v>0</v>
      </c>
      <c r="P190" s="196">
        <v>0</v>
      </c>
      <c r="Q190" s="209">
        <v>41235710.299999997</v>
      </c>
      <c r="R190" s="158"/>
      <c r="S190" s="195">
        <v>2330472639.3000002</v>
      </c>
      <c r="T190" s="196">
        <v>529149.17000000004</v>
      </c>
      <c r="U190" s="196">
        <v>587973</v>
      </c>
      <c r="V190" s="196">
        <v>2277552.0299999998</v>
      </c>
      <c r="W190" s="209">
        <v>2327077965.0999999</v>
      </c>
      <c r="X190" s="47"/>
    </row>
    <row r="191" spans="2:24" ht="25.5" customHeight="1">
      <c r="B191" s="21"/>
      <c r="C191" s="200" t="s">
        <v>1761</v>
      </c>
      <c r="D191" s="159"/>
      <c r="E191" s="199">
        <v>219463698.72999999</v>
      </c>
      <c r="F191" s="200">
        <v>0</v>
      </c>
      <c r="G191" s="200">
        <v>0</v>
      </c>
      <c r="H191" s="200">
        <v>-2175394.35</v>
      </c>
      <c r="I191" s="208">
        <v>217288304.38</v>
      </c>
      <c r="K191" s="200" t="s">
        <v>1762</v>
      </c>
      <c r="L191" s="159"/>
      <c r="M191" s="199">
        <v>7639000638.4200001</v>
      </c>
      <c r="N191" s="200">
        <v>0</v>
      </c>
      <c r="O191" s="200">
        <v>0</v>
      </c>
      <c r="P191" s="200">
        <v>150077.51</v>
      </c>
      <c r="Q191" s="208">
        <v>7638850560.9099998</v>
      </c>
      <c r="R191" s="159"/>
      <c r="S191" s="199">
        <v>10825150308.35</v>
      </c>
      <c r="T191" s="200">
        <v>2107291.08</v>
      </c>
      <c r="U191" s="200">
        <v>2136749.92</v>
      </c>
      <c r="V191" s="200">
        <v>5706740.6699999999</v>
      </c>
      <c r="W191" s="208">
        <v>10815199526.68</v>
      </c>
      <c r="X191" s="47"/>
    </row>
    <row r="192" spans="2:24">
      <c r="B192" s="21"/>
      <c r="C192" s="196" t="s">
        <v>1763</v>
      </c>
      <c r="D192" s="158"/>
      <c r="E192" s="195">
        <v>4029460206.02</v>
      </c>
      <c r="F192" s="196">
        <v>0</v>
      </c>
      <c r="G192" s="196">
        <v>0</v>
      </c>
      <c r="H192" s="196">
        <v>-337766</v>
      </c>
      <c r="I192" s="209">
        <v>4029122440.02</v>
      </c>
      <c r="K192" s="196" t="s">
        <v>1764</v>
      </c>
      <c r="L192" s="158"/>
      <c r="M192" s="195">
        <v>5317758517.0299997</v>
      </c>
      <c r="N192" s="196">
        <v>0</v>
      </c>
      <c r="O192" s="196">
        <v>0</v>
      </c>
      <c r="P192" s="196">
        <v>0</v>
      </c>
      <c r="Q192" s="209">
        <v>5317758517.0299997</v>
      </c>
      <c r="R192" s="158"/>
      <c r="S192" s="195">
        <v>6488214208.4300003</v>
      </c>
      <c r="T192" s="196">
        <v>447327.51</v>
      </c>
      <c r="U192" s="196">
        <v>447319</v>
      </c>
      <c r="V192" s="196">
        <v>3421290.08</v>
      </c>
      <c r="W192" s="209">
        <v>6483898271.8400002</v>
      </c>
      <c r="X192" s="47"/>
    </row>
    <row r="193" spans="2:24" ht="25.5" customHeight="1">
      <c r="B193" s="21"/>
      <c r="C193" s="200" t="s">
        <v>1765</v>
      </c>
      <c r="D193" s="159"/>
      <c r="E193" s="199">
        <v>165838404097.51999</v>
      </c>
      <c r="F193" s="200">
        <v>0</v>
      </c>
      <c r="G193" s="200">
        <v>0</v>
      </c>
      <c r="H193" s="200">
        <v>-941719314.41999996</v>
      </c>
      <c r="I193" s="208">
        <v>164896684783.10001</v>
      </c>
      <c r="K193" s="200" t="s">
        <v>1766</v>
      </c>
      <c r="L193" s="159"/>
      <c r="M193" s="199">
        <v>134556689.63999999</v>
      </c>
      <c r="N193" s="200">
        <v>0</v>
      </c>
      <c r="O193" s="200">
        <v>0</v>
      </c>
      <c r="P193" s="200">
        <v>0</v>
      </c>
      <c r="Q193" s="208">
        <v>134556689.63999999</v>
      </c>
      <c r="R193" s="159"/>
      <c r="S193" s="199">
        <v>74307321.290000007</v>
      </c>
      <c r="T193" s="200">
        <v>308247</v>
      </c>
      <c r="U193" s="200">
        <v>306727</v>
      </c>
      <c r="V193" s="200">
        <v>2029.62</v>
      </c>
      <c r="W193" s="208">
        <v>73690317.670000002</v>
      </c>
      <c r="X193" s="47"/>
    </row>
    <row r="194" spans="2:24" ht="25.5" customHeight="1">
      <c r="B194" s="21"/>
      <c r="C194" s="196" t="s">
        <v>1767</v>
      </c>
      <c r="D194" s="158"/>
      <c r="E194" s="195">
        <v>33007854.609999999</v>
      </c>
      <c r="F194" s="196">
        <v>0</v>
      </c>
      <c r="G194" s="196">
        <v>0</v>
      </c>
      <c r="H194" s="196">
        <v>-6627713.4699999997</v>
      </c>
      <c r="I194" s="209">
        <v>26380141.140000001</v>
      </c>
      <c r="K194" s="196" t="s">
        <v>1768</v>
      </c>
      <c r="L194" s="158"/>
      <c r="M194" s="195">
        <v>1189002828.0899999</v>
      </c>
      <c r="N194" s="196">
        <v>0</v>
      </c>
      <c r="O194" s="196">
        <v>0</v>
      </c>
      <c r="P194" s="196">
        <v>0</v>
      </c>
      <c r="Q194" s="209">
        <v>1189002828.0899999</v>
      </c>
      <c r="R194" s="158"/>
      <c r="S194" s="195">
        <v>2567721899.1300001</v>
      </c>
      <c r="T194" s="196">
        <v>158896</v>
      </c>
      <c r="U194" s="196">
        <v>115500</v>
      </c>
      <c r="V194" s="196">
        <v>1151042.2</v>
      </c>
      <c r="W194" s="209">
        <v>2566296460.9299998</v>
      </c>
      <c r="X194" s="47"/>
    </row>
    <row r="195" spans="2:24" ht="25.5" customHeight="1">
      <c r="B195" s="21"/>
      <c r="C195" s="200" t="s">
        <v>1769</v>
      </c>
      <c r="D195" s="159"/>
      <c r="E195" s="199">
        <v>5407473.5300000003</v>
      </c>
      <c r="F195" s="200">
        <v>0</v>
      </c>
      <c r="G195" s="200">
        <v>0</v>
      </c>
      <c r="H195" s="200">
        <v>-10089.68</v>
      </c>
      <c r="I195" s="208">
        <v>5397383.8499999996</v>
      </c>
      <c r="K195" s="200" t="s">
        <v>1770</v>
      </c>
      <c r="L195" s="159"/>
      <c r="M195" s="199">
        <v>26086960.260000002</v>
      </c>
      <c r="N195" s="200">
        <v>0</v>
      </c>
      <c r="O195" s="200">
        <v>0</v>
      </c>
      <c r="P195" s="200">
        <v>0</v>
      </c>
      <c r="Q195" s="208">
        <v>26086960.260000002</v>
      </c>
      <c r="R195" s="159"/>
      <c r="S195" s="199">
        <v>608550557.58000004</v>
      </c>
      <c r="T195" s="200">
        <v>-43027.75</v>
      </c>
      <c r="U195" s="200">
        <v>116053.09</v>
      </c>
      <c r="V195" s="200">
        <v>676586.46</v>
      </c>
      <c r="W195" s="208">
        <v>607800945.77999997</v>
      </c>
      <c r="X195" s="47"/>
    </row>
    <row r="196" spans="2:24" ht="25.5" customHeight="1">
      <c r="B196" s="21"/>
      <c r="C196" s="196" t="s">
        <v>1771</v>
      </c>
      <c r="D196" s="158"/>
      <c r="E196" s="195">
        <v>0</v>
      </c>
      <c r="F196" s="196">
        <v>0</v>
      </c>
      <c r="G196" s="196">
        <v>0</v>
      </c>
      <c r="H196" s="196">
        <v>0</v>
      </c>
      <c r="I196" s="209">
        <v>0</v>
      </c>
      <c r="K196" s="196" t="s">
        <v>1772</v>
      </c>
      <c r="L196" s="158"/>
      <c r="M196" s="195">
        <v>971595643.39999998</v>
      </c>
      <c r="N196" s="196">
        <v>0</v>
      </c>
      <c r="O196" s="196">
        <v>0</v>
      </c>
      <c r="P196" s="196">
        <v>150077.51</v>
      </c>
      <c r="Q196" s="209">
        <v>971445565.88999999</v>
      </c>
      <c r="R196" s="158"/>
      <c r="S196" s="195">
        <v>1086356321.9200001</v>
      </c>
      <c r="T196" s="196">
        <v>1235848.32</v>
      </c>
      <c r="U196" s="196">
        <v>1151150.83</v>
      </c>
      <c r="V196" s="196">
        <v>455792.31</v>
      </c>
      <c r="W196" s="209">
        <v>1083513530.46</v>
      </c>
      <c r="X196" s="47"/>
    </row>
    <row r="197" spans="2:24" ht="25.5" customHeight="1">
      <c r="B197" s="21"/>
      <c r="C197" s="200" t="s">
        <v>1773</v>
      </c>
      <c r="D197" s="159"/>
      <c r="E197" s="199">
        <v>6653612.79</v>
      </c>
      <c r="F197" s="200">
        <v>0</v>
      </c>
      <c r="G197" s="200">
        <v>0</v>
      </c>
      <c r="H197" s="200">
        <v>-6617623.79</v>
      </c>
      <c r="I197" s="208">
        <v>35989</v>
      </c>
      <c r="K197" s="200" t="s">
        <v>1774</v>
      </c>
      <c r="L197" s="159"/>
      <c r="M197" s="199">
        <v>1436366556.5999999</v>
      </c>
      <c r="N197" s="200">
        <v>0</v>
      </c>
      <c r="O197" s="200">
        <v>198148341.75</v>
      </c>
      <c r="P197" s="200">
        <v>0</v>
      </c>
      <c r="Q197" s="208">
        <v>1238218214.8499999</v>
      </c>
      <c r="R197" s="159"/>
      <c r="S197" s="199">
        <v>454502140</v>
      </c>
      <c r="T197" s="200">
        <v>1995004.55</v>
      </c>
      <c r="U197" s="200">
        <v>53873793.990000002</v>
      </c>
      <c r="V197" s="200">
        <v>4269621.0199999996</v>
      </c>
      <c r="W197" s="208">
        <v>394363720.44</v>
      </c>
      <c r="X197" s="47"/>
    </row>
    <row r="198" spans="2:24" ht="25.5" customHeight="1">
      <c r="B198" s="21"/>
      <c r="C198" s="196" t="s">
        <v>1775</v>
      </c>
      <c r="D198" s="158"/>
      <c r="E198" s="195">
        <v>0</v>
      </c>
      <c r="F198" s="196">
        <v>0</v>
      </c>
      <c r="G198" s="196">
        <v>0</v>
      </c>
      <c r="H198" s="196">
        <v>0</v>
      </c>
      <c r="I198" s="209">
        <v>0</v>
      </c>
      <c r="K198" s="196" t="s">
        <v>1776</v>
      </c>
      <c r="L198" s="158"/>
      <c r="M198" s="195">
        <v>1436366556.5999999</v>
      </c>
      <c r="N198" s="196">
        <v>0</v>
      </c>
      <c r="O198" s="196">
        <v>198148341.75</v>
      </c>
      <c r="P198" s="196">
        <v>0</v>
      </c>
      <c r="Q198" s="209">
        <v>1238218214.8499999</v>
      </c>
      <c r="R198" s="158"/>
      <c r="S198" s="195">
        <v>454502140</v>
      </c>
      <c r="T198" s="196">
        <v>1995004.55</v>
      </c>
      <c r="U198" s="196">
        <v>53873793.990000002</v>
      </c>
      <c r="V198" s="196">
        <v>4269621.0199999996</v>
      </c>
      <c r="W198" s="209">
        <v>394363720.44</v>
      </c>
      <c r="X198" s="47"/>
    </row>
    <row r="199" spans="2:24">
      <c r="B199" s="21"/>
      <c r="C199" s="200" t="s">
        <v>1777</v>
      </c>
      <c r="D199" s="159"/>
      <c r="E199" s="199">
        <v>1502000</v>
      </c>
      <c r="F199" s="200">
        <v>0</v>
      </c>
      <c r="G199" s="200">
        <v>0</v>
      </c>
      <c r="H199" s="200">
        <v>0</v>
      </c>
      <c r="I199" s="208">
        <v>1502000</v>
      </c>
      <c r="K199" s="200" t="s">
        <v>1778</v>
      </c>
      <c r="L199" s="159"/>
      <c r="M199" s="199">
        <v>0</v>
      </c>
      <c r="N199" s="200">
        <v>0</v>
      </c>
      <c r="O199" s="200">
        <v>0</v>
      </c>
      <c r="P199" s="200">
        <v>0</v>
      </c>
      <c r="Q199" s="208">
        <v>0</v>
      </c>
      <c r="R199" s="159"/>
      <c r="S199" s="199">
        <v>11913733.9</v>
      </c>
      <c r="T199" s="200">
        <v>0</v>
      </c>
      <c r="U199" s="200">
        <v>0</v>
      </c>
      <c r="V199" s="200">
        <v>0</v>
      </c>
      <c r="W199" s="208">
        <v>11913733.9</v>
      </c>
      <c r="X199" s="47"/>
    </row>
    <row r="200" spans="2:24" ht="25.5" customHeight="1">
      <c r="B200" s="21"/>
      <c r="C200" s="196" t="s">
        <v>1779</v>
      </c>
      <c r="D200" s="158"/>
      <c r="E200" s="195">
        <v>19444768.289999999</v>
      </c>
      <c r="F200" s="196">
        <v>0</v>
      </c>
      <c r="G200" s="196">
        <v>0</v>
      </c>
      <c r="H200" s="196">
        <v>0</v>
      </c>
      <c r="I200" s="209">
        <v>19444768.289999999</v>
      </c>
      <c r="K200" s="196" t="s">
        <v>1780</v>
      </c>
      <c r="L200" s="158"/>
      <c r="M200" s="195">
        <v>175002353.22999999</v>
      </c>
      <c r="N200" s="196">
        <v>0</v>
      </c>
      <c r="O200" s="196">
        <v>0</v>
      </c>
      <c r="P200" s="196">
        <v>100000</v>
      </c>
      <c r="Q200" s="209">
        <v>174902353.22999999</v>
      </c>
      <c r="R200" s="158"/>
      <c r="S200" s="195">
        <v>708833237.13999999</v>
      </c>
      <c r="T200" s="196">
        <v>0</v>
      </c>
      <c r="U200" s="196">
        <v>0</v>
      </c>
      <c r="V200" s="196">
        <v>6298979.2000000002</v>
      </c>
      <c r="W200" s="209">
        <v>702534257.94000006</v>
      </c>
      <c r="X200" s="47"/>
    </row>
    <row r="201" spans="2:24" ht="25.5" customHeight="1">
      <c r="B201" s="21"/>
      <c r="C201" s="200" t="s">
        <v>1781</v>
      </c>
      <c r="D201" s="159"/>
      <c r="E201" s="199">
        <v>0</v>
      </c>
      <c r="F201" s="200">
        <v>0</v>
      </c>
      <c r="G201" s="200">
        <v>0</v>
      </c>
      <c r="H201" s="200">
        <v>0</v>
      </c>
      <c r="I201" s="208">
        <v>0</v>
      </c>
      <c r="K201" s="200" t="s">
        <v>1782</v>
      </c>
      <c r="L201" s="159"/>
      <c r="M201" s="199">
        <v>4129346029.9400001</v>
      </c>
      <c r="N201" s="200">
        <v>0</v>
      </c>
      <c r="O201" s="200">
        <v>0</v>
      </c>
      <c r="P201" s="200">
        <v>560725.93000000005</v>
      </c>
      <c r="Q201" s="208">
        <v>4128785304.0100002</v>
      </c>
      <c r="R201" s="159"/>
      <c r="S201" s="199">
        <v>3130841260.9400001</v>
      </c>
      <c r="T201" s="200">
        <v>7138225.1399999997</v>
      </c>
      <c r="U201" s="200">
        <v>53969009.560000002</v>
      </c>
      <c r="V201" s="200">
        <v>2806732.18</v>
      </c>
      <c r="W201" s="208">
        <v>3066927294.0599999</v>
      </c>
      <c r="X201" s="47"/>
    </row>
    <row r="202" spans="2:24" ht="25.5" customHeight="1">
      <c r="B202" s="21"/>
      <c r="C202" s="196" t="s">
        <v>1783</v>
      </c>
      <c r="D202" s="158"/>
      <c r="E202" s="195">
        <v>0</v>
      </c>
      <c r="F202" s="196">
        <v>0</v>
      </c>
      <c r="G202" s="196">
        <v>0</v>
      </c>
      <c r="H202" s="196">
        <v>0</v>
      </c>
      <c r="I202" s="209">
        <v>0</v>
      </c>
      <c r="K202" s="196" t="s">
        <v>1784</v>
      </c>
      <c r="L202" s="158"/>
      <c r="M202" s="195">
        <v>2294934489.9099998</v>
      </c>
      <c r="N202" s="196">
        <v>0</v>
      </c>
      <c r="O202" s="196">
        <v>0</v>
      </c>
      <c r="P202" s="196">
        <v>0</v>
      </c>
      <c r="Q202" s="209">
        <v>2294934489.9099998</v>
      </c>
      <c r="R202" s="158"/>
      <c r="S202" s="195">
        <v>386407425.11000001</v>
      </c>
      <c r="T202" s="196">
        <v>0</v>
      </c>
      <c r="U202" s="196">
        <v>0</v>
      </c>
      <c r="V202" s="196">
        <v>5299.73</v>
      </c>
      <c r="W202" s="209">
        <v>386402125.38</v>
      </c>
      <c r="X202" s="47"/>
    </row>
    <row r="203" spans="2:24" ht="25.5" customHeight="1">
      <c r="B203" s="21"/>
      <c r="C203" s="200" t="s">
        <v>1785</v>
      </c>
      <c r="D203" s="159"/>
      <c r="E203" s="199">
        <v>272721317674.79001</v>
      </c>
      <c r="F203" s="200">
        <v>0</v>
      </c>
      <c r="G203" s="200">
        <v>0</v>
      </c>
      <c r="H203" s="200">
        <v>-3231836462.4699998</v>
      </c>
      <c r="I203" s="208">
        <v>269489481212.32001</v>
      </c>
      <c r="K203" s="200" t="s">
        <v>1786</v>
      </c>
      <c r="L203" s="159"/>
      <c r="M203" s="199">
        <v>321662369.36000001</v>
      </c>
      <c r="N203" s="200">
        <v>0</v>
      </c>
      <c r="O203" s="200">
        <v>0</v>
      </c>
      <c r="P203" s="200">
        <v>346500</v>
      </c>
      <c r="Q203" s="208">
        <v>321315869.36000001</v>
      </c>
      <c r="R203" s="159"/>
      <c r="S203" s="199">
        <v>238960904.88</v>
      </c>
      <c r="T203" s="200">
        <v>0</v>
      </c>
      <c r="U203" s="200">
        <v>11314158.24</v>
      </c>
      <c r="V203" s="200">
        <v>36.33</v>
      </c>
      <c r="W203" s="208">
        <v>227646710.31</v>
      </c>
      <c r="X203" s="47"/>
    </row>
    <row r="204" spans="2:24" ht="25.5" customHeight="1">
      <c r="B204" s="21"/>
      <c r="C204" s="196" t="s">
        <v>1787</v>
      </c>
      <c r="D204" s="158"/>
      <c r="E204" s="195">
        <v>0</v>
      </c>
      <c r="F204" s="196">
        <v>0</v>
      </c>
      <c r="G204" s="196">
        <v>0</v>
      </c>
      <c r="H204" s="196">
        <v>0</v>
      </c>
      <c r="I204" s="209">
        <v>0</v>
      </c>
      <c r="K204" s="196" t="s">
        <v>1788</v>
      </c>
      <c r="L204" s="158"/>
      <c r="M204" s="195">
        <v>7378171.3200000003</v>
      </c>
      <c r="N204" s="196">
        <v>0</v>
      </c>
      <c r="O204" s="196">
        <v>0</v>
      </c>
      <c r="P204" s="196">
        <v>0</v>
      </c>
      <c r="Q204" s="209">
        <v>7378171.3200000003</v>
      </c>
      <c r="R204" s="158"/>
      <c r="S204" s="195">
        <v>93344731.620000005</v>
      </c>
      <c r="T204" s="196">
        <v>39488.58</v>
      </c>
      <c r="U204" s="196">
        <v>0</v>
      </c>
      <c r="V204" s="196">
        <v>3467.81</v>
      </c>
      <c r="W204" s="209">
        <v>93301775.230000004</v>
      </c>
      <c r="X204" s="47"/>
    </row>
    <row r="205" spans="2:24" ht="25.5" customHeight="1">
      <c r="B205" s="21"/>
      <c r="C205" s="200" t="s">
        <v>1789</v>
      </c>
      <c r="D205" s="159"/>
      <c r="E205" s="199">
        <v>184212180025.57001</v>
      </c>
      <c r="F205" s="200">
        <v>0</v>
      </c>
      <c r="G205" s="200">
        <v>0</v>
      </c>
      <c r="H205" s="200">
        <v>0</v>
      </c>
      <c r="I205" s="208">
        <v>184212180025.57001</v>
      </c>
      <c r="K205" s="200" t="s">
        <v>1790</v>
      </c>
      <c r="L205" s="159"/>
      <c r="M205" s="199">
        <v>19028336.719999999</v>
      </c>
      <c r="N205" s="200">
        <v>0</v>
      </c>
      <c r="O205" s="200">
        <v>0</v>
      </c>
      <c r="P205" s="200">
        <v>0</v>
      </c>
      <c r="Q205" s="208">
        <v>19028336.719999999</v>
      </c>
      <c r="R205" s="159"/>
      <c r="S205" s="199">
        <v>7673817.6200000001</v>
      </c>
      <c r="T205" s="200">
        <v>0</v>
      </c>
      <c r="U205" s="200">
        <v>0</v>
      </c>
      <c r="V205" s="200">
        <v>0</v>
      </c>
      <c r="W205" s="208">
        <v>7673817.6200000001</v>
      </c>
      <c r="X205" s="47"/>
    </row>
    <row r="206" spans="2:24" ht="25.5" customHeight="1">
      <c r="B206" s="21"/>
      <c r="C206" s="196" t="s">
        <v>1791</v>
      </c>
      <c r="D206" s="158"/>
      <c r="E206" s="195">
        <v>88509137649.220001</v>
      </c>
      <c r="F206" s="196">
        <v>0</v>
      </c>
      <c r="G206" s="196">
        <v>0</v>
      </c>
      <c r="H206" s="196">
        <v>-3231836462.4699998</v>
      </c>
      <c r="I206" s="209">
        <v>85277301186.75</v>
      </c>
      <c r="K206" s="196" t="s">
        <v>1792</v>
      </c>
      <c r="L206" s="158"/>
      <c r="M206" s="195">
        <v>1320497.81</v>
      </c>
      <c r="N206" s="196">
        <v>0</v>
      </c>
      <c r="O206" s="196">
        <v>0</v>
      </c>
      <c r="P206" s="196">
        <v>0</v>
      </c>
      <c r="Q206" s="209">
        <v>1320497.81</v>
      </c>
      <c r="R206" s="158"/>
      <c r="S206" s="195">
        <v>50859596.700000003</v>
      </c>
      <c r="T206" s="196">
        <v>0</v>
      </c>
      <c r="U206" s="196">
        <v>0</v>
      </c>
      <c r="V206" s="196">
        <v>0</v>
      </c>
      <c r="W206" s="209">
        <v>50859596.700000003</v>
      </c>
      <c r="X206" s="47"/>
    </row>
    <row r="207" spans="2:24">
      <c r="B207" s="21"/>
      <c r="C207" s="200" t="s">
        <v>1793</v>
      </c>
      <c r="D207" s="159"/>
      <c r="E207" s="199">
        <v>0</v>
      </c>
      <c r="F207" s="200">
        <v>0</v>
      </c>
      <c r="G207" s="200">
        <v>0</v>
      </c>
      <c r="H207" s="200">
        <v>0</v>
      </c>
      <c r="I207" s="208">
        <v>0</v>
      </c>
      <c r="K207" s="200" t="s">
        <v>1794</v>
      </c>
      <c r="L207" s="159"/>
      <c r="M207" s="199">
        <v>1485022164.8199999</v>
      </c>
      <c r="N207" s="200">
        <v>0</v>
      </c>
      <c r="O207" s="200">
        <v>0</v>
      </c>
      <c r="P207" s="200">
        <v>214225.93</v>
      </c>
      <c r="Q207" s="208">
        <v>1484807938.8900001</v>
      </c>
      <c r="R207" s="159"/>
      <c r="S207" s="199">
        <v>2353594785.0100002</v>
      </c>
      <c r="T207" s="200">
        <v>7098736.5599999996</v>
      </c>
      <c r="U207" s="200">
        <v>42654851.32</v>
      </c>
      <c r="V207" s="200">
        <v>2797928.31</v>
      </c>
      <c r="W207" s="208">
        <v>2301043268.8200002</v>
      </c>
      <c r="X207" s="47"/>
    </row>
    <row r="208" spans="2:24">
      <c r="B208" s="21"/>
      <c r="C208" s="196" t="s">
        <v>1795</v>
      </c>
      <c r="D208" s="158"/>
      <c r="E208" s="195">
        <v>0</v>
      </c>
      <c r="F208" s="196">
        <v>0</v>
      </c>
      <c r="G208" s="196">
        <v>0</v>
      </c>
      <c r="H208" s="196">
        <v>0</v>
      </c>
      <c r="I208" s="209">
        <v>0</v>
      </c>
      <c r="K208" s="196" t="s">
        <v>1796</v>
      </c>
      <c r="L208" s="158"/>
      <c r="M208" s="195">
        <v>781117999.74000001</v>
      </c>
      <c r="N208" s="196">
        <v>0</v>
      </c>
      <c r="O208" s="196">
        <v>0</v>
      </c>
      <c r="P208" s="196">
        <v>0</v>
      </c>
      <c r="Q208" s="209">
        <v>781117999.74000001</v>
      </c>
      <c r="R208" s="158"/>
      <c r="S208" s="195">
        <v>200036680.97999999</v>
      </c>
      <c r="T208" s="196">
        <v>0</v>
      </c>
      <c r="U208" s="196">
        <v>0</v>
      </c>
      <c r="V208" s="196">
        <v>0</v>
      </c>
      <c r="W208" s="209">
        <v>200036680.97999999</v>
      </c>
      <c r="X208" s="47"/>
    </row>
    <row r="209" spans="2:24">
      <c r="B209" s="21"/>
      <c r="C209" s="200" t="s">
        <v>1797</v>
      </c>
      <c r="D209" s="159"/>
      <c r="E209" s="199">
        <v>33670089436.040001</v>
      </c>
      <c r="F209" s="200">
        <v>0</v>
      </c>
      <c r="G209" s="200">
        <v>0</v>
      </c>
      <c r="H209" s="200">
        <v>-11297682.810000001</v>
      </c>
      <c r="I209" s="208">
        <v>33658791753.23</v>
      </c>
      <c r="K209" s="200" t="s">
        <v>1798</v>
      </c>
      <c r="L209" s="159"/>
      <c r="M209" s="199">
        <v>605798240.41999996</v>
      </c>
      <c r="N209" s="200">
        <v>0</v>
      </c>
      <c r="O209" s="200">
        <v>0</v>
      </c>
      <c r="P209" s="200">
        <v>93985.5</v>
      </c>
      <c r="Q209" s="208">
        <v>605704254.91999996</v>
      </c>
      <c r="R209" s="159"/>
      <c r="S209" s="199">
        <v>2560558411.52</v>
      </c>
      <c r="T209" s="200">
        <v>1566956</v>
      </c>
      <c r="U209" s="200">
        <v>21194489.84</v>
      </c>
      <c r="V209" s="200">
        <v>1114590.02</v>
      </c>
      <c r="W209" s="208">
        <v>2536682375.6599998</v>
      </c>
      <c r="X209" s="47"/>
    </row>
    <row r="210" spans="2:24" ht="25.5" customHeight="1">
      <c r="B210" s="21"/>
      <c r="C210" s="196" t="s">
        <v>1799</v>
      </c>
      <c r="D210" s="158"/>
      <c r="E210" s="195">
        <v>2919928.71</v>
      </c>
      <c r="F210" s="196">
        <v>0</v>
      </c>
      <c r="G210" s="196">
        <v>0</v>
      </c>
      <c r="H210" s="196">
        <v>-590551.80000000005</v>
      </c>
      <c r="I210" s="209">
        <v>2329376.91</v>
      </c>
      <c r="K210" s="196" t="s">
        <v>1673</v>
      </c>
      <c r="L210" s="158"/>
      <c r="M210" s="195">
        <v>607712001.83000004</v>
      </c>
      <c r="N210" s="196">
        <v>141766376.69</v>
      </c>
      <c r="O210" s="196">
        <v>0</v>
      </c>
      <c r="P210" s="196">
        <v>22974.36</v>
      </c>
      <c r="Q210" s="209">
        <v>465922650.77999997</v>
      </c>
      <c r="R210" s="158"/>
      <c r="S210" s="195">
        <v>141419530849.59</v>
      </c>
      <c r="T210" s="196">
        <v>807476290.47000003</v>
      </c>
      <c r="U210" s="196">
        <v>15633258674.01</v>
      </c>
      <c r="V210" s="196">
        <v>1088585299.6900001</v>
      </c>
      <c r="W210" s="209">
        <v>123890210585.42</v>
      </c>
      <c r="X210" s="47"/>
    </row>
    <row r="211" spans="2:24" ht="25.5" customHeight="1">
      <c r="B211" s="21"/>
      <c r="C211" s="200" t="s">
        <v>1800</v>
      </c>
      <c r="D211" s="159"/>
      <c r="E211" s="199">
        <v>19813376815.189999</v>
      </c>
      <c r="F211" s="200">
        <v>0</v>
      </c>
      <c r="G211" s="200">
        <v>0</v>
      </c>
      <c r="H211" s="200">
        <v>-39444.15</v>
      </c>
      <c r="I211" s="208">
        <v>19813337371.040001</v>
      </c>
      <c r="K211" s="200" t="s">
        <v>1801</v>
      </c>
      <c r="L211" s="159"/>
      <c r="M211" s="199">
        <v>607712001.83000004</v>
      </c>
      <c r="N211" s="200">
        <v>141766376.69</v>
      </c>
      <c r="O211" s="200">
        <v>0</v>
      </c>
      <c r="P211" s="200">
        <v>22974.36</v>
      </c>
      <c r="Q211" s="208">
        <v>465922650.77999997</v>
      </c>
      <c r="R211" s="159"/>
      <c r="S211" s="199">
        <v>141419530849.59</v>
      </c>
      <c r="T211" s="200">
        <v>807476290.47000003</v>
      </c>
      <c r="U211" s="200">
        <v>15633258674.01</v>
      </c>
      <c r="V211" s="200">
        <v>1088585299.6900001</v>
      </c>
      <c r="W211" s="208">
        <v>123890210585.42</v>
      </c>
      <c r="X211" s="47"/>
    </row>
    <row r="212" spans="2:24">
      <c r="B212" s="21"/>
      <c r="C212" s="196" t="s">
        <v>1802</v>
      </c>
      <c r="D212" s="158"/>
      <c r="E212" s="195">
        <v>19813354353.07</v>
      </c>
      <c r="F212" s="196">
        <v>0</v>
      </c>
      <c r="G212" s="196">
        <v>0</v>
      </c>
      <c r="H212" s="196">
        <v>-39198.080000000002</v>
      </c>
      <c r="I212" s="209">
        <v>19813315154.990002</v>
      </c>
      <c r="K212" s="196" t="s">
        <v>1803</v>
      </c>
      <c r="L212" s="158"/>
      <c r="M212" s="195">
        <v>69321.19</v>
      </c>
      <c r="N212" s="196">
        <v>0</v>
      </c>
      <c r="O212" s="196">
        <v>0</v>
      </c>
      <c r="P212" s="196">
        <v>0</v>
      </c>
      <c r="Q212" s="209">
        <v>69321.19</v>
      </c>
      <c r="R212" s="158"/>
      <c r="S212" s="195">
        <v>131870351031.96001</v>
      </c>
      <c r="T212" s="196">
        <v>833646759.45000005</v>
      </c>
      <c r="U212" s="196">
        <v>15621024723.41</v>
      </c>
      <c r="V212" s="196">
        <v>1075567000.3299999</v>
      </c>
      <c r="W212" s="209">
        <v>114340112548.77</v>
      </c>
      <c r="X212" s="47"/>
    </row>
    <row r="213" spans="2:24" ht="25.5" customHeight="1">
      <c r="B213" s="21"/>
      <c r="C213" s="200" t="s">
        <v>1804</v>
      </c>
      <c r="D213" s="159"/>
      <c r="E213" s="199">
        <v>19813354353.07</v>
      </c>
      <c r="F213" s="200">
        <v>0</v>
      </c>
      <c r="G213" s="200">
        <v>0</v>
      </c>
      <c r="H213" s="200">
        <v>-39198.080000000002</v>
      </c>
      <c r="I213" s="208">
        <v>19813315154.990002</v>
      </c>
      <c r="K213" s="200" t="s">
        <v>1805</v>
      </c>
      <c r="L213" s="159"/>
      <c r="M213" s="199">
        <v>0</v>
      </c>
      <c r="N213" s="200">
        <v>0</v>
      </c>
      <c r="O213" s="200">
        <v>0</v>
      </c>
      <c r="P213" s="200">
        <v>0</v>
      </c>
      <c r="Q213" s="208">
        <v>0</v>
      </c>
      <c r="R213" s="159"/>
      <c r="S213" s="199">
        <v>108664262429.75</v>
      </c>
      <c r="T213" s="200">
        <v>745516975</v>
      </c>
      <c r="U213" s="200">
        <v>13339101560.16</v>
      </c>
      <c r="V213" s="200">
        <v>886251985.44000006</v>
      </c>
      <c r="W213" s="208">
        <v>93693391909.149994</v>
      </c>
      <c r="X213" s="47"/>
    </row>
    <row r="214" spans="2:24">
      <c r="B214" s="21"/>
      <c r="C214" s="196" t="s">
        <v>1806</v>
      </c>
      <c r="D214" s="158"/>
      <c r="E214" s="195">
        <v>7743071679.2600002</v>
      </c>
      <c r="F214" s="196">
        <v>0</v>
      </c>
      <c r="G214" s="196">
        <v>0</v>
      </c>
      <c r="H214" s="196">
        <v>-661.23</v>
      </c>
      <c r="I214" s="209">
        <v>7743071018.0300007</v>
      </c>
      <c r="K214" s="196" t="s">
        <v>1807</v>
      </c>
      <c r="L214" s="158"/>
      <c r="M214" s="195">
        <v>0</v>
      </c>
      <c r="N214" s="196">
        <v>0</v>
      </c>
      <c r="O214" s="196">
        <v>0</v>
      </c>
      <c r="P214" s="196">
        <v>0</v>
      </c>
      <c r="Q214" s="209">
        <v>0</v>
      </c>
      <c r="R214" s="158"/>
      <c r="S214" s="195">
        <v>20755283635.41</v>
      </c>
      <c r="T214" s="196">
        <v>72599225.640000001</v>
      </c>
      <c r="U214" s="196">
        <v>2145984783.3</v>
      </c>
      <c r="V214" s="196">
        <v>174363481.31</v>
      </c>
      <c r="W214" s="209">
        <v>18362336145.16</v>
      </c>
      <c r="X214" s="47"/>
    </row>
    <row r="215" spans="2:24">
      <c r="B215" s="21"/>
      <c r="C215" s="200" t="s">
        <v>1808</v>
      </c>
      <c r="D215" s="159"/>
      <c r="E215" s="199">
        <v>12070282673.809999</v>
      </c>
      <c r="F215" s="200">
        <v>0</v>
      </c>
      <c r="G215" s="200">
        <v>0</v>
      </c>
      <c r="H215" s="200">
        <v>-38536.85</v>
      </c>
      <c r="I215" s="208">
        <v>12070244136.959999</v>
      </c>
      <c r="K215" s="200" t="s">
        <v>1809</v>
      </c>
      <c r="L215" s="159"/>
      <c r="M215" s="199">
        <v>0</v>
      </c>
      <c r="N215" s="200">
        <v>0</v>
      </c>
      <c r="O215" s="200">
        <v>0</v>
      </c>
      <c r="P215" s="200">
        <v>0</v>
      </c>
      <c r="Q215" s="208">
        <v>0</v>
      </c>
      <c r="R215" s="159"/>
      <c r="S215" s="199">
        <v>1290210898.9300001</v>
      </c>
      <c r="T215" s="200">
        <v>9201151.7599999998</v>
      </c>
      <c r="U215" s="200">
        <v>135179531.84</v>
      </c>
      <c r="V215" s="200">
        <v>13753150.640000001</v>
      </c>
      <c r="W215" s="208">
        <v>1132077064.6900001</v>
      </c>
      <c r="X215" s="47"/>
    </row>
    <row r="216" spans="2:24" ht="25.5" customHeight="1">
      <c r="B216" s="21"/>
      <c r="C216" s="196" t="s">
        <v>1810</v>
      </c>
      <c r="D216" s="158"/>
      <c r="E216" s="195">
        <v>0</v>
      </c>
      <c r="F216" s="196">
        <v>0</v>
      </c>
      <c r="G216" s="196">
        <v>0</v>
      </c>
      <c r="H216" s="196">
        <v>0</v>
      </c>
      <c r="I216" s="209">
        <v>0</v>
      </c>
      <c r="K216" s="196" t="s">
        <v>1811</v>
      </c>
      <c r="L216" s="158"/>
      <c r="M216" s="195">
        <v>0</v>
      </c>
      <c r="N216" s="196">
        <v>0</v>
      </c>
      <c r="O216" s="196">
        <v>0</v>
      </c>
      <c r="P216" s="196">
        <v>0</v>
      </c>
      <c r="Q216" s="209">
        <v>0</v>
      </c>
      <c r="R216" s="158"/>
      <c r="S216" s="195">
        <v>298838393.67000002</v>
      </c>
      <c r="T216" s="196">
        <v>93312.76</v>
      </c>
      <c r="U216" s="196">
        <v>127808.63</v>
      </c>
      <c r="V216" s="196">
        <v>500017.3</v>
      </c>
      <c r="W216" s="209">
        <v>298117254.98000002</v>
      </c>
      <c r="X216" s="47"/>
    </row>
    <row r="217" spans="2:24">
      <c r="B217" s="21"/>
      <c r="C217" s="200" t="s">
        <v>1812</v>
      </c>
      <c r="D217" s="159"/>
      <c r="E217" s="199">
        <v>0</v>
      </c>
      <c r="F217" s="200">
        <v>0</v>
      </c>
      <c r="G217" s="200">
        <v>0</v>
      </c>
      <c r="H217" s="200">
        <v>0</v>
      </c>
      <c r="I217" s="208">
        <v>0</v>
      </c>
      <c r="K217" s="200" t="s">
        <v>1813</v>
      </c>
      <c r="L217" s="159"/>
      <c r="M217" s="199">
        <v>0</v>
      </c>
      <c r="N217" s="200">
        <v>0</v>
      </c>
      <c r="O217" s="200">
        <v>0</v>
      </c>
      <c r="P217" s="200">
        <v>0</v>
      </c>
      <c r="Q217" s="208">
        <v>0</v>
      </c>
      <c r="R217" s="159"/>
      <c r="S217" s="199">
        <v>224586423.69999999</v>
      </c>
      <c r="T217" s="200">
        <v>12155</v>
      </c>
      <c r="U217" s="200">
        <v>132155</v>
      </c>
      <c r="V217" s="200">
        <v>131314.85</v>
      </c>
      <c r="W217" s="208">
        <v>224310798.84999999</v>
      </c>
      <c r="X217" s="47"/>
    </row>
    <row r="218" spans="2:24" ht="25.5" customHeight="1">
      <c r="B218" s="21"/>
      <c r="C218" s="196" t="s">
        <v>1814</v>
      </c>
      <c r="D218" s="158"/>
      <c r="E218" s="195">
        <v>0</v>
      </c>
      <c r="F218" s="196">
        <v>0</v>
      </c>
      <c r="G218" s="196">
        <v>0</v>
      </c>
      <c r="H218" s="196">
        <v>0</v>
      </c>
      <c r="I218" s="209">
        <v>0</v>
      </c>
      <c r="K218" s="196" t="s">
        <v>1815</v>
      </c>
      <c r="L218" s="158"/>
      <c r="M218" s="195">
        <v>69321.19</v>
      </c>
      <c r="N218" s="196">
        <v>0</v>
      </c>
      <c r="O218" s="196">
        <v>0</v>
      </c>
      <c r="P218" s="196">
        <v>0</v>
      </c>
      <c r="Q218" s="209">
        <v>69321.19</v>
      </c>
      <c r="R218" s="158"/>
      <c r="S218" s="195">
        <v>637169250.5</v>
      </c>
      <c r="T218" s="196">
        <v>6223939.29</v>
      </c>
      <c r="U218" s="196">
        <v>498884.48</v>
      </c>
      <c r="V218" s="196">
        <v>567050.79</v>
      </c>
      <c r="W218" s="209">
        <v>629879375.94000006</v>
      </c>
      <c r="X218" s="47"/>
    </row>
    <row r="219" spans="2:24" ht="25.5" customHeight="1">
      <c r="B219" s="21"/>
      <c r="C219" s="200" t="s">
        <v>1816</v>
      </c>
      <c r="D219" s="159"/>
      <c r="E219" s="199">
        <v>22462.12</v>
      </c>
      <c r="F219" s="200">
        <v>0</v>
      </c>
      <c r="G219" s="200">
        <v>0</v>
      </c>
      <c r="H219" s="200">
        <v>-246.07</v>
      </c>
      <c r="I219" s="208">
        <v>22216.05</v>
      </c>
      <c r="K219" s="200" t="s">
        <v>1817</v>
      </c>
      <c r="L219" s="159"/>
      <c r="M219" s="199">
        <v>472554589.19</v>
      </c>
      <c r="N219" s="200">
        <v>141766376.69</v>
      </c>
      <c r="O219" s="200">
        <v>0</v>
      </c>
      <c r="P219" s="200">
        <v>0</v>
      </c>
      <c r="Q219" s="208">
        <v>330788212.5</v>
      </c>
      <c r="R219" s="159"/>
      <c r="S219" s="199">
        <v>1002777568.8200001</v>
      </c>
      <c r="T219" s="200">
        <v>-26503036.07</v>
      </c>
      <c r="U219" s="200">
        <v>1977.06</v>
      </c>
      <c r="V219" s="200">
        <v>4116.84</v>
      </c>
      <c r="W219" s="208">
        <v>1029274510.99</v>
      </c>
      <c r="X219" s="47"/>
    </row>
    <row r="220" spans="2:24" ht="25.5" customHeight="1">
      <c r="B220" s="21"/>
      <c r="C220" s="196" t="s">
        <v>1818</v>
      </c>
      <c r="D220" s="158"/>
      <c r="E220" s="195">
        <v>0</v>
      </c>
      <c r="F220" s="196">
        <v>0</v>
      </c>
      <c r="G220" s="196">
        <v>0</v>
      </c>
      <c r="H220" s="196">
        <v>0</v>
      </c>
      <c r="I220" s="209">
        <v>0</v>
      </c>
      <c r="K220" s="196" t="s">
        <v>1819</v>
      </c>
      <c r="L220" s="158"/>
      <c r="M220" s="195">
        <v>0</v>
      </c>
      <c r="N220" s="196">
        <v>0</v>
      </c>
      <c r="O220" s="196">
        <v>0</v>
      </c>
      <c r="P220" s="196">
        <v>0</v>
      </c>
      <c r="Q220" s="209">
        <v>0</v>
      </c>
      <c r="R220" s="158"/>
      <c r="S220" s="195">
        <v>31776777.050000001</v>
      </c>
      <c r="T220" s="196">
        <v>0</v>
      </c>
      <c r="U220" s="196">
        <v>1977.06</v>
      </c>
      <c r="V220" s="196">
        <v>0</v>
      </c>
      <c r="W220" s="209">
        <v>31774799.989999998</v>
      </c>
      <c r="X220" s="47"/>
    </row>
    <row r="221" spans="2:24" ht="25.5" customHeight="1">
      <c r="B221" s="21"/>
      <c r="C221" s="200" t="s">
        <v>1820</v>
      </c>
      <c r="D221" s="159"/>
      <c r="E221" s="199">
        <v>12021255.9</v>
      </c>
      <c r="F221" s="200">
        <v>0</v>
      </c>
      <c r="G221" s="200">
        <v>0</v>
      </c>
      <c r="H221" s="200">
        <v>-59190.85</v>
      </c>
      <c r="I221" s="208">
        <v>11962065.050000001</v>
      </c>
      <c r="K221" s="200" t="s">
        <v>1821</v>
      </c>
      <c r="L221" s="159"/>
      <c r="M221" s="199">
        <v>0</v>
      </c>
      <c r="N221" s="200">
        <v>0</v>
      </c>
      <c r="O221" s="200">
        <v>0</v>
      </c>
      <c r="P221" s="200">
        <v>0</v>
      </c>
      <c r="Q221" s="208">
        <v>0</v>
      </c>
      <c r="R221" s="159"/>
      <c r="S221" s="199">
        <v>129835747.33</v>
      </c>
      <c r="T221" s="200">
        <v>0</v>
      </c>
      <c r="U221" s="200">
        <v>0</v>
      </c>
      <c r="V221" s="200">
        <v>0</v>
      </c>
      <c r="W221" s="208">
        <v>129835747.33</v>
      </c>
      <c r="X221" s="47"/>
    </row>
    <row r="222" spans="2:24" ht="25.5" customHeight="1">
      <c r="B222" s="21"/>
      <c r="C222" s="196" t="s">
        <v>1822</v>
      </c>
      <c r="D222" s="158"/>
      <c r="E222" s="195">
        <v>0</v>
      </c>
      <c r="F222" s="196">
        <v>0</v>
      </c>
      <c r="G222" s="196">
        <v>0</v>
      </c>
      <c r="H222" s="196">
        <v>0</v>
      </c>
      <c r="I222" s="209">
        <v>0</v>
      </c>
      <c r="K222" s="196" t="s">
        <v>1823</v>
      </c>
      <c r="L222" s="158"/>
      <c r="M222" s="195">
        <v>472554589.19</v>
      </c>
      <c r="N222" s="196">
        <v>141766376.69</v>
      </c>
      <c r="O222" s="196">
        <v>0</v>
      </c>
      <c r="P222" s="196">
        <v>0</v>
      </c>
      <c r="Q222" s="209">
        <v>330788212.5</v>
      </c>
      <c r="R222" s="158"/>
      <c r="S222" s="195">
        <v>714777293.86000001</v>
      </c>
      <c r="T222" s="196">
        <v>-26503036.07</v>
      </c>
      <c r="U222" s="196">
        <v>0</v>
      </c>
      <c r="V222" s="196">
        <v>4116.84</v>
      </c>
      <c r="W222" s="209">
        <v>741276213.09000003</v>
      </c>
      <c r="X222" s="47"/>
    </row>
    <row r="223" spans="2:24" ht="25.5" customHeight="1">
      <c r="B223" s="21"/>
      <c r="C223" s="200" t="s">
        <v>1824</v>
      </c>
      <c r="D223" s="159"/>
      <c r="E223" s="199">
        <v>171295352.5</v>
      </c>
      <c r="F223" s="200">
        <v>0</v>
      </c>
      <c r="G223" s="200">
        <v>0</v>
      </c>
      <c r="H223" s="200">
        <v>-86606.71</v>
      </c>
      <c r="I223" s="208">
        <v>171208745.78999999</v>
      </c>
      <c r="K223" s="200" t="s">
        <v>1825</v>
      </c>
      <c r="L223" s="159"/>
      <c r="M223" s="199">
        <v>0</v>
      </c>
      <c r="N223" s="200">
        <v>0</v>
      </c>
      <c r="O223" s="200">
        <v>0</v>
      </c>
      <c r="P223" s="200">
        <v>0</v>
      </c>
      <c r="Q223" s="208">
        <v>0</v>
      </c>
      <c r="R223" s="159"/>
      <c r="S223" s="199">
        <v>126387750.58</v>
      </c>
      <c r="T223" s="200">
        <v>0</v>
      </c>
      <c r="U223" s="200">
        <v>0</v>
      </c>
      <c r="V223" s="200">
        <v>0</v>
      </c>
      <c r="W223" s="208">
        <v>126387750.58</v>
      </c>
      <c r="X223" s="47"/>
    </row>
    <row r="224" spans="2:24" ht="25.5" customHeight="1">
      <c r="B224" s="21"/>
      <c r="C224" s="196" t="s">
        <v>1826</v>
      </c>
      <c r="D224" s="158"/>
      <c r="E224" s="195">
        <v>32395478.949999999</v>
      </c>
      <c r="F224" s="196">
        <v>0</v>
      </c>
      <c r="G224" s="196">
        <v>0</v>
      </c>
      <c r="H224" s="196">
        <v>-7690035.2800000003</v>
      </c>
      <c r="I224" s="209">
        <v>24705443.670000002</v>
      </c>
      <c r="K224" s="196" t="s">
        <v>1827</v>
      </c>
      <c r="L224" s="158"/>
      <c r="M224" s="195">
        <v>0</v>
      </c>
      <c r="N224" s="196">
        <v>0</v>
      </c>
      <c r="O224" s="196">
        <v>0</v>
      </c>
      <c r="P224" s="196">
        <v>0</v>
      </c>
      <c r="Q224" s="209">
        <v>0</v>
      </c>
      <c r="R224" s="158"/>
      <c r="S224" s="195">
        <v>3842543743.4099998</v>
      </c>
      <c r="T224" s="196">
        <v>236126.87</v>
      </c>
      <c r="U224" s="196">
        <v>72938.899999999994</v>
      </c>
      <c r="V224" s="196">
        <v>3071055.64</v>
      </c>
      <c r="W224" s="209">
        <v>3839163622</v>
      </c>
      <c r="X224" s="47"/>
    </row>
    <row r="225" spans="2:24">
      <c r="B225" s="21"/>
      <c r="C225" s="200" t="s">
        <v>1828</v>
      </c>
      <c r="D225" s="159"/>
      <c r="E225" s="199">
        <v>0</v>
      </c>
      <c r="F225" s="200">
        <v>0</v>
      </c>
      <c r="G225" s="200">
        <v>0</v>
      </c>
      <c r="H225" s="200">
        <v>0</v>
      </c>
      <c r="I225" s="208">
        <v>0</v>
      </c>
      <c r="K225" s="200" t="s">
        <v>1829</v>
      </c>
      <c r="L225" s="159"/>
      <c r="M225" s="199">
        <v>0</v>
      </c>
      <c r="N225" s="200">
        <v>0</v>
      </c>
      <c r="O225" s="200">
        <v>0</v>
      </c>
      <c r="P225" s="200">
        <v>0</v>
      </c>
      <c r="Q225" s="208">
        <v>0</v>
      </c>
      <c r="R225" s="159"/>
      <c r="S225" s="199">
        <v>46587091.719999999</v>
      </c>
      <c r="T225" s="200">
        <v>0</v>
      </c>
      <c r="U225" s="200">
        <v>0</v>
      </c>
      <c r="V225" s="200">
        <v>0</v>
      </c>
      <c r="W225" s="208">
        <v>46587091.719999999</v>
      </c>
      <c r="X225" s="47"/>
    </row>
    <row r="226" spans="2:24" ht="25.5" customHeight="1">
      <c r="B226" s="21"/>
      <c r="C226" s="196" t="s">
        <v>1830</v>
      </c>
      <c r="D226" s="158"/>
      <c r="E226" s="195">
        <v>13638080604.790001</v>
      </c>
      <c r="F226" s="196">
        <v>0</v>
      </c>
      <c r="G226" s="196">
        <v>0</v>
      </c>
      <c r="H226" s="196">
        <v>-2831854.02</v>
      </c>
      <c r="I226" s="209">
        <v>13635248750.77</v>
      </c>
      <c r="K226" s="196" t="s">
        <v>1831</v>
      </c>
      <c r="L226" s="158"/>
      <c r="M226" s="195">
        <v>0</v>
      </c>
      <c r="N226" s="196">
        <v>0</v>
      </c>
      <c r="O226" s="196">
        <v>0</v>
      </c>
      <c r="P226" s="196">
        <v>0</v>
      </c>
      <c r="Q226" s="209">
        <v>0</v>
      </c>
      <c r="R226" s="158"/>
      <c r="S226" s="195">
        <v>131725765.16</v>
      </c>
      <c r="T226" s="196">
        <v>0</v>
      </c>
      <c r="U226" s="196">
        <v>0</v>
      </c>
      <c r="V226" s="196">
        <v>462604.65</v>
      </c>
      <c r="W226" s="209">
        <v>131263160.51000001</v>
      </c>
      <c r="X226" s="47"/>
    </row>
    <row r="227" spans="2:24" ht="26.25" customHeight="1" thickBot="1">
      <c r="B227" s="21"/>
      <c r="C227" s="200" t="s">
        <v>1832</v>
      </c>
      <c r="D227" s="159"/>
      <c r="E227" s="210">
        <v>567457450.39999998</v>
      </c>
      <c r="F227" s="211">
        <v>0</v>
      </c>
      <c r="G227" s="211">
        <v>0</v>
      </c>
      <c r="H227" s="211">
        <v>0</v>
      </c>
      <c r="I227" s="212">
        <v>567457450.39999998</v>
      </c>
      <c r="K227" s="200" t="s">
        <v>1833</v>
      </c>
      <c r="L227" s="159"/>
      <c r="M227" s="213">
        <v>93742116.810000002</v>
      </c>
      <c r="N227" s="214">
        <v>0</v>
      </c>
      <c r="O227" s="214">
        <v>0</v>
      </c>
      <c r="P227" s="214">
        <v>22974.36</v>
      </c>
      <c r="Q227" s="215">
        <v>93719142.450000003</v>
      </c>
      <c r="R227" s="159"/>
      <c r="S227" s="213">
        <v>2840762653.6300001</v>
      </c>
      <c r="T227" s="214">
        <v>59390.46</v>
      </c>
      <c r="U227" s="214">
        <v>1479803.04</v>
      </c>
      <c r="V227" s="214">
        <v>5517929.8799999999</v>
      </c>
      <c r="W227" s="215">
        <v>2833705530.25</v>
      </c>
      <c r="X227" s="47"/>
    </row>
    <row r="228" spans="2:24" ht="25.5" customHeight="1">
      <c r="B228" s="21"/>
      <c r="K228" s="196" t="s">
        <v>1834</v>
      </c>
      <c r="M228" s="195">
        <v>0</v>
      </c>
      <c r="N228" s="196">
        <v>0</v>
      </c>
      <c r="O228" s="196">
        <v>0</v>
      </c>
      <c r="P228" s="196">
        <v>0</v>
      </c>
      <c r="Q228" s="197">
        <v>0</v>
      </c>
      <c r="S228" s="195">
        <v>488296543.60000002</v>
      </c>
      <c r="T228" s="196">
        <v>12155</v>
      </c>
      <c r="U228" s="196">
        <v>736917.93</v>
      </c>
      <c r="V228" s="196">
        <v>56000</v>
      </c>
      <c r="W228" s="197">
        <v>487491470.67000002</v>
      </c>
      <c r="X228" s="47"/>
    </row>
    <row r="229" spans="2:24" ht="25.5" customHeight="1">
      <c r="B229" s="21"/>
      <c r="K229" s="200" t="s">
        <v>1835</v>
      </c>
      <c r="M229" s="199">
        <v>9900850.9700000007</v>
      </c>
      <c r="N229" s="200">
        <v>0</v>
      </c>
      <c r="O229" s="200">
        <v>0</v>
      </c>
      <c r="P229" s="200">
        <v>0</v>
      </c>
      <c r="Q229" s="208">
        <v>9900850.9700000007</v>
      </c>
      <c r="S229" s="199">
        <v>1545611201.9100001</v>
      </c>
      <c r="T229" s="200">
        <v>348.48</v>
      </c>
      <c r="U229" s="200">
        <v>730730.11</v>
      </c>
      <c r="V229" s="200">
        <v>3745133.24</v>
      </c>
      <c r="W229" s="208">
        <v>1541134990.0799999</v>
      </c>
      <c r="X229" s="47"/>
    </row>
    <row r="230" spans="2:24">
      <c r="B230" s="21"/>
      <c r="K230" s="196" t="s">
        <v>1836</v>
      </c>
      <c r="M230" s="195">
        <v>83841265.840000004</v>
      </c>
      <c r="N230" s="196">
        <v>0</v>
      </c>
      <c r="O230" s="196">
        <v>0</v>
      </c>
      <c r="P230" s="196">
        <v>22974.36</v>
      </c>
      <c r="Q230" s="209">
        <v>83818291.480000004</v>
      </c>
      <c r="S230" s="195">
        <v>806854908.12</v>
      </c>
      <c r="T230" s="196">
        <v>46886.98</v>
      </c>
      <c r="U230" s="196">
        <v>12155</v>
      </c>
      <c r="V230" s="196">
        <v>1716796.64</v>
      </c>
      <c r="W230" s="209">
        <v>805079069.5</v>
      </c>
      <c r="X230" s="47"/>
    </row>
    <row r="231" spans="2:24">
      <c r="B231" s="21"/>
      <c r="K231" s="200" t="s">
        <v>1837</v>
      </c>
      <c r="M231" s="199">
        <v>41345974.640000001</v>
      </c>
      <c r="N231" s="200">
        <v>0</v>
      </c>
      <c r="O231" s="200">
        <v>0</v>
      </c>
      <c r="P231" s="200">
        <v>0</v>
      </c>
      <c r="Q231" s="208">
        <v>41345974.640000001</v>
      </c>
      <c r="S231" s="199">
        <v>1684782994.8900001</v>
      </c>
      <c r="T231" s="200">
        <v>37049.760000000002</v>
      </c>
      <c r="U231" s="200">
        <v>10679231.6</v>
      </c>
      <c r="V231" s="200">
        <v>3962592.35</v>
      </c>
      <c r="W231" s="208">
        <v>1670104121.1800001</v>
      </c>
      <c r="X231" s="47"/>
    </row>
    <row r="232" spans="2:24">
      <c r="B232" s="21"/>
      <c r="K232" s="196" t="s">
        <v>1675</v>
      </c>
      <c r="M232" s="195">
        <v>275943480.66000003</v>
      </c>
      <c r="N232" s="196">
        <v>0</v>
      </c>
      <c r="O232" s="196">
        <v>0</v>
      </c>
      <c r="P232" s="196">
        <v>1070252.24</v>
      </c>
      <c r="Q232" s="209">
        <v>274873228.42000002</v>
      </c>
      <c r="S232" s="195">
        <v>468625124.36000001</v>
      </c>
      <c r="T232" s="196">
        <v>0</v>
      </c>
      <c r="U232" s="196">
        <v>32897360.84</v>
      </c>
      <c r="V232" s="196">
        <v>1162489.8999999999</v>
      </c>
      <c r="W232" s="209">
        <v>434565273.62</v>
      </c>
      <c r="X232" s="47"/>
    </row>
    <row r="233" spans="2:24" ht="25.5" customHeight="1">
      <c r="B233" s="21"/>
      <c r="K233" s="200" t="s">
        <v>1838</v>
      </c>
      <c r="M233" s="199">
        <v>275943480.66000003</v>
      </c>
      <c r="N233" s="200">
        <v>0</v>
      </c>
      <c r="O233" s="200">
        <v>0</v>
      </c>
      <c r="P233" s="200">
        <v>1070252.24</v>
      </c>
      <c r="Q233" s="208">
        <v>274873228.42000002</v>
      </c>
      <c r="S233" s="199">
        <v>468625124.36000001</v>
      </c>
      <c r="T233" s="200">
        <v>0</v>
      </c>
      <c r="U233" s="200">
        <v>32897360.84</v>
      </c>
      <c r="V233" s="200">
        <v>1162489.8999999999</v>
      </c>
      <c r="W233" s="208">
        <v>434565273.62</v>
      </c>
      <c r="X233" s="47"/>
    </row>
    <row r="234" spans="2:24" ht="25.5" customHeight="1">
      <c r="B234" s="21"/>
      <c r="K234" s="196" t="s">
        <v>1839</v>
      </c>
      <c r="M234" s="195">
        <v>107371103.59</v>
      </c>
      <c r="N234" s="196">
        <v>0</v>
      </c>
      <c r="O234" s="196">
        <v>0</v>
      </c>
      <c r="P234" s="196">
        <v>0</v>
      </c>
      <c r="Q234" s="209">
        <v>107371103.59</v>
      </c>
      <c r="S234" s="195">
        <v>89019334</v>
      </c>
      <c r="T234" s="196">
        <v>0</v>
      </c>
      <c r="U234" s="196">
        <v>0</v>
      </c>
      <c r="V234" s="196">
        <v>496084.17</v>
      </c>
      <c r="W234" s="209">
        <v>88523249.829999998</v>
      </c>
      <c r="X234" s="47"/>
    </row>
    <row r="235" spans="2:24">
      <c r="B235" s="21"/>
      <c r="K235" s="200" t="s">
        <v>1840</v>
      </c>
      <c r="M235" s="199">
        <v>0</v>
      </c>
      <c r="N235" s="200">
        <v>0</v>
      </c>
      <c r="O235" s="200">
        <v>0</v>
      </c>
      <c r="P235" s="200">
        <v>0</v>
      </c>
      <c r="Q235" s="208">
        <v>0</v>
      </c>
      <c r="S235" s="199">
        <v>12256062.85</v>
      </c>
      <c r="T235" s="200">
        <v>0</v>
      </c>
      <c r="U235" s="200">
        <v>0</v>
      </c>
      <c r="V235" s="200">
        <v>147806.64000000001</v>
      </c>
      <c r="W235" s="208">
        <v>12108256.210000001</v>
      </c>
      <c r="X235" s="47"/>
    </row>
    <row r="236" spans="2:24" ht="25.5" customHeight="1">
      <c r="B236" s="21"/>
      <c r="K236" s="196" t="s">
        <v>1841</v>
      </c>
      <c r="M236" s="195">
        <v>165032696.91</v>
      </c>
      <c r="N236" s="196">
        <v>0</v>
      </c>
      <c r="O236" s="196">
        <v>0</v>
      </c>
      <c r="P236" s="196">
        <v>1070252.24</v>
      </c>
      <c r="Q236" s="209">
        <v>163962444.66999999</v>
      </c>
      <c r="S236" s="195">
        <v>61589912.799999997</v>
      </c>
      <c r="T236" s="196">
        <v>0</v>
      </c>
      <c r="U236" s="196">
        <v>0</v>
      </c>
      <c r="V236" s="196">
        <v>518599.09</v>
      </c>
      <c r="W236" s="209">
        <v>61071313.710000001</v>
      </c>
      <c r="X236" s="47"/>
    </row>
    <row r="237" spans="2:24" ht="25.5" customHeight="1">
      <c r="B237" s="21"/>
      <c r="K237" s="200" t="s">
        <v>1842</v>
      </c>
      <c r="M237" s="199">
        <v>3517906.67</v>
      </c>
      <c r="N237" s="200">
        <v>0</v>
      </c>
      <c r="O237" s="200">
        <v>0</v>
      </c>
      <c r="P237" s="200">
        <v>0</v>
      </c>
      <c r="Q237" s="208">
        <v>3517906.67</v>
      </c>
      <c r="S237" s="199">
        <v>17203094.510000002</v>
      </c>
      <c r="T237" s="200">
        <v>0</v>
      </c>
      <c r="U237" s="200">
        <v>0</v>
      </c>
      <c r="V237" s="200">
        <v>72581.460000000006</v>
      </c>
      <c r="W237" s="208">
        <v>17130513.050000001</v>
      </c>
      <c r="X237" s="47"/>
    </row>
    <row r="238" spans="2:24" ht="25.5" customHeight="1">
      <c r="B238" s="21"/>
      <c r="K238" s="196" t="s">
        <v>1843</v>
      </c>
      <c r="M238" s="195">
        <v>26799.4</v>
      </c>
      <c r="N238" s="196">
        <v>0</v>
      </c>
      <c r="O238" s="196">
        <v>0</v>
      </c>
      <c r="P238" s="196">
        <v>0</v>
      </c>
      <c r="Q238" s="209">
        <v>26799.4</v>
      </c>
      <c r="S238" s="195">
        <v>7768411.0499999998</v>
      </c>
      <c r="T238" s="196">
        <v>0</v>
      </c>
      <c r="U238" s="196">
        <v>0</v>
      </c>
      <c r="V238" s="196">
        <v>385298.25</v>
      </c>
      <c r="W238" s="209">
        <v>7383112.7999999998</v>
      </c>
      <c r="X238" s="47"/>
    </row>
    <row r="239" spans="2:24">
      <c r="B239" s="21"/>
      <c r="K239" s="200" t="s">
        <v>1844</v>
      </c>
      <c r="M239" s="199">
        <v>161487990.84</v>
      </c>
      <c r="N239" s="200">
        <v>0</v>
      </c>
      <c r="O239" s="200">
        <v>0</v>
      </c>
      <c r="P239" s="200">
        <v>1070252.24</v>
      </c>
      <c r="Q239" s="208">
        <v>160417738.59999999</v>
      </c>
      <c r="S239" s="199">
        <v>36618407.240000002</v>
      </c>
      <c r="T239" s="200">
        <v>0</v>
      </c>
      <c r="U239" s="200">
        <v>0</v>
      </c>
      <c r="V239" s="200">
        <v>60719.38</v>
      </c>
      <c r="W239" s="208">
        <v>36557687.859999999</v>
      </c>
      <c r="X239" s="47"/>
    </row>
    <row r="240" spans="2:24">
      <c r="B240" s="21"/>
      <c r="K240" s="196" t="s">
        <v>1845</v>
      </c>
      <c r="M240" s="195">
        <v>3539680.16</v>
      </c>
      <c r="N240" s="196">
        <v>0</v>
      </c>
      <c r="O240" s="196">
        <v>0</v>
      </c>
      <c r="P240" s="196">
        <v>0</v>
      </c>
      <c r="Q240" s="209">
        <v>3539680.16</v>
      </c>
      <c r="S240" s="195">
        <v>305759814.70999998</v>
      </c>
      <c r="T240" s="196">
        <v>0</v>
      </c>
      <c r="U240" s="196">
        <v>32897360.84</v>
      </c>
      <c r="V240" s="196">
        <v>0</v>
      </c>
      <c r="W240" s="209">
        <v>272862453.87</v>
      </c>
      <c r="X240" s="47"/>
    </row>
    <row r="241" spans="2:24">
      <c r="B241" s="21"/>
      <c r="K241" s="200" t="s">
        <v>1677</v>
      </c>
      <c r="M241" s="199">
        <v>956666567.66999996</v>
      </c>
      <c r="N241" s="200">
        <v>9409311.8699999992</v>
      </c>
      <c r="O241" s="200">
        <v>0</v>
      </c>
      <c r="P241" s="200">
        <v>1664896.83</v>
      </c>
      <c r="Q241" s="208">
        <v>945592358.97000003</v>
      </c>
      <c r="S241" s="199">
        <v>530014986.69</v>
      </c>
      <c r="T241" s="200">
        <v>0</v>
      </c>
      <c r="U241" s="200">
        <v>0</v>
      </c>
      <c r="V241" s="200">
        <v>107299.21</v>
      </c>
      <c r="W241" s="208">
        <v>529907687.48000002</v>
      </c>
      <c r="X241" s="47"/>
    </row>
    <row r="242" spans="2:24" ht="25.5" customHeight="1">
      <c r="B242" s="21"/>
      <c r="K242" s="196" t="s">
        <v>1846</v>
      </c>
      <c r="M242" s="195">
        <v>956666567.66999996</v>
      </c>
      <c r="N242" s="196">
        <v>9409311.8699999992</v>
      </c>
      <c r="O242" s="196">
        <v>0</v>
      </c>
      <c r="P242" s="196">
        <v>1664896.83</v>
      </c>
      <c r="Q242" s="209">
        <v>945592358.97000003</v>
      </c>
      <c r="S242" s="195">
        <v>530014986.69</v>
      </c>
      <c r="T242" s="196">
        <v>0</v>
      </c>
      <c r="U242" s="196">
        <v>0</v>
      </c>
      <c r="V242" s="196">
        <v>107299.21</v>
      </c>
      <c r="W242" s="209">
        <v>529907687.48000002</v>
      </c>
      <c r="X242" s="47"/>
    </row>
    <row r="243" spans="2:24">
      <c r="B243" s="21"/>
      <c r="K243" s="200" t="s">
        <v>1679</v>
      </c>
      <c r="M243" s="199">
        <v>46539887905.230003</v>
      </c>
      <c r="N243" s="200">
        <v>0</v>
      </c>
      <c r="O243" s="200">
        <v>0</v>
      </c>
      <c r="P243" s="200">
        <v>2927569.1</v>
      </c>
      <c r="Q243" s="208">
        <v>46536960336.129997</v>
      </c>
      <c r="S243" s="199">
        <v>84992727678.509995</v>
      </c>
      <c r="T243" s="200">
        <v>6498922.0999999996</v>
      </c>
      <c r="U243" s="200">
        <v>98581337.670000002</v>
      </c>
      <c r="V243" s="200">
        <v>35942754.210000001</v>
      </c>
      <c r="W243" s="208">
        <v>84851704664.529984</v>
      </c>
      <c r="X243" s="47"/>
    </row>
    <row r="244" spans="2:24" ht="25.5" customHeight="1">
      <c r="B244" s="21"/>
      <c r="K244" s="196" t="s">
        <v>1847</v>
      </c>
      <c r="M244" s="195">
        <v>46539887905.230003</v>
      </c>
      <c r="N244" s="196">
        <v>0</v>
      </c>
      <c r="O244" s="196">
        <v>0</v>
      </c>
      <c r="P244" s="196">
        <v>2927569.1</v>
      </c>
      <c r="Q244" s="209">
        <v>46536960336.129997</v>
      </c>
      <c r="S244" s="195">
        <v>84992727678.509995</v>
      </c>
      <c r="T244" s="196">
        <v>6498922.0999999996</v>
      </c>
      <c r="U244" s="196">
        <v>98581337.670000002</v>
      </c>
      <c r="V244" s="196">
        <v>35942754.210000001</v>
      </c>
      <c r="W244" s="209">
        <v>84851704664.529984</v>
      </c>
      <c r="X244" s="47"/>
    </row>
    <row r="245" spans="2:24" ht="38.25" customHeight="1">
      <c r="B245" s="21"/>
      <c r="K245" s="200" t="s">
        <v>1848</v>
      </c>
      <c r="M245" s="199">
        <v>44550925618</v>
      </c>
      <c r="N245" s="200">
        <v>0</v>
      </c>
      <c r="O245" s="200">
        <v>0</v>
      </c>
      <c r="P245" s="200">
        <v>2927569.1</v>
      </c>
      <c r="Q245" s="208">
        <v>44547998048.900002</v>
      </c>
      <c r="S245" s="199">
        <v>82383687555.389999</v>
      </c>
      <c r="T245" s="200">
        <v>6498922.0999999996</v>
      </c>
      <c r="U245" s="200">
        <v>72105543.359999999</v>
      </c>
      <c r="V245" s="200">
        <v>35675648.140000001</v>
      </c>
      <c r="W245" s="208">
        <v>82269407441.789993</v>
      </c>
      <c r="X245" s="47"/>
    </row>
    <row r="246" spans="2:24">
      <c r="B246" s="21"/>
      <c r="K246" s="196" t="s">
        <v>1849</v>
      </c>
      <c r="M246" s="195">
        <v>1988962287.23</v>
      </c>
      <c r="N246" s="196">
        <v>0</v>
      </c>
      <c r="O246" s="196">
        <v>0</v>
      </c>
      <c r="P246" s="196">
        <v>0</v>
      </c>
      <c r="Q246" s="209">
        <v>1988962287.23</v>
      </c>
      <c r="S246" s="195">
        <v>2609040123.1199999</v>
      </c>
      <c r="T246" s="196">
        <v>0</v>
      </c>
      <c r="U246" s="196">
        <v>26475794.309999999</v>
      </c>
      <c r="V246" s="196">
        <v>267106.07</v>
      </c>
      <c r="W246" s="209">
        <v>2582297222.7399998</v>
      </c>
      <c r="X246" s="47"/>
    </row>
    <row r="247" spans="2:24">
      <c r="B247" s="21"/>
      <c r="K247" s="200" t="s">
        <v>1680</v>
      </c>
      <c r="M247" s="199">
        <v>1124364.94</v>
      </c>
      <c r="N247" s="200">
        <v>0</v>
      </c>
      <c r="O247" s="200">
        <v>0</v>
      </c>
      <c r="P247" s="200">
        <v>0</v>
      </c>
      <c r="Q247" s="208">
        <v>1124364.94</v>
      </c>
      <c r="S247" s="199">
        <v>58463781.840000004</v>
      </c>
      <c r="T247" s="200">
        <v>0</v>
      </c>
      <c r="U247" s="200">
        <v>0</v>
      </c>
      <c r="V247" s="200">
        <v>0</v>
      </c>
      <c r="W247" s="208">
        <v>58463781.840000004</v>
      </c>
      <c r="X247" s="47"/>
    </row>
    <row r="248" spans="2:24" ht="25.5" customHeight="1">
      <c r="B248" s="21"/>
      <c r="K248" s="196" t="s">
        <v>1850</v>
      </c>
      <c r="M248" s="195">
        <v>1124364.94</v>
      </c>
      <c r="N248" s="196">
        <v>0</v>
      </c>
      <c r="O248" s="196">
        <v>0</v>
      </c>
      <c r="P248" s="196">
        <v>0</v>
      </c>
      <c r="Q248" s="209">
        <v>1124364.94</v>
      </c>
      <c r="S248" s="195">
        <v>58463781.840000004</v>
      </c>
      <c r="T248" s="196">
        <v>0</v>
      </c>
      <c r="U248" s="196">
        <v>0</v>
      </c>
      <c r="V248" s="196">
        <v>0</v>
      </c>
      <c r="W248" s="209">
        <v>58463781.840000004</v>
      </c>
      <c r="X248" s="47"/>
    </row>
    <row r="249" spans="2:24">
      <c r="B249" s="21"/>
      <c r="K249" s="200" t="s">
        <v>1682</v>
      </c>
      <c r="M249" s="199">
        <v>14515484.800000001</v>
      </c>
      <c r="N249" s="200">
        <v>0</v>
      </c>
      <c r="O249" s="200">
        <v>0</v>
      </c>
      <c r="P249" s="200">
        <v>2602</v>
      </c>
      <c r="Q249" s="208">
        <v>14512882.800000001</v>
      </c>
      <c r="S249" s="199">
        <v>119187977.95</v>
      </c>
      <c r="T249" s="200">
        <v>0</v>
      </c>
      <c r="U249" s="200">
        <v>0</v>
      </c>
      <c r="V249" s="200">
        <v>20364.25</v>
      </c>
      <c r="W249" s="208">
        <v>119167613.7</v>
      </c>
      <c r="X249" s="47"/>
    </row>
    <row r="250" spans="2:24" ht="25.5" customHeight="1">
      <c r="B250" s="21"/>
      <c r="K250" s="196" t="s">
        <v>1684</v>
      </c>
      <c r="M250" s="195">
        <v>0</v>
      </c>
      <c r="N250" s="196">
        <v>0</v>
      </c>
      <c r="O250" s="196">
        <v>0</v>
      </c>
      <c r="P250" s="196">
        <v>0</v>
      </c>
      <c r="Q250" s="209">
        <v>0</v>
      </c>
      <c r="S250" s="195">
        <v>20299483.920000002</v>
      </c>
      <c r="T250" s="196">
        <v>0</v>
      </c>
      <c r="U250" s="196">
        <v>0</v>
      </c>
      <c r="V250" s="196">
        <v>398.4</v>
      </c>
      <c r="W250" s="209">
        <v>20299085.52</v>
      </c>
      <c r="X250" s="47"/>
    </row>
    <row r="251" spans="2:24">
      <c r="B251" s="21"/>
      <c r="K251" s="200" t="s">
        <v>1686</v>
      </c>
      <c r="M251" s="199">
        <v>18156245354.990002</v>
      </c>
      <c r="N251" s="200">
        <v>53520921.640000001</v>
      </c>
      <c r="O251" s="200">
        <v>159860193.84</v>
      </c>
      <c r="P251" s="200">
        <v>339273257.80000001</v>
      </c>
      <c r="Q251" s="208">
        <v>17603590981.709999</v>
      </c>
      <c r="S251" s="199">
        <v>14209941063.91</v>
      </c>
      <c r="T251" s="200">
        <v>27339244.079999998</v>
      </c>
      <c r="U251" s="200">
        <v>41505057.640000001</v>
      </c>
      <c r="V251" s="200">
        <v>10068476.720000001</v>
      </c>
      <c r="W251" s="208">
        <v>14131028285.469999</v>
      </c>
      <c r="X251" s="47"/>
    </row>
    <row r="252" spans="2:24">
      <c r="B252" s="21"/>
      <c r="K252" s="196" t="s">
        <v>1688</v>
      </c>
      <c r="M252" s="195">
        <v>4403232622.04</v>
      </c>
      <c r="N252" s="196">
        <v>36703306.409999996</v>
      </c>
      <c r="O252" s="196">
        <v>35352273.219999999</v>
      </c>
      <c r="P252" s="196">
        <v>160109073.02000001</v>
      </c>
      <c r="Q252" s="209">
        <v>4171067969.3899999</v>
      </c>
      <c r="S252" s="195">
        <v>5511134210.0900002</v>
      </c>
      <c r="T252" s="196">
        <v>15842884.119999999</v>
      </c>
      <c r="U252" s="196">
        <v>304176.65999999997</v>
      </c>
      <c r="V252" s="196">
        <v>-173467293.25</v>
      </c>
      <c r="W252" s="209">
        <v>5668454442.5600004</v>
      </c>
      <c r="X252" s="47"/>
    </row>
    <row r="253" spans="2:24">
      <c r="B253" s="21"/>
      <c r="K253" s="200" t="s">
        <v>1690</v>
      </c>
      <c r="M253" s="199">
        <v>3690041797.1599998</v>
      </c>
      <c r="N253" s="200">
        <v>0</v>
      </c>
      <c r="O253" s="200">
        <v>0</v>
      </c>
      <c r="P253" s="200">
        <v>30530331.960000001</v>
      </c>
      <c r="Q253" s="208">
        <v>3659511465.1999998</v>
      </c>
      <c r="S253" s="199">
        <v>3287727237.1199999</v>
      </c>
      <c r="T253" s="200">
        <v>341357.64</v>
      </c>
      <c r="U253" s="200">
        <v>40449011.850000001</v>
      </c>
      <c r="V253" s="200">
        <v>10648369.91</v>
      </c>
      <c r="W253" s="208">
        <v>3236288497.7199998</v>
      </c>
      <c r="X253" s="47"/>
    </row>
    <row r="254" spans="2:24">
      <c r="B254" s="21"/>
      <c r="K254" s="196" t="s">
        <v>1692</v>
      </c>
      <c r="M254" s="195">
        <v>163242361.34999999</v>
      </c>
      <c r="N254" s="196">
        <v>0</v>
      </c>
      <c r="O254" s="196">
        <v>0</v>
      </c>
      <c r="P254" s="196">
        <v>5809836.0700000003</v>
      </c>
      <c r="Q254" s="209">
        <v>157432525.28</v>
      </c>
      <c r="S254" s="195">
        <v>526035677.31999999</v>
      </c>
      <c r="T254" s="196">
        <v>11943.51</v>
      </c>
      <c r="U254" s="196">
        <v>3647</v>
      </c>
      <c r="V254" s="196">
        <v>472107.58</v>
      </c>
      <c r="W254" s="209">
        <v>525547979.23000002</v>
      </c>
      <c r="X254" s="47"/>
    </row>
    <row r="255" spans="2:24">
      <c r="B255" s="21"/>
      <c r="K255" s="200" t="s">
        <v>1694</v>
      </c>
      <c r="M255" s="199">
        <v>2191797506.77</v>
      </c>
      <c r="N255" s="200">
        <v>0</v>
      </c>
      <c r="O255" s="200">
        <v>0</v>
      </c>
      <c r="P255" s="200">
        <v>24704808.890000001</v>
      </c>
      <c r="Q255" s="208">
        <v>2167092697.8800001</v>
      </c>
      <c r="S255" s="199">
        <v>2611514711.3000002</v>
      </c>
      <c r="T255" s="200">
        <v>329414.13</v>
      </c>
      <c r="U255" s="200">
        <v>39720601.920000002</v>
      </c>
      <c r="V255" s="200">
        <v>10089097.35</v>
      </c>
      <c r="W255" s="208">
        <v>2561375597.9000001</v>
      </c>
      <c r="X255" s="47"/>
    </row>
    <row r="256" spans="2:24">
      <c r="B256" s="21"/>
      <c r="K256" s="196" t="s">
        <v>1695</v>
      </c>
      <c r="M256" s="195">
        <v>126671291.97</v>
      </c>
      <c r="N256" s="196">
        <v>0</v>
      </c>
      <c r="O256" s="196">
        <v>0</v>
      </c>
      <c r="P256" s="196">
        <v>1589943.09</v>
      </c>
      <c r="Q256" s="209">
        <v>125081348.88</v>
      </c>
      <c r="S256" s="195">
        <v>52518427.380000003</v>
      </c>
      <c r="T256" s="196">
        <v>55914</v>
      </c>
      <c r="U256" s="196">
        <v>55914</v>
      </c>
      <c r="V256" s="196">
        <v>92824.74</v>
      </c>
      <c r="W256" s="209">
        <v>52313774.640000001</v>
      </c>
      <c r="X256" s="47"/>
    </row>
    <row r="257" spans="2:24">
      <c r="B257" s="21"/>
      <c r="K257" s="200" t="s">
        <v>1698</v>
      </c>
      <c r="M257" s="199">
        <v>609991.11</v>
      </c>
      <c r="N257" s="200">
        <v>0</v>
      </c>
      <c r="O257" s="200">
        <v>0</v>
      </c>
      <c r="P257" s="200">
        <v>0</v>
      </c>
      <c r="Q257" s="208">
        <v>609991.11</v>
      </c>
      <c r="S257" s="199">
        <v>1648905.9</v>
      </c>
      <c r="T257" s="200">
        <v>0</v>
      </c>
      <c r="U257" s="200">
        <v>110.43</v>
      </c>
      <c r="V257" s="200">
        <v>0</v>
      </c>
      <c r="W257" s="208">
        <v>1648795.47</v>
      </c>
      <c r="X257" s="47"/>
    </row>
    <row r="258" spans="2:24">
      <c r="B258" s="21"/>
      <c r="K258" s="196" t="s">
        <v>1699</v>
      </c>
      <c r="M258" s="195">
        <v>11202681.77</v>
      </c>
      <c r="N258" s="196">
        <v>0</v>
      </c>
      <c r="O258" s="196">
        <v>0</v>
      </c>
      <c r="P258" s="196">
        <v>413.16</v>
      </c>
      <c r="Q258" s="209">
        <v>11202268.609999999</v>
      </c>
      <c r="S258" s="195">
        <v>29822950.52</v>
      </c>
      <c r="T258" s="196">
        <v>0</v>
      </c>
      <c r="U258" s="196">
        <v>0</v>
      </c>
      <c r="V258" s="196">
        <v>3673.55</v>
      </c>
      <c r="W258" s="209">
        <v>29819276.969999999</v>
      </c>
      <c r="X258" s="47"/>
    </row>
    <row r="259" spans="2:24">
      <c r="B259" s="21"/>
      <c r="K259" s="200" t="s">
        <v>1700</v>
      </c>
      <c r="M259" s="199">
        <v>4240039.26</v>
      </c>
      <c r="N259" s="200">
        <v>0</v>
      </c>
      <c r="O259" s="200">
        <v>0</v>
      </c>
      <c r="P259" s="200">
        <v>0</v>
      </c>
      <c r="Q259" s="208">
        <v>4240039.26</v>
      </c>
      <c r="S259" s="199">
        <v>10103524.029999999</v>
      </c>
      <c r="T259" s="200">
        <v>0</v>
      </c>
      <c r="U259" s="200">
        <v>0</v>
      </c>
      <c r="V259" s="200">
        <v>0</v>
      </c>
      <c r="W259" s="208">
        <v>10103524.029999999</v>
      </c>
      <c r="X259" s="47"/>
    </row>
    <row r="260" spans="2:24" ht="25.5" customHeight="1">
      <c r="B260" s="21"/>
      <c r="K260" s="196" t="s">
        <v>1701</v>
      </c>
      <c r="M260" s="195">
        <v>39554974.810000002</v>
      </c>
      <c r="N260" s="196">
        <v>0</v>
      </c>
      <c r="O260" s="196">
        <v>0</v>
      </c>
      <c r="P260" s="196">
        <v>0</v>
      </c>
      <c r="Q260" s="209">
        <v>39554974.810000002</v>
      </c>
      <c r="S260" s="195">
        <v>24456976.199999999</v>
      </c>
      <c r="T260" s="196">
        <v>0</v>
      </c>
      <c r="U260" s="196">
        <v>0</v>
      </c>
      <c r="V260" s="196">
        <v>0</v>
      </c>
      <c r="W260" s="209">
        <v>24456976.199999999</v>
      </c>
      <c r="X260" s="47"/>
    </row>
    <row r="261" spans="2:24">
      <c r="B261" s="21"/>
      <c r="K261" s="200" t="s">
        <v>1702</v>
      </c>
      <c r="M261" s="199">
        <v>110311614.33</v>
      </c>
      <c r="N261" s="200">
        <v>0</v>
      </c>
      <c r="O261" s="200">
        <v>0</v>
      </c>
      <c r="P261" s="200">
        <v>1123682.8500000001</v>
      </c>
      <c r="Q261" s="208">
        <v>109187931.48</v>
      </c>
      <c r="S261" s="199">
        <v>66258929.770000003</v>
      </c>
      <c r="T261" s="200">
        <v>0</v>
      </c>
      <c r="U261" s="200">
        <v>0</v>
      </c>
      <c r="V261" s="200">
        <v>2737.44</v>
      </c>
      <c r="W261" s="208">
        <v>66256192.329999998</v>
      </c>
      <c r="X261" s="47"/>
    </row>
    <row r="262" spans="2:24" ht="25.5" customHeight="1">
      <c r="B262" s="21"/>
      <c r="K262" s="196" t="s">
        <v>1703</v>
      </c>
      <c r="M262" s="195">
        <v>0</v>
      </c>
      <c r="N262" s="196">
        <v>0</v>
      </c>
      <c r="O262" s="196">
        <v>0</v>
      </c>
      <c r="P262" s="196">
        <v>0</v>
      </c>
      <c r="Q262" s="209">
        <v>0</v>
      </c>
      <c r="S262" s="195">
        <v>3806754.12</v>
      </c>
      <c r="T262" s="196">
        <v>0</v>
      </c>
      <c r="U262" s="196">
        <v>0</v>
      </c>
      <c r="V262" s="196">
        <v>0</v>
      </c>
      <c r="W262" s="209">
        <v>3806754.12</v>
      </c>
      <c r="X262" s="47"/>
    </row>
    <row r="263" spans="2:24">
      <c r="B263" s="21"/>
      <c r="K263" s="200" t="s">
        <v>1704</v>
      </c>
      <c r="M263" s="199">
        <v>213793300</v>
      </c>
      <c r="N263" s="200">
        <v>0</v>
      </c>
      <c r="O263" s="200">
        <v>0</v>
      </c>
      <c r="P263" s="200">
        <v>0</v>
      </c>
      <c r="Q263" s="208">
        <v>213793300</v>
      </c>
      <c r="S263" s="199">
        <v>442</v>
      </c>
      <c r="T263" s="200">
        <v>0</v>
      </c>
      <c r="U263" s="200">
        <v>0</v>
      </c>
      <c r="V263" s="200">
        <v>0</v>
      </c>
      <c r="W263" s="208">
        <v>442</v>
      </c>
      <c r="X263" s="47"/>
    </row>
    <row r="264" spans="2:24">
      <c r="B264" s="21"/>
      <c r="K264" s="196" t="s">
        <v>1705</v>
      </c>
      <c r="M264" s="195">
        <v>27318.28</v>
      </c>
      <c r="N264" s="196">
        <v>0</v>
      </c>
      <c r="O264" s="196">
        <v>0</v>
      </c>
      <c r="P264" s="196">
        <v>0</v>
      </c>
      <c r="Q264" s="209">
        <v>27318.28</v>
      </c>
      <c r="S264" s="195">
        <v>254556.83</v>
      </c>
      <c r="T264" s="196">
        <v>0</v>
      </c>
      <c r="U264" s="196">
        <v>0</v>
      </c>
      <c r="V264" s="196">
        <v>0</v>
      </c>
      <c r="W264" s="209">
        <v>254556.83</v>
      </c>
      <c r="X264" s="47"/>
    </row>
    <row r="265" spans="2:24" ht="25.5" customHeight="1">
      <c r="B265" s="21"/>
      <c r="K265" s="200" t="s">
        <v>1706</v>
      </c>
      <c r="M265" s="199">
        <v>5897233.29</v>
      </c>
      <c r="N265" s="200">
        <v>0</v>
      </c>
      <c r="O265" s="200">
        <v>0</v>
      </c>
      <c r="P265" s="200">
        <v>0</v>
      </c>
      <c r="Q265" s="208">
        <v>5897233.29</v>
      </c>
      <c r="S265" s="199">
        <v>425548796.45999998</v>
      </c>
      <c r="T265" s="200">
        <v>0</v>
      </c>
      <c r="U265" s="200">
        <v>39664577.490000002</v>
      </c>
      <c r="V265" s="200">
        <v>3626931.48</v>
      </c>
      <c r="W265" s="208">
        <v>382257287.49000001</v>
      </c>
      <c r="X265" s="47"/>
    </row>
    <row r="266" spans="2:24" ht="25.5" customHeight="1">
      <c r="B266" s="21"/>
      <c r="K266" s="196" t="s">
        <v>1707</v>
      </c>
      <c r="M266" s="195">
        <v>0</v>
      </c>
      <c r="N266" s="196">
        <v>0</v>
      </c>
      <c r="O266" s="196">
        <v>0</v>
      </c>
      <c r="P266" s="196">
        <v>0</v>
      </c>
      <c r="Q266" s="209">
        <v>0</v>
      </c>
      <c r="S266" s="195">
        <v>58758.879999999997</v>
      </c>
      <c r="T266" s="196">
        <v>0</v>
      </c>
      <c r="U266" s="196">
        <v>0</v>
      </c>
      <c r="V266" s="196">
        <v>0</v>
      </c>
      <c r="W266" s="209">
        <v>58758.879999999997</v>
      </c>
      <c r="X266" s="47"/>
    </row>
    <row r="267" spans="2:24">
      <c r="B267" s="21"/>
      <c r="K267" s="200" t="s">
        <v>1709</v>
      </c>
      <c r="M267" s="199">
        <v>1679489061.95</v>
      </c>
      <c r="N267" s="200">
        <v>0</v>
      </c>
      <c r="O267" s="200">
        <v>0</v>
      </c>
      <c r="P267" s="200">
        <v>21990769.789999999</v>
      </c>
      <c r="Q267" s="208">
        <v>1657498292.1600001</v>
      </c>
      <c r="S267" s="199">
        <v>1997035689.21</v>
      </c>
      <c r="T267" s="200">
        <v>273500.13</v>
      </c>
      <c r="U267" s="200">
        <v>0</v>
      </c>
      <c r="V267" s="200">
        <v>6362930.1399999997</v>
      </c>
      <c r="W267" s="208">
        <v>1990399258.9400001</v>
      </c>
      <c r="X267" s="47"/>
    </row>
    <row r="268" spans="2:24">
      <c r="B268" s="21"/>
      <c r="K268" s="196" t="s">
        <v>1710</v>
      </c>
      <c r="M268" s="195">
        <v>1335001929.04</v>
      </c>
      <c r="N268" s="196">
        <v>0</v>
      </c>
      <c r="O268" s="196">
        <v>0</v>
      </c>
      <c r="P268" s="196">
        <v>15687</v>
      </c>
      <c r="Q268" s="209">
        <v>1334986242.04</v>
      </c>
      <c r="S268" s="195">
        <v>150176848.5</v>
      </c>
      <c r="T268" s="196">
        <v>0</v>
      </c>
      <c r="U268" s="196">
        <v>724762.93</v>
      </c>
      <c r="V268" s="196">
        <v>87164.98</v>
      </c>
      <c r="W268" s="209">
        <v>149364920.59</v>
      </c>
      <c r="X268" s="47"/>
    </row>
    <row r="269" spans="2:24" ht="25.5" customHeight="1">
      <c r="B269" s="21"/>
      <c r="K269" s="200" t="s">
        <v>1711</v>
      </c>
      <c r="M269" s="199">
        <v>0</v>
      </c>
      <c r="N269" s="200">
        <v>0</v>
      </c>
      <c r="O269" s="200">
        <v>0</v>
      </c>
      <c r="P269" s="200">
        <v>0</v>
      </c>
      <c r="Q269" s="208">
        <v>0</v>
      </c>
      <c r="S269" s="199">
        <v>157567.49</v>
      </c>
      <c r="T269" s="200">
        <v>0</v>
      </c>
      <c r="U269" s="200">
        <v>0</v>
      </c>
      <c r="V269" s="200">
        <v>0</v>
      </c>
      <c r="W269" s="208">
        <v>157567.49</v>
      </c>
      <c r="X269" s="47"/>
    </row>
    <row r="270" spans="2:24">
      <c r="B270" s="21"/>
      <c r="K270" s="196" t="s">
        <v>1712</v>
      </c>
      <c r="M270" s="195">
        <v>1087385.7</v>
      </c>
      <c r="N270" s="196">
        <v>0</v>
      </c>
      <c r="O270" s="196">
        <v>0</v>
      </c>
      <c r="P270" s="196">
        <v>0</v>
      </c>
      <c r="Q270" s="209">
        <v>1087385.7</v>
      </c>
      <c r="S270" s="195">
        <v>1855736.31</v>
      </c>
      <c r="T270" s="196">
        <v>0</v>
      </c>
      <c r="U270" s="196">
        <v>0</v>
      </c>
      <c r="V270" s="196">
        <v>30.05</v>
      </c>
      <c r="W270" s="209">
        <v>1855706.26</v>
      </c>
      <c r="X270" s="47"/>
    </row>
    <row r="271" spans="2:24">
      <c r="B271" s="21"/>
      <c r="K271" s="200" t="s">
        <v>1713</v>
      </c>
      <c r="M271" s="199">
        <v>2890.5</v>
      </c>
      <c r="N271" s="200">
        <v>0</v>
      </c>
      <c r="O271" s="200">
        <v>0</v>
      </c>
      <c r="P271" s="200">
        <v>0</v>
      </c>
      <c r="Q271" s="208">
        <v>2890.5</v>
      </c>
      <c r="S271" s="199">
        <v>0</v>
      </c>
      <c r="T271" s="200">
        <v>0</v>
      </c>
      <c r="U271" s="200">
        <v>0</v>
      </c>
      <c r="V271" s="200">
        <v>0</v>
      </c>
      <c r="W271" s="208">
        <v>0</v>
      </c>
      <c r="X271" s="47"/>
    </row>
    <row r="272" spans="2:24" ht="25.5" customHeight="1">
      <c r="B272" s="21"/>
      <c r="K272" s="196" t="s">
        <v>1714</v>
      </c>
      <c r="M272" s="195">
        <v>532192724.38999999</v>
      </c>
      <c r="N272" s="196">
        <v>0</v>
      </c>
      <c r="O272" s="196">
        <v>0</v>
      </c>
      <c r="P272" s="196">
        <v>0</v>
      </c>
      <c r="Q272" s="209">
        <v>532192724.38999999</v>
      </c>
      <c r="S272" s="195">
        <v>3291429.97</v>
      </c>
      <c r="T272" s="196">
        <v>0</v>
      </c>
      <c r="U272" s="196">
        <v>0</v>
      </c>
      <c r="V272" s="196">
        <v>0</v>
      </c>
      <c r="W272" s="209">
        <v>3291429.97</v>
      </c>
      <c r="X272" s="47"/>
    </row>
    <row r="273" spans="2:24">
      <c r="B273" s="21"/>
      <c r="K273" s="200" t="s">
        <v>1715</v>
      </c>
      <c r="M273" s="199">
        <v>801718928.45000005</v>
      </c>
      <c r="N273" s="200">
        <v>0</v>
      </c>
      <c r="O273" s="200">
        <v>0</v>
      </c>
      <c r="P273" s="200">
        <v>15687</v>
      </c>
      <c r="Q273" s="208">
        <v>801703241.45000005</v>
      </c>
      <c r="S273" s="199">
        <v>144872114.72999999</v>
      </c>
      <c r="T273" s="200">
        <v>0</v>
      </c>
      <c r="U273" s="200">
        <v>724762.93</v>
      </c>
      <c r="V273" s="200">
        <v>87134.93</v>
      </c>
      <c r="W273" s="208">
        <v>144060216.87</v>
      </c>
      <c r="X273" s="47"/>
    </row>
    <row r="274" spans="2:24" ht="25.5" customHeight="1">
      <c r="B274" s="21"/>
      <c r="K274" s="196" t="s">
        <v>1716</v>
      </c>
      <c r="M274" s="195">
        <v>60857859.219999999</v>
      </c>
      <c r="N274" s="196">
        <v>12878122.029999999</v>
      </c>
      <c r="O274" s="196">
        <v>7749863.6200000001</v>
      </c>
      <c r="P274" s="196">
        <v>37429.050000000003</v>
      </c>
      <c r="Q274" s="209">
        <v>40192444.520000003</v>
      </c>
      <c r="S274" s="195">
        <v>46836035.310000002</v>
      </c>
      <c r="T274" s="196">
        <v>0</v>
      </c>
      <c r="U274" s="196">
        <v>0</v>
      </c>
      <c r="V274" s="196">
        <v>17291.03</v>
      </c>
      <c r="W274" s="209">
        <v>46818744.280000001</v>
      </c>
      <c r="X274" s="47"/>
    </row>
    <row r="275" spans="2:24">
      <c r="B275" s="21"/>
      <c r="K275" s="200" t="s">
        <v>1717</v>
      </c>
      <c r="M275" s="199">
        <v>10002113076.57</v>
      </c>
      <c r="N275" s="200">
        <v>3939493.2</v>
      </c>
      <c r="O275" s="200">
        <v>116758057</v>
      </c>
      <c r="P275" s="200">
        <v>148596423.77000001</v>
      </c>
      <c r="Q275" s="208">
        <v>9732819102.5999985</v>
      </c>
      <c r="S275" s="199">
        <v>5364243581.3900003</v>
      </c>
      <c r="T275" s="200">
        <v>11155002.32</v>
      </c>
      <c r="U275" s="200">
        <v>751869.13</v>
      </c>
      <c r="V275" s="200">
        <v>172870109.03</v>
      </c>
      <c r="W275" s="208">
        <v>5179466600.9100008</v>
      </c>
      <c r="X275" s="47"/>
    </row>
    <row r="276" spans="2:24" ht="25.5" customHeight="1">
      <c r="B276" s="21"/>
      <c r="K276" s="196" t="s">
        <v>1718</v>
      </c>
      <c r="M276" s="195">
        <v>0</v>
      </c>
      <c r="N276" s="196">
        <v>0</v>
      </c>
      <c r="O276" s="196">
        <v>0</v>
      </c>
      <c r="P276" s="196">
        <v>0</v>
      </c>
      <c r="Q276" s="209">
        <v>0</v>
      </c>
      <c r="S276" s="195">
        <v>151222656.46000001</v>
      </c>
      <c r="T276" s="196">
        <v>0</v>
      </c>
      <c r="U276" s="196">
        <v>724762.93</v>
      </c>
      <c r="V276" s="196">
        <v>101352.97</v>
      </c>
      <c r="W276" s="209">
        <v>150396540.56</v>
      </c>
      <c r="X276" s="47"/>
    </row>
    <row r="277" spans="2:24">
      <c r="B277" s="21"/>
      <c r="K277" s="200" t="s">
        <v>1719</v>
      </c>
      <c r="M277" s="199">
        <v>0</v>
      </c>
      <c r="N277" s="200">
        <v>0</v>
      </c>
      <c r="O277" s="200">
        <v>0</v>
      </c>
      <c r="P277" s="200">
        <v>0</v>
      </c>
      <c r="Q277" s="208">
        <v>0</v>
      </c>
      <c r="S277" s="199">
        <v>2240649.35</v>
      </c>
      <c r="T277" s="200">
        <v>0</v>
      </c>
      <c r="U277" s="200">
        <v>0</v>
      </c>
      <c r="V277" s="200">
        <v>0</v>
      </c>
      <c r="W277" s="208">
        <v>2240649.35</v>
      </c>
      <c r="X277" s="47"/>
    </row>
    <row r="278" spans="2:24" ht="25.5" customHeight="1">
      <c r="B278" s="21"/>
      <c r="K278" s="196" t="s">
        <v>1720</v>
      </c>
      <c r="M278" s="195">
        <v>1327952914.5999999</v>
      </c>
      <c r="N278" s="196">
        <v>0</v>
      </c>
      <c r="O278" s="196">
        <v>0</v>
      </c>
      <c r="P278" s="196">
        <v>0</v>
      </c>
      <c r="Q278" s="209">
        <v>1327952914.5999999</v>
      </c>
      <c r="S278" s="195">
        <v>1268261103.02</v>
      </c>
      <c r="T278" s="196">
        <v>-10841.81</v>
      </c>
      <c r="U278" s="196">
        <v>0</v>
      </c>
      <c r="V278" s="196">
        <v>173127.2</v>
      </c>
      <c r="W278" s="209">
        <v>1268098817.6300001</v>
      </c>
      <c r="X278" s="47"/>
    </row>
    <row r="279" spans="2:24">
      <c r="B279" s="21"/>
      <c r="K279" s="200" t="s">
        <v>1721</v>
      </c>
      <c r="M279" s="199">
        <v>0</v>
      </c>
      <c r="N279" s="200">
        <v>0</v>
      </c>
      <c r="O279" s="200">
        <v>0</v>
      </c>
      <c r="P279" s="200">
        <v>0</v>
      </c>
      <c r="Q279" s="208">
        <v>0</v>
      </c>
      <c r="S279" s="199">
        <v>13219659.16</v>
      </c>
      <c r="T279" s="200">
        <v>0</v>
      </c>
      <c r="U279" s="200">
        <v>0</v>
      </c>
      <c r="V279" s="200">
        <v>0</v>
      </c>
      <c r="W279" s="208">
        <v>13219659.16</v>
      </c>
      <c r="X279" s="47"/>
    </row>
    <row r="280" spans="2:24">
      <c r="B280" s="21"/>
      <c r="K280" s="196" t="s">
        <v>1723</v>
      </c>
      <c r="M280" s="195">
        <v>0</v>
      </c>
      <c r="N280" s="196">
        <v>0</v>
      </c>
      <c r="O280" s="196">
        <v>0</v>
      </c>
      <c r="P280" s="196">
        <v>0</v>
      </c>
      <c r="Q280" s="209">
        <v>0</v>
      </c>
      <c r="S280" s="195">
        <v>0</v>
      </c>
      <c r="T280" s="196">
        <v>0</v>
      </c>
      <c r="U280" s="196">
        <v>0</v>
      </c>
      <c r="V280" s="196">
        <v>0</v>
      </c>
      <c r="W280" s="209">
        <v>0</v>
      </c>
      <c r="X280" s="47"/>
    </row>
    <row r="281" spans="2:24">
      <c r="B281" s="21"/>
      <c r="K281" s="200" t="s">
        <v>1725</v>
      </c>
      <c r="M281" s="199">
        <v>0</v>
      </c>
      <c r="N281" s="200">
        <v>0</v>
      </c>
      <c r="O281" s="200">
        <v>0</v>
      </c>
      <c r="P281" s="200">
        <v>0</v>
      </c>
      <c r="Q281" s="208">
        <v>0</v>
      </c>
      <c r="S281" s="199">
        <v>0</v>
      </c>
      <c r="T281" s="200">
        <v>0</v>
      </c>
      <c r="U281" s="200">
        <v>0</v>
      </c>
      <c r="V281" s="200">
        <v>0</v>
      </c>
      <c r="W281" s="208">
        <v>0</v>
      </c>
      <c r="X281" s="47"/>
    </row>
    <row r="282" spans="2:24">
      <c r="B282" s="21"/>
      <c r="K282" s="196" t="s">
        <v>1727</v>
      </c>
      <c r="M282" s="195">
        <v>0</v>
      </c>
      <c r="N282" s="196">
        <v>0</v>
      </c>
      <c r="O282" s="196">
        <v>0</v>
      </c>
      <c r="P282" s="196">
        <v>0</v>
      </c>
      <c r="Q282" s="209">
        <v>0</v>
      </c>
      <c r="S282" s="195">
        <v>0</v>
      </c>
      <c r="T282" s="196">
        <v>0</v>
      </c>
      <c r="U282" s="196">
        <v>0</v>
      </c>
      <c r="V282" s="196">
        <v>0</v>
      </c>
      <c r="W282" s="209">
        <v>0</v>
      </c>
      <c r="X282" s="47"/>
    </row>
    <row r="283" spans="2:24" ht="25.5" customHeight="1">
      <c r="B283" s="21"/>
      <c r="K283" s="200" t="s">
        <v>1729</v>
      </c>
      <c r="M283" s="199">
        <v>0</v>
      </c>
      <c r="N283" s="200">
        <v>0</v>
      </c>
      <c r="O283" s="200">
        <v>0</v>
      </c>
      <c r="P283" s="200">
        <v>0</v>
      </c>
      <c r="Q283" s="208">
        <v>0</v>
      </c>
      <c r="S283" s="199">
        <v>132980.45000000001</v>
      </c>
      <c r="T283" s="200">
        <v>0</v>
      </c>
      <c r="U283" s="200">
        <v>0</v>
      </c>
      <c r="V283" s="200">
        <v>0</v>
      </c>
      <c r="W283" s="208">
        <v>132980.45000000001</v>
      </c>
      <c r="X283" s="47"/>
    </row>
    <row r="284" spans="2:24">
      <c r="B284" s="21"/>
      <c r="K284" s="196" t="s">
        <v>1731</v>
      </c>
      <c r="M284" s="195">
        <v>0</v>
      </c>
      <c r="N284" s="196">
        <v>0</v>
      </c>
      <c r="O284" s="196">
        <v>0</v>
      </c>
      <c r="P284" s="196">
        <v>0</v>
      </c>
      <c r="Q284" s="209">
        <v>0</v>
      </c>
      <c r="S284" s="195">
        <v>5596316.6299999999</v>
      </c>
      <c r="T284" s="196">
        <v>0</v>
      </c>
      <c r="U284" s="196">
        <v>0</v>
      </c>
      <c r="V284" s="196">
        <v>0</v>
      </c>
      <c r="W284" s="209">
        <v>5596316.6299999999</v>
      </c>
      <c r="X284" s="47"/>
    </row>
    <row r="285" spans="2:24">
      <c r="B285" s="21"/>
      <c r="K285" s="200" t="s">
        <v>1733</v>
      </c>
      <c r="M285" s="199">
        <v>0</v>
      </c>
      <c r="N285" s="200">
        <v>0</v>
      </c>
      <c r="O285" s="200">
        <v>0</v>
      </c>
      <c r="P285" s="200">
        <v>0</v>
      </c>
      <c r="Q285" s="208">
        <v>0</v>
      </c>
      <c r="S285" s="199">
        <v>5279599.55</v>
      </c>
      <c r="T285" s="200">
        <v>0</v>
      </c>
      <c r="U285" s="200">
        <v>0</v>
      </c>
      <c r="V285" s="200">
        <v>0</v>
      </c>
      <c r="W285" s="208">
        <v>5279599.55</v>
      </c>
      <c r="X285" s="47"/>
    </row>
    <row r="286" spans="2:24">
      <c r="B286" s="21"/>
      <c r="K286" s="196" t="s">
        <v>1735</v>
      </c>
      <c r="M286" s="195">
        <v>47481025.619999997</v>
      </c>
      <c r="N286" s="196">
        <v>0</v>
      </c>
      <c r="O286" s="196">
        <v>0</v>
      </c>
      <c r="P286" s="196">
        <v>0</v>
      </c>
      <c r="Q286" s="209">
        <v>47481025.619999997</v>
      </c>
      <c r="S286" s="195">
        <v>3483135.55</v>
      </c>
      <c r="T286" s="196">
        <v>0</v>
      </c>
      <c r="U286" s="196">
        <v>0</v>
      </c>
      <c r="V286" s="196">
        <v>1115588.96</v>
      </c>
      <c r="W286" s="209">
        <v>2367546.59</v>
      </c>
      <c r="X286" s="47"/>
    </row>
    <row r="287" spans="2:24" ht="25.5" customHeight="1">
      <c r="B287" s="21"/>
      <c r="K287" s="200" t="s">
        <v>1737</v>
      </c>
      <c r="M287" s="199">
        <v>354949052.25999999</v>
      </c>
      <c r="N287" s="200">
        <v>0</v>
      </c>
      <c r="O287" s="200">
        <v>10856976.710000001</v>
      </c>
      <c r="P287" s="200">
        <v>12284681.5</v>
      </c>
      <c r="Q287" s="208">
        <v>331807394.05000001</v>
      </c>
      <c r="S287" s="199">
        <v>376509072.68000001</v>
      </c>
      <c r="T287" s="200">
        <v>3846830.38</v>
      </c>
      <c r="U287" s="200">
        <v>0</v>
      </c>
      <c r="V287" s="200">
        <v>506070.68</v>
      </c>
      <c r="W287" s="208">
        <v>372156171.62</v>
      </c>
      <c r="X287" s="47"/>
    </row>
    <row r="288" spans="2:24">
      <c r="B288" s="21"/>
      <c r="K288" s="196" t="s">
        <v>1743</v>
      </c>
      <c r="M288" s="195">
        <v>8271730084.0900002</v>
      </c>
      <c r="N288" s="196">
        <v>3939493.2</v>
      </c>
      <c r="O288" s="196">
        <v>105901080.29000001</v>
      </c>
      <c r="P288" s="196">
        <v>136311742.27000001</v>
      </c>
      <c r="Q288" s="209">
        <v>8025577768.3299999</v>
      </c>
      <c r="S288" s="195">
        <v>3538298408.54</v>
      </c>
      <c r="T288" s="196">
        <v>7319013.75</v>
      </c>
      <c r="U288" s="196">
        <v>27106.2</v>
      </c>
      <c r="V288" s="196">
        <v>170973969.22</v>
      </c>
      <c r="W288" s="209">
        <v>3359978319.3699999</v>
      </c>
      <c r="X288" s="47"/>
    </row>
    <row r="289" spans="2:24">
      <c r="B289" s="21"/>
      <c r="K289" s="200" t="s">
        <v>1745</v>
      </c>
      <c r="M289" s="199">
        <v>6943713288.3299999</v>
      </c>
      <c r="N289" s="200">
        <v>0</v>
      </c>
      <c r="O289" s="200">
        <v>103800000</v>
      </c>
      <c r="P289" s="200">
        <v>130331947.52</v>
      </c>
      <c r="Q289" s="208">
        <v>6709581340.8099995</v>
      </c>
      <c r="S289" s="199">
        <v>3124238357.4499998</v>
      </c>
      <c r="T289" s="200">
        <v>7319007.7300000004</v>
      </c>
      <c r="U289" s="200">
        <v>27106.2</v>
      </c>
      <c r="V289" s="200">
        <v>170092725.71000001</v>
      </c>
      <c r="W289" s="208">
        <v>2946799517.8099999</v>
      </c>
      <c r="X289" s="47"/>
    </row>
    <row r="290" spans="2:24">
      <c r="B290" s="21"/>
      <c r="K290" s="196" t="s">
        <v>1747</v>
      </c>
      <c r="M290" s="195">
        <v>1328016795.76</v>
      </c>
      <c r="N290" s="196">
        <v>3939493.2</v>
      </c>
      <c r="O290" s="196">
        <v>2101080.29</v>
      </c>
      <c r="P290" s="196">
        <v>5979794.75</v>
      </c>
      <c r="Q290" s="209">
        <v>1315996427.52</v>
      </c>
      <c r="S290" s="195">
        <v>414060051.08999997</v>
      </c>
      <c r="T290" s="196">
        <v>6.02</v>
      </c>
      <c r="U290" s="196">
        <v>0</v>
      </c>
      <c r="V290" s="196">
        <v>881243.51</v>
      </c>
      <c r="W290" s="209">
        <v>413178801.56</v>
      </c>
      <c r="X290" s="47"/>
    </row>
    <row r="291" spans="2:24">
      <c r="B291" s="21"/>
      <c r="K291" s="200" t="s">
        <v>1749</v>
      </c>
      <c r="M291" s="199">
        <v>23949793366.549999</v>
      </c>
      <c r="N291" s="200">
        <v>0</v>
      </c>
      <c r="O291" s="200">
        <v>0</v>
      </c>
      <c r="P291" s="200">
        <v>24551476.800000001</v>
      </c>
      <c r="Q291" s="208">
        <v>23925241889.75</v>
      </c>
      <c r="S291" s="199">
        <v>20279169849.77</v>
      </c>
      <c r="T291" s="200">
        <v>2618308.6800000002</v>
      </c>
      <c r="U291" s="200">
        <v>8962674.9100000001</v>
      </c>
      <c r="V291" s="200">
        <v>-408938248.10000002</v>
      </c>
      <c r="W291" s="208">
        <v>20676527114.279999</v>
      </c>
      <c r="X291" s="47"/>
    </row>
    <row r="292" spans="2:24">
      <c r="B292" s="21"/>
      <c r="K292" s="196" t="s">
        <v>1751</v>
      </c>
      <c r="M292" s="195">
        <v>11946684493.040001</v>
      </c>
      <c r="N292" s="196">
        <v>0</v>
      </c>
      <c r="O292" s="196">
        <v>0</v>
      </c>
      <c r="P292" s="196">
        <v>1101377.32</v>
      </c>
      <c r="Q292" s="209">
        <v>11945583115.719999</v>
      </c>
      <c r="S292" s="195">
        <v>5435692861.4399996</v>
      </c>
      <c r="T292" s="196">
        <v>6077</v>
      </c>
      <c r="U292" s="196">
        <v>7905115.79</v>
      </c>
      <c r="V292" s="196">
        <v>-14160343.800000001</v>
      </c>
      <c r="W292" s="209">
        <v>5441942012.4499998</v>
      </c>
      <c r="X292" s="47"/>
    </row>
    <row r="293" spans="2:24">
      <c r="B293" s="21"/>
      <c r="K293" s="200" t="s">
        <v>1753</v>
      </c>
      <c r="M293" s="199">
        <v>5864051934.9099998</v>
      </c>
      <c r="N293" s="200">
        <v>0</v>
      </c>
      <c r="O293" s="200">
        <v>0</v>
      </c>
      <c r="P293" s="200">
        <v>0</v>
      </c>
      <c r="Q293" s="208">
        <v>5864051934.9099998</v>
      </c>
      <c r="S293" s="199">
        <v>4241771166.8600001</v>
      </c>
      <c r="T293" s="200">
        <v>6077</v>
      </c>
      <c r="U293" s="200">
        <v>4540019.4000000004</v>
      </c>
      <c r="V293" s="200">
        <v>-14160343.800000001</v>
      </c>
      <c r="W293" s="208">
        <v>4251385414.2600002</v>
      </c>
      <c r="X293" s="47"/>
    </row>
    <row r="294" spans="2:24" ht="25.5" customHeight="1">
      <c r="B294" s="21"/>
      <c r="K294" s="196" t="s">
        <v>1851</v>
      </c>
      <c r="M294" s="195">
        <v>0</v>
      </c>
      <c r="N294" s="196">
        <v>0</v>
      </c>
      <c r="O294" s="196">
        <v>0</v>
      </c>
      <c r="P294" s="196">
        <v>0</v>
      </c>
      <c r="Q294" s="209">
        <v>0</v>
      </c>
      <c r="S294" s="195">
        <v>5300200.5199999996</v>
      </c>
      <c r="T294" s="196">
        <v>0</v>
      </c>
      <c r="U294" s="196">
        <v>1168846.01</v>
      </c>
      <c r="V294" s="196">
        <v>-137692.63</v>
      </c>
      <c r="W294" s="209">
        <v>4269047.1399999997</v>
      </c>
      <c r="X294" s="47"/>
    </row>
    <row r="295" spans="2:24">
      <c r="B295" s="21"/>
      <c r="K295" s="200" t="s">
        <v>1852</v>
      </c>
      <c r="M295" s="199">
        <v>2809308540.6799998</v>
      </c>
      <c r="N295" s="200">
        <v>0</v>
      </c>
      <c r="O295" s="200">
        <v>0</v>
      </c>
      <c r="P295" s="200">
        <v>0</v>
      </c>
      <c r="Q295" s="208">
        <v>2809308540.6799998</v>
      </c>
      <c r="S295" s="199">
        <v>1222180885.54</v>
      </c>
      <c r="T295" s="200">
        <v>0</v>
      </c>
      <c r="U295" s="200">
        <v>0</v>
      </c>
      <c r="V295" s="200">
        <v>-98554.98</v>
      </c>
      <c r="W295" s="208">
        <v>1222279440.52</v>
      </c>
      <c r="X295" s="47"/>
    </row>
    <row r="296" spans="2:24">
      <c r="B296" s="21"/>
      <c r="K296" s="196" t="s">
        <v>1853</v>
      </c>
      <c r="M296" s="195">
        <v>0</v>
      </c>
      <c r="N296" s="196">
        <v>0</v>
      </c>
      <c r="O296" s="196">
        <v>0</v>
      </c>
      <c r="P296" s="196">
        <v>0</v>
      </c>
      <c r="Q296" s="209">
        <v>0</v>
      </c>
      <c r="S296" s="195">
        <v>21436699.190000001</v>
      </c>
      <c r="T296" s="196">
        <v>0</v>
      </c>
      <c r="U296" s="196">
        <v>0</v>
      </c>
      <c r="V296" s="196">
        <v>-19924275.010000002</v>
      </c>
      <c r="W296" s="209">
        <v>41360974.200000003</v>
      </c>
      <c r="X296" s="47"/>
    </row>
    <row r="297" spans="2:24" ht="25.5" customHeight="1">
      <c r="B297" s="21"/>
      <c r="K297" s="200" t="s">
        <v>1854</v>
      </c>
      <c r="M297" s="199">
        <v>129880427.11</v>
      </c>
      <c r="N297" s="200">
        <v>0</v>
      </c>
      <c r="O297" s="200">
        <v>0</v>
      </c>
      <c r="P297" s="200">
        <v>0</v>
      </c>
      <c r="Q297" s="208">
        <v>129880427.11</v>
      </c>
      <c r="S297" s="199">
        <v>746167087.52999997</v>
      </c>
      <c r="T297" s="200">
        <v>0</v>
      </c>
      <c r="U297" s="200">
        <v>0</v>
      </c>
      <c r="V297" s="200">
        <v>4135115.45</v>
      </c>
      <c r="W297" s="208">
        <v>742031972.08000004</v>
      </c>
      <c r="X297" s="47"/>
    </row>
    <row r="298" spans="2:24">
      <c r="B298" s="21"/>
      <c r="K298" s="196" t="s">
        <v>1855</v>
      </c>
      <c r="M298" s="195">
        <v>2924862967.1199999</v>
      </c>
      <c r="N298" s="196">
        <v>0</v>
      </c>
      <c r="O298" s="196">
        <v>0</v>
      </c>
      <c r="P298" s="196">
        <v>0</v>
      </c>
      <c r="Q298" s="209">
        <v>2924862967.1199999</v>
      </c>
      <c r="S298" s="195">
        <v>2246686294.0799999</v>
      </c>
      <c r="T298" s="196">
        <v>6077</v>
      </c>
      <c r="U298" s="196">
        <v>3371173.39</v>
      </c>
      <c r="V298" s="196">
        <v>1865063.37</v>
      </c>
      <c r="W298" s="209">
        <v>2241443980.3200002</v>
      </c>
      <c r="X298" s="47"/>
    </row>
    <row r="299" spans="2:24">
      <c r="B299" s="21"/>
      <c r="K299" s="200" t="s">
        <v>1755</v>
      </c>
      <c r="M299" s="199">
        <v>6082632558.1300001</v>
      </c>
      <c r="N299" s="200">
        <v>0</v>
      </c>
      <c r="O299" s="200">
        <v>0</v>
      </c>
      <c r="P299" s="200">
        <v>1101377.32</v>
      </c>
      <c r="Q299" s="208">
        <v>6081531180.8100004</v>
      </c>
      <c r="S299" s="199">
        <v>1193921694.5799999</v>
      </c>
      <c r="T299" s="200">
        <v>0</v>
      </c>
      <c r="U299" s="200">
        <v>3365096.39</v>
      </c>
      <c r="V299" s="200">
        <v>0</v>
      </c>
      <c r="W299" s="208">
        <v>1190556598.1900001</v>
      </c>
      <c r="X299" s="47"/>
    </row>
    <row r="300" spans="2:24" ht="25.5" customHeight="1">
      <c r="B300" s="21"/>
      <c r="K300" s="196" t="s">
        <v>1856</v>
      </c>
      <c r="M300" s="195">
        <v>0</v>
      </c>
      <c r="N300" s="196">
        <v>0</v>
      </c>
      <c r="O300" s="196">
        <v>0</v>
      </c>
      <c r="P300" s="196">
        <v>0</v>
      </c>
      <c r="Q300" s="209">
        <v>0</v>
      </c>
      <c r="S300" s="195">
        <v>0</v>
      </c>
      <c r="T300" s="196">
        <v>0</v>
      </c>
      <c r="U300" s="196">
        <v>0</v>
      </c>
      <c r="V300" s="196">
        <v>0</v>
      </c>
      <c r="W300" s="209">
        <v>0</v>
      </c>
      <c r="X300" s="47"/>
    </row>
    <row r="301" spans="2:24">
      <c r="B301" s="21"/>
      <c r="K301" s="200" t="s">
        <v>1857</v>
      </c>
      <c r="M301" s="199">
        <v>3710004961.9299998</v>
      </c>
      <c r="N301" s="200">
        <v>0</v>
      </c>
      <c r="O301" s="200">
        <v>0</v>
      </c>
      <c r="P301" s="200">
        <v>314562.02</v>
      </c>
      <c r="Q301" s="208">
        <v>3709690399.9099998</v>
      </c>
      <c r="S301" s="199">
        <v>401484310.07999998</v>
      </c>
      <c r="T301" s="200">
        <v>0</v>
      </c>
      <c r="U301" s="200">
        <v>0</v>
      </c>
      <c r="V301" s="200">
        <v>0</v>
      </c>
      <c r="W301" s="208">
        <v>401484310.07999998</v>
      </c>
      <c r="X301" s="47"/>
    </row>
    <row r="302" spans="2:24">
      <c r="B302" s="21"/>
      <c r="K302" s="196" t="s">
        <v>1858</v>
      </c>
      <c r="M302" s="195">
        <v>1649384776.72</v>
      </c>
      <c r="N302" s="196">
        <v>0</v>
      </c>
      <c r="O302" s="196">
        <v>0</v>
      </c>
      <c r="P302" s="196">
        <v>535519.63</v>
      </c>
      <c r="Q302" s="209">
        <v>1648849257.0899999</v>
      </c>
      <c r="S302" s="195">
        <v>258239607.5</v>
      </c>
      <c r="T302" s="196">
        <v>0</v>
      </c>
      <c r="U302" s="196">
        <v>3365096.39</v>
      </c>
      <c r="V302" s="196">
        <v>0</v>
      </c>
      <c r="W302" s="209">
        <v>254874511.11000001</v>
      </c>
      <c r="X302" s="47"/>
    </row>
    <row r="303" spans="2:24">
      <c r="B303" s="21"/>
      <c r="K303" s="200" t="s">
        <v>1859</v>
      </c>
      <c r="M303" s="199">
        <v>723242819.48000002</v>
      </c>
      <c r="N303" s="200">
        <v>0</v>
      </c>
      <c r="O303" s="200">
        <v>0</v>
      </c>
      <c r="P303" s="200">
        <v>251295.67</v>
      </c>
      <c r="Q303" s="208">
        <v>722991523.80999994</v>
      </c>
      <c r="S303" s="199">
        <v>534197777</v>
      </c>
      <c r="T303" s="200">
        <v>0</v>
      </c>
      <c r="U303" s="200">
        <v>0</v>
      </c>
      <c r="V303" s="200">
        <v>0</v>
      </c>
      <c r="W303" s="208">
        <v>534197777</v>
      </c>
      <c r="X303" s="47"/>
    </row>
    <row r="304" spans="2:24">
      <c r="B304" s="21"/>
      <c r="K304" s="196" t="s">
        <v>1757</v>
      </c>
      <c r="M304" s="195">
        <v>5339236449.3999996</v>
      </c>
      <c r="N304" s="196">
        <v>0</v>
      </c>
      <c r="O304" s="196">
        <v>0</v>
      </c>
      <c r="P304" s="196">
        <v>1987.66</v>
      </c>
      <c r="Q304" s="209">
        <v>5339234461.7399998</v>
      </c>
      <c r="S304" s="195">
        <v>796448052.98000002</v>
      </c>
      <c r="T304" s="196">
        <v>40210.93</v>
      </c>
      <c r="U304" s="196">
        <v>12155</v>
      </c>
      <c r="V304" s="196">
        <v>2899388.15</v>
      </c>
      <c r="W304" s="209">
        <v>793496298.89999998</v>
      </c>
      <c r="X304" s="47"/>
    </row>
    <row r="305" spans="2:24">
      <c r="B305" s="21"/>
      <c r="K305" s="200" t="s">
        <v>1759</v>
      </c>
      <c r="M305" s="199">
        <v>5141188564.4499998</v>
      </c>
      <c r="N305" s="200">
        <v>0</v>
      </c>
      <c r="O305" s="200">
        <v>0</v>
      </c>
      <c r="P305" s="200">
        <v>1987.66</v>
      </c>
      <c r="Q305" s="208">
        <v>5141186576.79</v>
      </c>
      <c r="S305" s="199">
        <v>327101130.69999999</v>
      </c>
      <c r="T305" s="200">
        <v>40210.93</v>
      </c>
      <c r="U305" s="200">
        <v>12155</v>
      </c>
      <c r="V305" s="200">
        <v>1098963.08</v>
      </c>
      <c r="W305" s="208">
        <v>325949801.69</v>
      </c>
      <c r="X305" s="47"/>
    </row>
    <row r="306" spans="2:24">
      <c r="B306" s="21"/>
      <c r="K306" s="196" t="s">
        <v>1860</v>
      </c>
      <c r="M306" s="195">
        <v>2104569348.0799999</v>
      </c>
      <c r="N306" s="196">
        <v>0</v>
      </c>
      <c r="O306" s="196">
        <v>0</v>
      </c>
      <c r="P306" s="196">
        <v>0</v>
      </c>
      <c r="Q306" s="209">
        <v>2104569348.0799999</v>
      </c>
      <c r="S306" s="195">
        <v>113901280.2</v>
      </c>
      <c r="T306" s="196">
        <v>0</v>
      </c>
      <c r="U306" s="196">
        <v>0</v>
      </c>
      <c r="V306" s="196">
        <v>6714.95</v>
      </c>
      <c r="W306" s="209">
        <v>113894565.25</v>
      </c>
      <c r="X306" s="47"/>
    </row>
    <row r="307" spans="2:24">
      <c r="B307" s="21"/>
      <c r="K307" s="200" t="s">
        <v>1861</v>
      </c>
      <c r="M307" s="199">
        <v>0</v>
      </c>
      <c r="N307" s="200">
        <v>0</v>
      </c>
      <c r="O307" s="200">
        <v>0</v>
      </c>
      <c r="P307" s="200">
        <v>0</v>
      </c>
      <c r="Q307" s="208">
        <v>0</v>
      </c>
      <c r="S307" s="199">
        <v>10800079.5</v>
      </c>
      <c r="T307" s="200">
        <v>0</v>
      </c>
      <c r="U307" s="200">
        <v>0</v>
      </c>
      <c r="V307" s="200">
        <v>0</v>
      </c>
      <c r="W307" s="208">
        <v>10800079.5</v>
      </c>
      <c r="X307" s="47"/>
    </row>
    <row r="308" spans="2:24">
      <c r="B308" s="21"/>
      <c r="K308" s="196" t="s">
        <v>1862</v>
      </c>
      <c r="M308" s="195">
        <v>1759084192.47</v>
      </c>
      <c r="N308" s="196">
        <v>0</v>
      </c>
      <c r="O308" s="196">
        <v>0</v>
      </c>
      <c r="P308" s="196">
        <v>0</v>
      </c>
      <c r="Q308" s="209">
        <v>1759084192.47</v>
      </c>
      <c r="S308" s="195">
        <v>189856226.25999999</v>
      </c>
      <c r="T308" s="196">
        <v>40210.93</v>
      </c>
      <c r="U308" s="196">
        <v>12155</v>
      </c>
      <c r="V308" s="196">
        <v>1092248.1299999999</v>
      </c>
      <c r="W308" s="209">
        <v>188711612.19999999</v>
      </c>
      <c r="X308" s="47"/>
    </row>
    <row r="309" spans="2:24" ht="25.5" customHeight="1">
      <c r="B309" s="21"/>
      <c r="K309" s="200" t="s">
        <v>1863</v>
      </c>
      <c r="M309" s="199">
        <v>1277535023.9000001</v>
      </c>
      <c r="N309" s="200">
        <v>0</v>
      </c>
      <c r="O309" s="200">
        <v>0</v>
      </c>
      <c r="P309" s="200">
        <v>1987.66</v>
      </c>
      <c r="Q309" s="208">
        <v>1277533036.24</v>
      </c>
      <c r="S309" s="199">
        <v>12543544.74</v>
      </c>
      <c r="T309" s="200">
        <v>0</v>
      </c>
      <c r="U309" s="200">
        <v>0</v>
      </c>
      <c r="V309" s="200">
        <v>0</v>
      </c>
      <c r="W309" s="208">
        <v>12543544.74</v>
      </c>
      <c r="X309" s="47"/>
    </row>
    <row r="310" spans="2:24">
      <c r="B310" s="21"/>
      <c r="K310" s="196" t="s">
        <v>1761</v>
      </c>
      <c r="M310" s="195">
        <v>198047884.94999999</v>
      </c>
      <c r="N310" s="196">
        <v>0</v>
      </c>
      <c r="O310" s="196">
        <v>0</v>
      </c>
      <c r="P310" s="196">
        <v>0</v>
      </c>
      <c r="Q310" s="209">
        <v>198047884.94999999</v>
      </c>
      <c r="S310" s="195">
        <v>469341090.32999998</v>
      </c>
      <c r="T310" s="196">
        <v>0</v>
      </c>
      <c r="U310" s="196">
        <v>0</v>
      </c>
      <c r="V310" s="196">
        <v>1800425.07</v>
      </c>
      <c r="W310" s="209">
        <v>467540665.25999999</v>
      </c>
      <c r="X310" s="47"/>
    </row>
    <row r="311" spans="2:24">
      <c r="B311" s="21"/>
      <c r="K311" s="200" t="s">
        <v>1763</v>
      </c>
      <c r="M311" s="199">
        <v>0</v>
      </c>
      <c r="N311" s="200">
        <v>0</v>
      </c>
      <c r="O311" s="200">
        <v>0</v>
      </c>
      <c r="P311" s="200">
        <v>0</v>
      </c>
      <c r="Q311" s="208">
        <v>0</v>
      </c>
      <c r="S311" s="199">
        <v>5831.95</v>
      </c>
      <c r="T311" s="200">
        <v>0</v>
      </c>
      <c r="U311" s="200">
        <v>0</v>
      </c>
      <c r="V311" s="200">
        <v>0</v>
      </c>
      <c r="W311" s="208">
        <v>5831.95</v>
      </c>
      <c r="X311" s="47"/>
    </row>
    <row r="312" spans="2:24">
      <c r="B312" s="21"/>
      <c r="K312" s="196" t="s">
        <v>1765</v>
      </c>
      <c r="M312" s="195">
        <v>593248003.13</v>
      </c>
      <c r="N312" s="196">
        <v>0</v>
      </c>
      <c r="O312" s="196">
        <v>0</v>
      </c>
      <c r="P312" s="196">
        <v>24324.34</v>
      </c>
      <c r="Q312" s="209">
        <v>593223678.78999996</v>
      </c>
      <c r="S312" s="195">
        <v>88429178.170000002</v>
      </c>
      <c r="T312" s="196">
        <v>0</v>
      </c>
      <c r="U312" s="196">
        <v>0</v>
      </c>
      <c r="V312" s="196">
        <v>475204.08</v>
      </c>
      <c r="W312" s="209">
        <v>87953974.090000004</v>
      </c>
      <c r="X312" s="47"/>
    </row>
    <row r="313" spans="2:24">
      <c r="B313" s="21"/>
      <c r="K313" s="200" t="s">
        <v>1767</v>
      </c>
      <c r="M313" s="199">
        <v>4228410121.9499998</v>
      </c>
      <c r="N313" s="200">
        <v>0</v>
      </c>
      <c r="O313" s="200">
        <v>0</v>
      </c>
      <c r="P313" s="200">
        <v>2071409.07</v>
      </c>
      <c r="Q313" s="208">
        <v>4226338712.8800001</v>
      </c>
      <c r="S313" s="199">
        <v>12116747979.290001</v>
      </c>
      <c r="T313" s="200">
        <v>2572020.75</v>
      </c>
      <c r="U313" s="200">
        <v>1045061.4</v>
      </c>
      <c r="V313" s="200">
        <v>31322523.039999999</v>
      </c>
      <c r="W313" s="208">
        <v>12081808374.1</v>
      </c>
      <c r="X313" s="47"/>
    </row>
    <row r="314" spans="2:24">
      <c r="B314" s="21"/>
      <c r="K314" s="196" t="s">
        <v>1769</v>
      </c>
      <c r="M314" s="195">
        <v>3492060922.9499998</v>
      </c>
      <c r="N314" s="196">
        <v>0</v>
      </c>
      <c r="O314" s="196">
        <v>0</v>
      </c>
      <c r="P314" s="196">
        <v>2048190.02</v>
      </c>
      <c r="Q314" s="209">
        <v>3490012732.9299998</v>
      </c>
      <c r="S314" s="195">
        <v>8404633231.0299997</v>
      </c>
      <c r="T314" s="196">
        <v>1714072.53</v>
      </c>
      <c r="U314" s="196">
        <v>997500</v>
      </c>
      <c r="V314" s="196">
        <v>19111917.059999999</v>
      </c>
      <c r="W314" s="209">
        <v>8382809741.4399996</v>
      </c>
      <c r="X314" s="47"/>
    </row>
    <row r="315" spans="2:24">
      <c r="B315" s="21"/>
      <c r="K315" s="200" t="s">
        <v>1864</v>
      </c>
      <c r="M315" s="199">
        <v>94247592.450000003</v>
      </c>
      <c r="N315" s="200">
        <v>0</v>
      </c>
      <c r="O315" s="200">
        <v>0</v>
      </c>
      <c r="P315" s="200">
        <v>0</v>
      </c>
      <c r="Q315" s="208">
        <v>94247592.450000003</v>
      </c>
      <c r="S315" s="199">
        <v>290641376.85000002</v>
      </c>
      <c r="T315" s="200">
        <v>0</v>
      </c>
      <c r="U315" s="200">
        <v>0</v>
      </c>
      <c r="V315" s="200">
        <v>0</v>
      </c>
      <c r="W315" s="208">
        <v>290641376.85000002</v>
      </c>
      <c r="X315" s="47"/>
    </row>
    <row r="316" spans="2:24" ht="25.5" customHeight="1">
      <c r="B316" s="21"/>
      <c r="K316" s="196" t="s">
        <v>1865</v>
      </c>
      <c r="M316" s="195">
        <v>3397813330.5</v>
      </c>
      <c r="N316" s="196">
        <v>0</v>
      </c>
      <c r="O316" s="196">
        <v>0</v>
      </c>
      <c r="P316" s="196">
        <v>2048190.02</v>
      </c>
      <c r="Q316" s="209">
        <v>3395765140.48</v>
      </c>
      <c r="S316" s="195">
        <v>8113991854.1800003</v>
      </c>
      <c r="T316" s="196">
        <v>1714072.53</v>
      </c>
      <c r="U316" s="196">
        <v>997500</v>
      </c>
      <c r="V316" s="196">
        <v>19111917.059999999</v>
      </c>
      <c r="W316" s="209">
        <v>8092168364.5900002</v>
      </c>
      <c r="X316" s="47"/>
    </row>
    <row r="317" spans="2:24">
      <c r="B317" s="21"/>
      <c r="K317" s="200" t="s">
        <v>1866</v>
      </c>
      <c r="M317" s="199">
        <v>0</v>
      </c>
      <c r="N317" s="200">
        <v>0</v>
      </c>
      <c r="O317" s="200">
        <v>0</v>
      </c>
      <c r="P317" s="200">
        <v>0</v>
      </c>
      <c r="Q317" s="208">
        <v>0</v>
      </c>
      <c r="S317" s="199">
        <v>9298813.3900000006</v>
      </c>
      <c r="T317" s="200">
        <v>0</v>
      </c>
      <c r="U317" s="200">
        <v>0</v>
      </c>
      <c r="V317" s="200">
        <v>0</v>
      </c>
      <c r="W317" s="208">
        <v>9298813.3900000006</v>
      </c>
      <c r="X317" s="47"/>
    </row>
    <row r="318" spans="2:24" ht="25.5" customHeight="1">
      <c r="B318" s="21"/>
      <c r="K318" s="196" t="s">
        <v>1867</v>
      </c>
      <c r="M318" s="195">
        <v>317689465.5</v>
      </c>
      <c r="N318" s="196">
        <v>0</v>
      </c>
      <c r="O318" s="196">
        <v>0</v>
      </c>
      <c r="P318" s="196">
        <v>0</v>
      </c>
      <c r="Q318" s="209">
        <v>317689465.5</v>
      </c>
      <c r="S318" s="195">
        <v>1870931816.53</v>
      </c>
      <c r="T318" s="196">
        <v>279930</v>
      </c>
      <c r="U318" s="196">
        <v>0</v>
      </c>
      <c r="V318" s="196">
        <v>4707338.17</v>
      </c>
      <c r="W318" s="209">
        <v>1865944548.3599999</v>
      </c>
      <c r="X318" s="47"/>
    </row>
    <row r="319" spans="2:24" ht="25.5" customHeight="1">
      <c r="B319" s="21"/>
      <c r="K319" s="200" t="s">
        <v>1868</v>
      </c>
      <c r="M319" s="199">
        <v>120557122.81</v>
      </c>
      <c r="N319" s="200">
        <v>0</v>
      </c>
      <c r="O319" s="200">
        <v>0</v>
      </c>
      <c r="P319" s="200">
        <v>0</v>
      </c>
      <c r="Q319" s="208">
        <v>120557122.81</v>
      </c>
      <c r="S319" s="199">
        <v>669340384.82000005</v>
      </c>
      <c r="T319" s="200">
        <v>0</v>
      </c>
      <c r="U319" s="200">
        <v>0</v>
      </c>
      <c r="V319" s="200">
        <v>784463.35999999999</v>
      </c>
      <c r="W319" s="208">
        <v>668555921.46000004</v>
      </c>
      <c r="X319" s="47"/>
    </row>
    <row r="320" spans="2:24" ht="25.5" customHeight="1">
      <c r="B320" s="21"/>
      <c r="K320" s="196" t="s">
        <v>1869</v>
      </c>
      <c r="M320" s="195">
        <v>77162434.799999997</v>
      </c>
      <c r="N320" s="196">
        <v>0</v>
      </c>
      <c r="O320" s="196">
        <v>0</v>
      </c>
      <c r="P320" s="196">
        <v>0</v>
      </c>
      <c r="Q320" s="209">
        <v>77162434.799999997</v>
      </c>
      <c r="S320" s="195">
        <v>394612889.57999998</v>
      </c>
      <c r="T320" s="196">
        <v>0</v>
      </c>
      <c r="U320" s="196">
        <v>0</v>
      </c>
      <c r="V320" s="196">
        <v>1108256.1000000001</v>
      </c>
      <c r="W320" s="209">
        <v>393504633.48000002</v>
      </c>
      <c r="X320" s="47"/>
    </row>
    <row r="321" spans="2:24" ht="25.5" customHeight="1">
      <c r="B321" s="21"/>
      <c r="K321" s="200" t="s">
        <v>1870</v>
      </c>
      <c r="M321" s="199">
        <v>2700555037.0500002</v>
      </c>
      <c r="N321" s="200">
        <v>0</v>
      </c>
      <c r="O321" s="200">
        <v>0</v>
      </c>
      <c r="P321" s="200">
        <v>2048190.01</v>
      </c>
      <c r="Q321" s="208">
        <v>2698506847.04</v>
      </c>
      <c r="S321" s="199">
        <v>4434623736.0100002</v>
      </c>
      <c r="T321" s="200">
        <v>1239142.53</v>
      </c>
      <c r="U321" s="200">
        <v>997500</v>
      </c>
      <c r="V321" s="200">
        <v>7163311.2599999998</v>
      </c>
      <c r="W321" s="208">
        <v>4425223782.2200003</v>
      </c>
      <c r="X321" s="47"/>
    </row>
    <row r="322" spans="2:24">
      <c r="B322" s="21"/>
      <c r="K322" s="196" t="s">
        <v>1871</v>
      </c>
      <c r="M322" s="195">
        <v>181849270.34</v>
      </c>
      <c r="N322" s="196">
        <v>0</v>
      </c>
      <c r="O322" s="196">
        <v>0</v>
      </c>
      <c r="P322" s="196">
        <v>0.01</v>
      </c>
      <c r="Q322" s="209">
        <v>181849270.33000001</v>
      </c>
      <c r="S322" s="195">
        <v>735184213.85000002</v>
      </c>
      <c r="T322" s="196">
        <v>195000</v>
      </c>
      <c r="U322" s="196">
        <v>0</v>
      </c>
      <c r="V322" s="196">
        <v>5348548.17</v>
      </c>
      <c r="W322" s="209">
        <v>729640665.67999995</v>
      </c>
      <c r="X322" s="47"/>
    </row>
    <row r="323" spans="2:24" ht="25.5" customHeight="1">
      <c r="B323" s="21"/>
      <c r="K323" s="200" t="s">
        <v>1771</v>
      </c>
      <c r="M323" s="199">
        <v>72934633.25</v>
      </c>
      <c r="N323" s="200">
        <v>0</v>
      </c>
      <c r="O323" s="200">
        <v>0</v>
      </c>
      <c r="P323" s="200">
        <v>0</v>
      </c>
      <c r="Q323" s="208">
        <v>72934633.25</v>
      </c>
      <c r="S323" s="199">
        <v>3604391688.3899999</v>
      </c>
      <c r="T323" s="200">
        <v>857948.22</v>
      </c>
      <c r="U323" s="200">
        <v>144645</v>
      </c>
      <c r="V323" s="200">
        <v>12183643.560000001</v>
      </c>
      <c r="W323" s="208">
        <v>3591205451.6100001</v>
      </c>
      <c r="X323" s="47"/>
    </row>
    <row r="324" spans="2:24" ht="25.5" customHeight="1">
      <c r="B324" s="21"/>
      <c r="K324" s="196" t="s">
        <v>1872</v>
      </c>
      <c r="M324" s="195">
        <v>14580496.35</v>
      </c>
      <c r="N324" s="196">
        <v>0</v>
      </c>
      <c r="O324" s="196">
        <v>0</v>
      </c>
      <c r="P324" s="196">
        <v>0</v>
      </c>
      <c r="Q324" s="209">
        <v>14580496.35</v>
      </c>
      <c r="S324" s="195">
        <v>116824624.52</v>
      </c>
      <c r="T324" s="196">
        <v>0</v>
      </c>
      <c r="U324" s="196">
        <v>0</v>
      </c>
      <c r="V324" s="196">
        <v>119939.29</v>
      </c>
      <c r="W324" s="209">
        <v>116704685.23</v>
      </c>
      <c r="X324" s="47"/>
    </row>
    <row r="325" spans="2:24" ht="25.5" customHeight="1">
      <c r="B325" s="21"/>
      <c r="K325" s="200" t="s">
        <v>1873</v>
      </c>
      <c r="M325" s="199">
        <v>58354136.899999999</v>
      </c>
      <c r="N325" s="200">
        <v>0</v>
      </c>
      <c r="O325" s="200">
        <v>0</v>
      </c>
      <c r="P325" s="200">
        <v>0</v>
      </c>
      <c r="Q325" s="208">
        <v>58354136.899999999</v>
      </c>
      <c r="S325" s="199">
        <v>3487567063.8699999</v>
      </c>
      <c r="T325" s="200">
        <v>857948.22</v>
      </c>
      <c r="U325" s="200">
        <v>144645</v>
      </c>
      <c r="V325" s="200">
        <v>12063704.27</v>
      </c>
      <c r="W325" s="208">
        <v>3474500766.3800001</v>
      </c>
      <c r="X325" s="47"/>
    </row>
    <row r="326" spans="2:24" ht="25.5" customHeight="1">
      <c r="B326" s="21"/>
      <c r="K326" s="196" t="s">
        <v>1874</v>
      </c>
      <c r="M326" s="195">
        <v>0</v>
      </c>
      <c r="N326" s="196">
        <v>0</v>
      </c>
      <c r="O326" s="196">
        <v>0</v>
      </c>
      <c r="P326" s="196">
        <v>0</v>
      </c>
      <c r="Q326" s="209">
        <v>0</v>
      </c>
      <c r="S326" s="195">
        <v>43524824.380000003</v>
      </c>
      <c r="T326" s="196">
        <v>0</v>
      </c>
      <c r="U326" s="196">
        <v>0</v>
      </c>
      <c r="V326" s="196">
        <v>0</v>
      </c>
      <c r="W326" s="209">
        <v>43524824.380000003</v>
      </c>
      <c r="X326" s="47"/>
    </row>
    <row r="327" spans="2:24" ht="25.5" customHeight="1">
      <c r="B327" s="21"/>
      <c r="K327" s="200" t="s">
        <v>1875</v>
      </c>
      <c r="M327" s="199">
        <v>50000</v>
      </c>
      <c r="N327" s="200">
        <v>0</v>
      </c>
      <c r="O327" s="200">
        <v>0</v>
      </c>
      <c r="P327" s="200">
        <v>0</v>
      </c>
      <c r="Q327" s="208">
        <v>50000</v>
      </c>
      <c r="S327" s="199">
        <v>306346802.56999999</v>
      </c>
      <c r="T327" s="200">
        <v>0</v>
      </c>
      <c r="U327" s="200">
        <v>0</v>
      </c>
      <c r="V327" s="200">
        <v>1602380.69</v>
      </c>
      <c r="W327" s="208">
        <v>304744421.88</v>
      </c>
      <c r="X327" s="47"/>
    </row>
    <row r="328" spans="2:24" ht="25.5" customHeight="1">
      <c r="B328" s="21"/>
      <c r="K328" s="196" t="s">
        <v>1876</v>
      </c>
      <c r="M328" s="195">
        <v>0</v>
      </c>
      <c r="N328" s="196">
        <v>0</v>
      </c>
      <c r="O328" s="196">
        <v>0</v>
      </c>
      <c r="P328" s="196">
        <v>0</v>
      </c>
      <c r="Q328" s="209">
        <v>0</v>
      </c>
      <c r="S328" s="195">
        <v>59958437.229999997</v>
      </c>
      <c r="T328" s="196">
        <v>0</v>
      </c>
      <c r="U328" s="196">
        <v>0</v>
      </c>
      <c r="V328" s="196">
        <v>31587.59</v>
      </c>
      <c r="W328" s="209">
        <v>59926849.640000001</v>
      </c>
      <c r="X328" s="47"/>
    </row>
    <row r="329" spans="2:24" ht="25.5" customHeight="1">
      <c r="B329" s="21"/>
      <c r="K329" s="200" t="s">
        <v>1877</v>
      </c>
      <c r="M329" s="199">
        <v>48418307.030000001</v>
      </c>
      <c r="N329" s="200">
        <v>0</v>
      </c>
      <c r="O329" s="200">
        <v>0</v>
      </c>
      <c r="P329" s="200">
        <v>0</v>
      </c>
      <c r="Q329" s="208">
        <v>48418307.030000001</v>
      </c>
      <c r="S329" s="199">
        <v>2547879711.0799999</v>
      </c>
      <c r="T329" s="200">
        <v>144645</v>
      </c>
      <c r="U329" s="200">
        <v>144645</v>
      </c>
      <c r="V329" s="200">
        <v>9564255.1300000008</v>
      </c>
      <c r="W329" s="208">
        <v>2538026165.9499998</v>
      </c>
      <c r="X329" s="47"/>
    </row>
    <row r="330" spans="2:24">
      <c r="B330" s="21"/>
      <c r="K330" s="196" t="s">
        <v>1878</v>
      </c>
      <c r="M330" s="195">
        <v>9885829.8699999992</v>
      </c>
      <c r="N330" s="196">
        <v>0</v>
      </c>
      <c r="O330" s="196">
        <v>0</v>
      </c>
      <c r="P330" s="196">
        <v>0</v>
      </c>
      <c r="Q330" s="209">
        <v>9885829.8699999992</v>
      </c>
      <c r="S330" s="195">
        <v>529857288.61000001</v>
      </c>
      <c r="T330" s="196">
        <v>713303.22</v>
      </c>
      <c r="U330" s="196">
        <v>0</v>
      </c>
      <c r="V330" s="196">
        <v>865480.86</v>
      </c>
      <c r="W330" s="209">
        <v>528278504.52999997</v>
      </c>
      <c r="X330" s="47"/>
    </row>
    <row r="331" spans="2:24">
      <c r="B331" s="21"/>
      <c r="K331" s="200" t="s">
        <v>1773</v>
      </c>
      <c r="M331" s="199">
        <v>28980882.02</v>
      </c>
      <c r="N331" s="200">
        <v>0</v>
      </c>
      <c r="O331" s="200">
        <v>0</v>
      </c>
      <c r="P331" s="200">
        <v>23219.05</v>
      </c>
      <c r="Q331" s="208">
        <v>28957662.969999999</v>
      </c>
      <c r="S331" s="199">
        <v>23776953.890000001</v>
      </c>
      <c r="T331" s="200">
        <v>0</v>
      </c>
      <c r="U331" s="200">
        <v>-97083.6</v>
      </c>
      <c r="V331" s="200">
        <v>26943.25</v>
      </c>
      <c r="W331" s="208">
        <v>23847094.239999998</v>
      </c>
      <c r="X331" s="47"/>
    </row>
    <row r="332" spans="2:24">
      <c r="B332" s="21"/>
      <c r="K332" s="196" t="s">
        <v>1879</v>
      </c>
      <c r="M332" s="195">
        <v>0</v>
      </c>
      <c r="N332" s="196">
        <v>0</v>
      </c>
      <c r="O332" s="196">
        <v>0</v>
      </c>
      <c r="P332" s="196">
        <v>0</v>
      </c>
      <c r="Q332" s="209">
        <v>0</v>
      </c>
      <c r="S332" s="195">
        <v>1295681.68</v>
      </c>
      <c r="T332" s="196">
        <v>0</v>
      </c>
      <c r="U332" s="196">
        <v>0</v>
      </c>
      <c r="V332" s="196">
        <v>0</v>
      </c>
      <c r="W332" s="209">
        <v>1295681.68</v>
      </c>
      <c r="X332" s="47"/>
    </row>
    <row r="333" spans="2:24">
      <c r="B333" s="21"/>
      <c r="K333" s="200" t="s">
        <v>1880</v>
      </c>
      <c r="M333" s="199">
        <v>28980882.02</v>
      </c>
      <c r="N333" s="200">
        <v>0</v>
      </c>
      <c r="O333" s="200">
        <v>0</v>
      </c>
      <c r="P333" s="200">
        <v>23219.05</v>
      </c>
      <c r="Q333" s="208">
        <v>28957662.969999999</v>
      </c>
      <c r="S333" s="199">
        <v>22481272.210000001</v>
      </c>
      <c r="T333" s="200">
        <v>0</v>
      </c>
      <c r="U333" s="200">
        <v>-97083.6</v>
      </c>
      <c r="V333" s="200">
        <v>26943.25</v>
      </c>
      <c r="W333" s="208">
        <v>22551412.559999999</v>
      </c>
      <c r="X333" s="47"/>
    </row>
    <row r="334" spans="2:24">
      <c r="B334" s="21"/>
      <c r="K334" s="196" t="s">
        <v>1881</v>
      </c>
      <c r="M334" s="195">
        <v>0</v>
      </c>
      <c r="N334" s="196">
        <v>0</v>
      </c>
      <c r="O334" s="196">
        <v>0</v>
      </c>
      <c r="P334" s="196">
        <v>0</v>
      </c>
      <c r="Q334" s="209">
        <v>0</v>
      </c>
      <c r="S334" s="195">
        <v>0</v>
      </c>
      <c r="T334" s="196">
        <v>0</v>
      </c>
      <c r="U334" s="196">
        <v>0</v>
      </c>
      <c r="V334" s="196">
        <v>0</v>
      </c>
      <c r="W334" s="209">
        <v>0</v>
      </c>
      <c r="X334" s="47"/>
    </row>
    <row r="335" spans="2:24" ht="25.5" customHeight="1">
      <c r="B335" s="21"/>
      <c r="K335" s="200" t="s">
        <v>1882</v>
      </c>
      <c r="M335" s="199">
        <v>27953412.030000001</v>
      </c>
      <c r="N335" s="200">
        <v>0</v>
      </c>
      <c r="O335" s="200">
        <v>0</v>
      </c>
      <c r="P335" s="200">
        <v>23219.05</v>
      </c>
      <c r="Q335" s="208">
        <v>27930192.98</v>
      </c>
      <c r="S335" s="199">
        <v>16396561.24</v>
      </c>
      <c r="T335" s="200">
        <v>0</v>
      </c>
      <c r="U335" s="200">
        <v>0</v>
      </c>
      <c r="V335" s="200">
        <v>26943.25</v>
      </c>
      <c r="W335" s="208">
        <v>16369617.99</v>
      </c>
      <c r="X335" s="47"/>
    </row>
    <row r="336" spans="2:24">
      <c r="B336" s="21"/>
      <c r="K336" s="196" t="s">
        <v>1883</v>
      </c>
      <c r="M336" s="195">
        <v>1027469.99</v>
      </c>
      <c r="N336" s="196">
        <v>0</v>
      </c>
      <c r="O336" s="196">
        <v>0</v>
      </c>
      <c r="P336" s="196">
        <v>0</v>
      </c>
      <c r="Q336" s="209">
        <v>1027469.99</v>
      </c>
      <c r="S336" s="195">
        <v>6084710.9699999997</v>
      </c>
      <c r="T336" s="196">
        <v>0</v>
      </c>
      <c r="U336" s="196">
        <v>-97083.6</v>
      </c>
      <c r="V336" s="196">
        <v>0</v>
      </c>
      <c r="W336" s="209">
        <v>6181794.5700000003</v>
      </c>
      <c r="X336" s="47"/>
    </row>
    <row r="337" spans="2:24">
      <c r="B337" s="21"/>
      <c r="K337" s="200" t="s">
        <v>1775</v>
      </c>
      <c r="M337" s="199">
        <v>633605467.04999995</v>
      </c>
      <c r="N337" s="200">
        <v>0</v>
      </c>
      <c r="O337" s="200">
        <v>0</v>
      </c>
      <c r="P337" s="200">
        <v>0</v>
      </c>
      <c r="Q337" s="208">
        <v>633605467.04999995</v>
      </c>
      <c r="S337" s="199">
        <v>37337481.439999998</v>
      </c>
      <c r="T337" s="200">
        <v>0</v>
      </c>
      <c r="U337" s="200">
        <v>0</v>
      </c>
      <c r="V337" s="200">
        <v>0</v>
      </c>
      <c r="W337" s="208">
        <v>37337481.439999998</v>
      </c>
      <c r="X337" s="47"/>
    </row>
    <row r="338" spans="2:24">
      <c r="B338" s="21"/>
      <c r="K338" s="196" t="s">
        <v>1884</v>
      </c>
      <c r="M338" s="195">
        <v>18168642.239999998</v>
      </c>
      <c r="N338" s="196">
        <v>0</v>
      </c>
      <c r="O338" s="196">
        <v>0</v>
      </c>
      <c r="P338" s="196">
        <v>0</v>
      </c>
      <c r="Q338" s="209">
        <v>18168642.239999998</v>
      </c>
      <c r="S338" s="195">
        <v>24508926.280000001</v>
      </c>
      <c r="T338" s="196">
        <v>0</v>
      </c>
      <c r="U338" s="196">
        <v>0</v>
      </c>
      <c r="V338" s="196">
        <v>0</v>
      </c>
      <c r="W338" s="209">
        <v>24508926.280000001</v>
      </c>
      <c r="X338" s="47"/>
    </row>
    <row r="339" spans="2:24" ht="25.5" customHeight="1">
      <c r="B339" s="21"/>
      <c r="K339" s="200" t="s">
        <v>1885</v>
      </c>
      <c r="M339" s="199">
        <v>615436824.80999994</v>
      </c>
      <c r="N339" s="200">
        <v>0</v>
      </c>
      <c r="O339" s="200">
        <v>0</v>
      </c>
      <c r="P339" s="200">
        <v>0</v>
      </c>
      <c r="Q339" s="208">
        <v>615436824.80999994</v>
      </c>
      <c r="S339" s="199">
        <v>12828555.16</v>
      </c>
      <c r="T339" s="200">
        <v>0</v>
      </c>
      <c r="U339" s="200">
        <v>0</v>
      </c>
      <c r="V339" s="200">
        <v>0</v>
      </c>
      <c r="W339" s="208">
        <v>12828555.16</v>
      </c>
      <c r="X339" s="47"/>
    </row>
    <row r="340" spans="2:24">
      <c r="B340" s="21"/>
      <c r="K340" s="196" t="s">
        <v>1777</v>
      </c>
      <c r="M340" s="195">
        <v>0</v>
      </c>
      <c r="N340" s="196">
        <v>0</v>
      </c>
      <c r="O340" s="196">
        <v>0</v>
      </c>
      <c r="P340" s="196">
        <v>0</v>
      </c>
      <c r="Q340" s="209">
        <v>0</v>
      </c>
      <c r="S340" s="195">
        <v>8962739.8800000008</v>
      </c>
      <c r="T340" s="196">
        <v>0</v>
      </c>
      <c r="U340" s="196">
        <v>0</v>
      </c>
      <c r="V340" s="196">
        <v>0</v>
      </c>
      <c r="W340" s="209">
        <v>8962739.8800000008</v>
      </c>
      <c r="X340" s="47"/>
    </row>
    <row r="341" spans="2:24">
      <c r="B341" s="21"/>
      <c r="K341" s="200" t="s">
        <v>1886</v>
      </c>
      <c r="M341" s="199">
        <v>0</v>
      </c>
      <c r="N341" s="200">
        <v>0</v>
      </c>
      <c r="O341" s="200">
        <v>0</v>
      </c>
      <c r="P341" s="200">
        <v>0</v>
      </c>
      <c r="Q341" s="208">
        <v>0</v>
      </c>
      <c r="S341" s="199">
        <v>4950841.82</v>
      </c>
      <c r="T341" s="200">
        <v>0</v>
      </c>
      <c r="U341" s="200">
        <v>0</v>
      </c>
      <c r="V341" s="200">
        <v>0</v>
      </c>
      <c r="W341" s="208">
        <v>4950841.82</v>
      </c>
      <c r="X341" s="47"/>
    </row>
    <row r="342" spans="2:24" ht="25.5" customHeight="1">
      <c r="B342" s="21"/>
      <c r="K342" s="196" t="s">
        <v>1887</v>
      </c>
      <c r="M342" s="195">
        <v>0</v>
      </c>
      <c r="N342" s="196">
        <v>0</v>
      </c>
      <c r="O342" s="196">
        <v>0</v>
      </c>
      <c r="P342" s="196">
        <v>0</v>
      </c>
      <c r="Q342" s="209">
        <v>0</v>
      </c>
      <c r="S342" s="195">
        <v>4011898.06</v>
      </c>
      <c r="T342" s="196">
        <v>0</v>
      </c>
      <c r="U342" s="196">
        <v>0</v>
      </c>
      <c r="V342" s="196">
        <v>0</v>
      </c>
      <c r="W342" s="209">
        <v>4011898.06</v>
      </c>
      <c r="X342" s="47"/>
    </row>
    <row r="343" spans="2:24">
      <c r="B343" s="21"/>
      <c r="K343" s="200" t="s">
        <v>1779</v>
      </c>
      <c r="M343" s="199">
        <v>672061.74</v>
      </c>
      <c r="N343" s="200">
        <v>0</v>
      </c>
      <c r="O343" s="200">
        <v>0</v>
      </c>
      <c r="P343" s="200">
        <v>0</v>
      </c>
      <c r="Q343" s="208">
        <v>672061.74</v>
      </c>
      <c r="S343" s="199">
        <v>0</v>
      </c>
      <c r="T343" s="200">
        <v>0</v>
      </c>
      <c r="U343" s="200">
        <v>0</v>
      </c>
      <c r="V343" s="200">
        <v>0</v>
      </c>
      <c r="W343" s="208">
        <v>0</v>
      </c>
      <c r="X343" s="47"/>
    </row>
    <row r="344" spans="2:24">
      <c r="B344" s="21"/>
      <c r="K344" s="196" t="s">
        <v>1888</v>
      </c>
      <c r="M344" s="195">
        <v>672061.74</v>
      </c>
      <c r="N344" s="196">
        <v>0</v>
      </c>
      <c r="O344" s="196">
        <v>0</v>
      </c>
      <c r="P344" s="196">
        <v>0</v>
      </c>
      <c r="Q344" s="209">
        <v>672061.74</v>
      </c>
      <c r="S344" s="195">
        <v>0</v>
      </c>
      <c r="T344" s="196">
        <v>0</v>
      </c>
      <c r="U344" s="196">
        <v>0</v>
      </c>
      <c r="V344" s="196">
        <v>0</v>
      </c>
      <c r="W344" s="209">
        <v>0</v>
      </c>
      <c r="X344" s="47"/>
    </row>
    <row r="345" spans="2:24" ht="25.5" customHeight="1">
      <c r="B345" s="21"/>
      <c r="K345" s="200" t="s">
        <v>1889</v>
      </c>
      <c r="M345" s="199">
        <v>0</v>
      </c>
      <c r="N345" s="200">
        <v>0</v>
      </c>
      <c r="O345" s="200">
        <v>0</v>
      </c>
      <c r="P345" s="200">
        <v>0</v>
      </c>
      <c r="Q345" s="208">
        <v>0</v>
      </c>
      <c r="S345" s="199">
        <v>0</v>
      </c>
      <c r="T345" s="200">
        <v>0</v>
      </c>
      <c r="U345" s="200">
        <v>0</v>
      </c>
      <c r="V345" s="200">
        <v>0</v>
      </c>
      <c r="W345" s="208">
        <v>0</v>
      </c>
      <c r="X345" s="47"/>
    </row>
    <row r="346" spans="2:24">
      <c r="B346" s="21"/>
      <c r="K346" s="196" t="s">
        <v>1781</v>
      </c>
      <c r="M346" s="195">
        <v>156154.94</v>
      </c>
      <c r="N346" s="196">
        <v>0</v>
      </c>
      <c r="O346" s="196">
        <v>0</v>
      </c>
      <c r="P346" s="196">
        <v>0</v>
      </c>
      <c r="Q346" s="209">
        <v>156154.94</v>
      </c>
      <c r="S346" s="195">
        <v>37510182.130000003</v>
      </c>
      <c r="T346" s="196">
        <v>0</v>
      </c>
      <c r="U346" s="196">
        <v>0</v>
      </c>
      <c r="V346" s="196">
        <v>19.170000000000002</v>
      </c>
      <c r="W346" s="209">
        <v>37510162.960000001</v>
      </c>
      <c r="X346" s="47"/>
    </row>
    <row r="347" spans="2:24">
      <c r="B347" s="21"/>
      <c r="K347" s="200" t="s">
        <v>1890</v>
      </c>
      <c r="M347" s="199">
        <v>10250</v>
      </c>
      <c r="N347" s="200">
        <v>0</v>
      </c>
      <c r="O347" s="200">
        <v>0</v>
      </c>
      <c r="P347" s="200">
        <v>0</v>
      </c>
      <c r="Q347" s="208">
        <v>10250</v>
      </c>
      <c r="S347" s="199">
        <v>22503525.850000001</v>
      </c>
      <c r="T347" s="200">
        <v>0</v>
      </c>
      <c r="U347" s="200">
        <v>0</v>
      </c>
      <c r="V347" s="200">
        <v>19.170000000000002</v>
      </c>
      <c r="W347" s="208">
        <v>22503506.68</v>
      </c>
      <c r="X347" s="47"/>
    </row>
    <row r="348" spans="2:24" ht="25.5" customHeight="1">
      <c r="B348" s="21"/>
      <c r="K348" s="196" t="s">
        <v>1891</v>
      </c>
      <c r="M348" s="195">
        <v>145904.94</v>
      </c>
      <c r="N348" s="196">
        <v>0</v>
      </c>
      <c r="O348" s="196">
        <v>0</v>
      </c>
      <c r="P348" s="196">
        <v>0</v>
      </c>
      <c r="Q348" s="209">
        <v>145904.94</v>
      </c>
      <c r="S348" s="195">
        <v>15006656.279999999</v>
      </c>
      <c r="T348" s="196">
        <v>0</v>
      </c>
      <c r="U348" s="196">
        <v>0</v>
      </c>
      <c r="V348" s="196">
        <v>0</v>
      </c>
      <c r="W348" s="209">
        <v>15006656.279999999</v>
      </c>
      <c r="X348" s="47"/>
    </row>
    <row r="349" spans="2:24" ht="25.5" customHeight="1">
      <c r="B349" s="21"/>
      <c r="K349" s="200" t="s">
        <v>1783</v>
      </c>
      <c r="M349" s="199">
        <v>0</v>
      </c>
      <c r="N349" s="200">
        <v>0</v>
      </c>
      <c r="O349" s="200">
        <v>0</v>
      </c>
      <c r="P349" s="200">
        <v>0</v>
      </c>
      <c r="Q349" s="208">
        <v>0</v>
      </c>
      <c r="S349" s="199">
        <v>135702.53</v>
      </c>
      <c r="T349" s="200">
        <v>0</v>
      </c>
      <c r="U349" s="200">
        <v>0</v>
      </c>
      <c r="V349" s="200">
        <v>0</v>
      </c>
      <c r="W349" s="208">
        <v>135702.53</v>
      </c>
      <c r="X349" s="47"/>
    </row>
    <row r="350" spans="2:24" ht="25.5" customHeight="1">
      <c r="B350" s="21"/>
      <c r="K350" s="196" t="s">
        <v>1892</v>
      </c>
      <c r="M350" s="195">
        <v>0</v>
      </c>
      <c r="N350" s="196">
        <v>0</v>
      </c>
      <c r="O350" s="196">
        <v>0</v>
      </c>
      <c r="P350" s="196">
        <v>0</v>
      </c>
      <c r="Q350" s="209">
        <v>0</v>
      </c>
      <c r="S350" s="195">
        <v>113823.35</v>
      </c>
      <c r="T350" s="196">
        <v>0</v>
      </c>
      <c r="U350" s="196">
        <v>0</v>
      </c>
      <c r="V350" s="196">
        <v>0</v>
      </c>
      <c r="W350" s="209">
        <v>113823.35</v>
      </c>
      <c r="X350" s="47"/>
    </row>
    <row r="351" spans="2:24" ht="25.5" customHeight="1">
      <c r="B351" s="21"/>
      <c r="K351" s="200" t="s">
        <v>1893</v>
      </c>
      <c r="M351" s="199">
        <v>0</v>
      </c>
      <c r="N351" s="200">
        <v>0</v>
      </c>
      <c r="O351" s="200">
        <v>0</v>
      </c>
      <c r="P351" s="200">
        <v>0</v>
      </c>
      <c r="Q351" s="208">
        <v>0</v>
      </c>
      <c r="S351" s="199">
        <v>21879.18</v>
      </c>
      <c r="T351" s="200">
        <v>0</v>
      </c>
      <c r="U351" s="200">
        <v>0</v>
      </c>
      <c r="V351" s="200">
        <v>0</v>
      </c>
      <c r="W351" s="208">
        <v>21879.18</v>
      </c>
      <c r="X351" s="47"/>
    </row>
    <row r="352" spans="2:24">
      <c r="B352" s="21"/>
      <c r="K352" s="196" t="s">
        <v>1785</v>
      </c>
      <c r="M352" s="195">
        <v>1842214299.03</v>
      </c>
      <c r="N352" s="196">
        <v>0</v>
      </c>
      <c r="O352" s="196">
        <v>0</v>
      </c>
      <c r="P352" s="196">
        <v>21352378.41</v>
      </c>
      <c r="Q352" s="209">
        <v>1820861920.6199999</v>
      </c>
      <c r="S352" s="195">
        <v>1841851777.8900001</v>
      </c>
      <c r="T352" s="196">
        <v>0</v>
      </c>
      <c r="U352" s="196">
        <v>342.72</v>
      </c>
      <c r="V352" s="196">
        <v>-429475019.56999999</v>
      </c>
      <c r="W352" s="209">
        <v>2271326454.7399998</v>
      </c>
      <c r="X352" s="47"/>
    </row>
    <row r="353" spans="2:24">
      <c r="B353" s="21"/>
      <c r="K353" s="200" t="s">
        <v>1787</v>
      </c>
      <c r="M353" s="199">
        <v>0</v>
      </c>
      <c r="N353" s="200">
        <v>0</v>
      </c>
      <c r="O353" s="200">
        <v>0</v>
      </c>
      <c r="P353" s="200">
        <v>0</v>
      </c>
      <c r="Q353" s="208">
        <v>0</v>
      </c>
      <c r="S353" s="199">
        <v>1378674.9</v>
      </c>
      <c r="T353" s="200">
        <v>0</v>
      </c>
      <c r="U353" s="200">
        <v>0</v>
      </c>
      <c r="V353" s="200">
        <v>0</v>
      </c>
      <c r="W353" s="208">
        <v>1378674.9</v>
      </c>
      <c r="X353" s="47"/>
    </row>
    <row r="354" spans="2:24">
      <c r="B354" s="21"/>
      <c r="K354" s="196" t="s">
        <v>1789</v>
      </c>
      <c r="M354" s="195">
        <v>0</v>
      </c>
      <c r="N354" s="196">
        <v>0</v>
      </c>
      <c r="O354" s="196">
        <v>0</v>
      </c>
      <c r="P354" s="196">
        <v>0</v>
      </c>
      <c r="Q354" s="209">
        <v>0</v>
      </c>
      <c r="S354" s="195">
        <v>0</v>
      </c>
      <c r="T354" s="196">
        <v>0</v>
      </c>
      <c r="U354" s="196">
        <v>0</v>
      </c>
      <c r="V354" s="196">
        <v>0</v>
      </c>
      <c r="W354" s="209">
        <v>0</v>
      </c>
      <c r="X354" s="47"/>
    </row>
    <row r="355" spans="2:24">
      <c r="B355" s="21"/>
      <c r="K355" s="200" t="s">
        <v>1791</v>
      </c>
      <c r="M355" s="199">
        <v>0</v>
      </c>
      <c r="N355" s="200">
        <v>0</v>
      </c>
      <c r="O355" s="200">
        <v>0</v>
      </c>
      <c r="P355" s="200">
        <v>0</v>
      </c>
      <c r="Q355" s="208">
        <v>0</v>
      </c>
      <c r="S355" s="199">
        <v>0</v>
      </c>
      <c r="T355" s="200">
        <v>0</v>
      </c>
      <c r="U355" s="200">
        <v>0</v>
      </c>
      <c r="V355" s="200">
        <v>0</v>
      </c>
      <c r="W355" s="208">
        <v>0</v>
      </c>
      <c r="X355" s="47"/>
    </row>
    <row r="356" spans="2:24">
      <c r="B356" s="21"/>
      <c r="K356" s="196" t="s">
        <v>1793</v>
      </c>
      <c r="M356" s="195">
        <v>0</v>
      </c>
      <c r="N356" s="196">
        <v>0</v>
      </c>
      <c r="O356" s="196">
        <v>0</v>
      </c>
      <c r="P356" s="196">
        <v>0</v>
      </c>
      <c r="Q356" s="209">
        <v>0</v>
      </c>
      <c r="S356" s="195">
        <v>0</v>
      </c>
      <c r="T356" s="196">
        <v>0</v>
      </c>
      <c r="U356" s="196">
        <v>0</v>
      </c>
      <c r="V356" s="196">
        <v>0</v>
      </c>
      <c r="W356" s="209">
        <v>0</v>
      </c>
      <c r="X356" s="47"/>
    </row>
    <row r="357" spans="2:24">
      <c r="B357" s="21"/>
      <c r="K357" s="200" t="s">
        <v>1795</v>
      </c>
      <c r="M357" s="199">
        <v>1842214299.03</v>
      </c>
      <c r="N357" s="200">
        <v>0</v>
      </c>
      <c r="O357" s="200">
        <v>0</v>
      </c>
      <c r="P357" s="200">
        <v>21352378.41</v>
      </c>
      <c r="Q357" s="208">
        <v>1820861920.6199999</v>
      </c>
      <c r="S357" s="199">
        <v>1840473102.99</v>
      </c>
      <c r="T357" s="200">
        <v>0</v>
      </c>
      <c r="U357" s="200">
        <v>342.72</v>
      </c>
      <c r="V357" s="200">
        <v>-429475019.56999999</v>
      </c>
      <c r="W357" s="208">
        <v>2269947779.8400002</v>
      </c>
      <c r="X357" s="47"/>
    </row>
    <row r="358" spans="2:24">
      <c r="B358" s="21"/>
      <c r="K358" s="196" t="s">
        <v>1894</v>
      </c>
      <c r="M358" s="195">
        <v>1700551695.8599999</v>
      </c>
      <c r="N358" s="196">
        <v>0</v>
      </c>
      <c r="O358" s="196">
        <v>0</v>
      </c>
      <c r="P358" s="196">
        <v>21352378.41</v>
      </c>
      <c r="Q358" s="209">
        <v>1679199317.45</v>
      </c>
      <c r="S358" s="195">
        <v>1727266095.5799999</v>
      </c>
      <c r="T358" s="196">
        <v>0</v>
      </c>
      <c r="U358" s="196">
        <v>342.72</v>
      </c>
      <c r="V358" s="196">
        <v>-430403725.37</v>
      </c>
      <c r="W358" s="209">
        <v>2157669478.23</v>
      </c>
      <c r="X358" s="47"/>
    </row>
    <row r="359" spans="2:24" ht="25.5" customHeight="1">
      <c r="B359" s="21"/>
      <c r="K359" s="200" t="s">
        <v>1895</v>
      </c>
      <c r="M359" s="199">
        <v>141662603.16999999</v>
      </c>
      <c r="N359" s="200">
        <v>0</v>
      </c>
      <c r="O359" s="200">
        <v>0</v>
      </c>
      <c r="P359" s="200">
        <v>0</v>
      </c>
      <c r="Q359" s="208">
        <v>141662603.16999999</v>
      </c>
      <c r="S359" s="199">
        <v>113207007.41</v>
      </c>
      <c r="T359" s="200">
        <v>0</v>
      </c>
      <c r="U359" s="200">
        <v>0</v>
      </c>
      <c r="V359" s="200">
        <v>928705.8</v>
      </c>
      <c r="W359" s="208">
        <v>112278301.61</v>
      </c>
      <c r="X359" s="47"/>
    </row>
    <row r="360" spans="2:24">
      <c r="B360" s="21"/>
      <c r="K360" s="196" t="s">
        <v>1797</v>
      </c>
      <c r="M360" s="195">
        <v>98001532112.800003</v>
      </c>
      <c r="N360" s="196">
        <v>0</v>
      </c>
      <c r="O360" s="196">
        <v>0</v>
      </c>
      <c r="P360" s="196">
        <v>299326.11</v>
      </c>
      <c r="Q360" s="209">
        <v>98001232786.690002</v>
      </c>
      <c r="S360" s="195">
        <v>25707992527.75</v>
      </c>
      <c r="T360" s="196">
        <v>3120633.93</v>
      </c>
      <c r="U360" s="196">
        <v>641.86</v>
      </c>
      <c r="V360" s="196">
        <v>42843006.829999998</v>
      </c>
      <c r="W360" s="209">
        <v>25662028245.130001</v>
      </c>
      <c r="X360" s="47"/>
    </row>
    <row r="361" spans="2:24" ht="25.5" customHeight="1">
      <c r="B361" s="21"/>
      <c r="K361" s="200" t="s">
        <v>1799</v>
      </c>
      <c r="M361" s="199">
        <v>31299055.66</v>
      </c>
      <c r="N361" s="200">
        <v>0</v>
      </c>
      <c r="O361" s="200">
        <v>0</v>
      </c>
      <c r="P361" s="200">
        <v>0</v>
      </c>
      <c r="Q361" s="208">
        <v>31299055.66</v>
      </c>
      <c r="S361" s="199">
        <v>28513751.73</v>
      </c>
      <c r="T361" s="200">
        <v>0</v>
      </c>
      <c r="U361" s="200">
        <v>0</v>
      </c>
      <c r="V361" s="200">
        <v>-16.3</v>
      </c>
      <c r="W361" s="208">
        <v>28513768.030000001</v>
      </c>
      <c r="X361" s="47"/>
    </row>
    <row r="362" spans="2:24">
      <c r="B362" s="21"/>
      <c r="K362" s="196" t="s">
        <v>1800</v>
      </c>
      <c r="M362" s="195">
        <v>67803554130.309998</v>
      </c>
      <c r="N362" s="196">
        <v>0</v>
      </c>
      <c r="O362" s="196">
        <v>0</v>
      </c>
      <c r="P362" s="196">
        <v>299231.7</v>
      </c>
      <c r="Q362" s="209">
        <v>67803254898.610001</v>
      </c>
      <c r="S362" s="195">
        <v>21586253953.139999</v>
      </c>
      <c r="T362" s="196">
        <v>3120633.93</v>
      </c>
      <c r="U362" s="196">
        <v>641.86</v>
      </c>
      <c r="V362" s="196">
        <v>41628401.619999997</v>
      </c>
      <c r="W362" s="209">
        <v>21541504275.73</v>
      </c>
      <c r="X362" s="47"/>
    </row>
    <row r="363" spans="2:24">
      <c r="B363" s="21"/>
      <c r="K363" s="200" t="s">
        <v>1802</v>
      </c>
      <c r="M363" s="199">
        <v>67803554130.309998</v>
      </c>
      <c r="N363" s="200">
        <v>0</v>
      </c>
      <c r="O363" s="200">
        <v>0</v>
      </c>
      <c r="P363" s="200">
        <v>299231.7</v>
      </c>
      <c r="Q363" s="208">
        <v>67803254898.610001</v>
      </c>
      <c r="S363" s="199">
        <v>21580027179.549999</v>
      </c>
      <c r="T363" s="200">
        <v>3120633.93</v>
      </c>
      <c r="U363" s="200">
        <v>641.86</v>
      </c>
      <c r="V363" s="200">
        <v>41628401.619999997</v>
      </c>
      <c r="W363" s="208">
        <v>21535277502.139999</v>
      </c>
      <c r="X363" s="47"/>
    </row>
    <row r="364" spans="2:24" ht="25.5" customHeight="1">
      <c r="B364" s="21"/>
      <c r="K364" s="196" t="s">
        <v>1896</v>
      </c>
      <c r="M364" s="195">
        <v>27141554662.060001</v>
      </c>
      <c r="N364" s="196">
        <v>0</v>
      </c>
      <c r="O364" s="196">
        <v>0</v>
      </c>
      <c r="P364" s="196">
        <v>277667.28000000003</v>
      </c>
      <c r="Q364" s="209">
        <v>27141276994.779999</v>
      </c>
      <c r="S364" s="195">
        <v>16794355134.26</v>
      </c>
      <c r="T364" s="196">
        <v>3120633.93</v>
      </c>
      <c r="U364" s="196">
        <v>641.86</v>
      </c>
      <c r="V364" s="196">
        <v>25927277.34</v>
      </c>
      <c r="W364" s="209">
        <v>16765306581.129999</v>
      </c>
      <c r="X364" s="47"/>
    </row>
    <row r="365" spans="2:24" ht="25.5" customHeight="1">
      <c r="B365" s="21"/>
      <c r="K365" s="200" t="s">
        <v>1897</v>
      </c>
      <c r="M365" s="199">
        <v>26841016855.900002</v>
      </c>
      <c r="N365" s="200">
        <v>0</v>
      </c>
      <c r="O365" s="200">
        <v>0</v>
      </c>
      <c r="P365" s="200">
        <v>277667.28000000003</v>
      </c>
      <c r="Q365" s="208">
        <v>26840739188.619999</v>
      </c>
      <c r="S365" s="199">
        <v>16035984011.940001</v>
      </c>
      <c r="T365" s="200">
        <v>3120633.93</v>
      </c>
      <c r="U365" s="200">
        <v>641.86</v>
      </c>
      <c r="V365" s="200">
        <v>5514548.5800000001</v>
      </c>
      <c r="W365" s="208">
        <v>16027348187.57</v>
      </c>
      <c r="X365" s="47"/>
    </row>
    <row r="366" spans="2:24" ht="25.5" customHeight="1">
      <c r="B366" s="21"/>
      <c r="K366" s="196" t="s">
        <v>1898</v>
      </c>
      <c r="M366" s="195">
        <v>39918983.469999999</v>
      </c>
      <c r="N366" s="196">
        <v>0</v>
      </c>
      <c r="O366" s="196">
        <v>0</v>
      </c>
      <c r="P366" s="196">
        <v>0</v>
      </c>
      <c r="Q366" s="209">
        <v>39918983.469999999</v>
      </c>
      <c r="S366" s="195">
        <v>646847963.79999995</v>
      </c>
      <c r="T366" s="196">
        <v>0</v>
      </c>
      <c r="U366" s="196">
        <v>0</v>
      </c>
      <c r="V366" s="196">
        <v>20115263.379999999</v>
      </c>
      <c r="W366" s="209">
        <v>626732700.41999996</v>
      </c>
      <c r="X366" s="47"/>
    </row>
    <row r="367" spans="2:24" ht="25.5" customHeight="1">
      <c r="B367" s="21"/>
      <c r="K367" s="200" t="s">
        <v>1899</v>
      </c>
      <c r="M367" s="199">
        <v>196405831.06999999</v>
      </c>
      <c r="N367" s="200">
        <v>0</v>
      </c>
      <c r="O367" s="200">
        <v>0</v>
      </c>
      <c r="P367" s="200">
        <v>0</v>
      </c>
      <c r="Q367" s="208">
        <v>196405831.06999999</v>
      </c>
      <c r="S367" s="199">
        <v>19403186.129999999</v>
      </c>
      <c r="T367" s="200">
        <v>0</v>
      </c>
      <c r="U367" s="200">
        <v>0</v>
      </c>
      <c r="V367" s="200">
        <v>220281.84</v>
      </c>
      <c r="W367" s="208">
        <v>19182904.289999999</v>
      </c>
      <c r="X367" s="47"/>
    </row>
    <row r="368" spans="2:24" ht="25.5" customHeight="1">
      <c r="B368" s="21"/>
      <c r="K368" s="196" t="s">
        <v>1900</v>
      </c>
      <c r="M368" s="195">
        <v>42035320.590000004</v>
      </c>
      <c r="N368" s="196">
        <v>0</v>
      </c>
      <c r="O368" s="196">
        <v>0</v>
      </c>
      <c r="P368" s="196">
        <v>0</v>
      </c>
      <c r="Q368" s="209">
        <v>42035320.590000004</v>
      </c>
      <c r="S368" s="195">
        <v>67315824.760000005</v>
      </c>
      <c r="T368" s="196">
        <v>0</v>
      </c>
      <c r="U368" s="196">
        <v>0</v>
      </c>
      <c r="V368" s="196">
        <v>77183.539999999994</v>
      </c>
      <c r="W368" s="209">
        <v>67238641.219999999</v>
      </c>
      <c r="X368" s="47"/>
    </row>
    <row r="369" spans="2:24" ht="25.5" customHeight="1">
      <c r="B369" s="21"/>
      <c r="K369" s="200" t="s">
        <v>1901</v>
      </c>
      <c r="M369" s="199">
        <v>22177671.030000001</v>
      </c>
      <c r="N369" s="200">
        <v>0</v>
      </c>
      <c r="O369" s="200">
        <v>0</v>
      </c>
      <c r="P369" s="200">
        <v>0</v>
      </c>
      <c r="Q369" s="208">
        <v>22177671.030000001</v>
      </c>
      <c r="S369" s="199">
        <v>20811896.030000001</v>
      </c>
      <c r="T369" s="200">
        <v>0</v>
      </c>
      <c r="U369" s="200">
        <v>0</v>
      </c>
      <c r="V369" s="200">
        <v>0</v>
      </c>
      <c r="W369" s="208">
        <v>20811896.030000001</v>
      </c>
      <c r="X369" s="47"/>
    </row>
    <row r="370" spans="2:24" ht="25.5" customHeight="1">
      <c r="B370" s="21"/>
      <c r="K370" s="196" t="s">
        <v>1902</v>
      </c>
      <c r="M370" s="195">
        <v>0</v>
      </c>
      <c r="N370" s="196">
        <v>0</v>
      </c>
      <c r="O370" s="196">
        <v>0</v>
      </c>
      <c r="P370" s="196">
        <v>0</v>
      </c>
      <c r="Q370" s="209">
        <v>0</v>
      </c>
      <c r="S370" s="195">
        <v>3821208.58</v>
      </c>
      <c r="T370" s="196">
        <v>0</v>
      </c>
      <c r="U370" s="196">
        <v>0</v>
      </c>
      <c r="V370" s="196">
        <v>0</v>
      </c>
      <c r="W370" s="209">
        <v>3821208.58</v>
      </c>
      <c r="X370" s="47"/>
    </row>
    <row r="371" spans="2:24" ht="25.5" customHeight="1">
      <c r="B371" s="21"/>
      <c r="K371" s="200" t="s">
        <v>1903</v>
      </c>
      <c r="M371" s="199">
        <v>0</v>
      </c>
      <c r="N371" s="200">
        <v>0</v>
      </c>
      <c r="O371" s="200">
        <v>0</v>
      </c>
      <c r="P371" s="200">
        <v>0</v>
      </c>
      <c r="Q371" s="208">
        <v>0</v>
      </c>
      <c r="S371" s="199">
        <v>0</v>
      </c>
      <c r="T371" s="200">
        <v>0</v>
      </c>
      <c r="U371" s="200">
        <v>0</v>
      </c>
      <c r="V371" s="200">
        <v>0</v>
      </c>
      <c r="W371" s="208">
        <v>0</v>
      </c>
      <c r="X371" s="47"/>
    </row>
    <row r="372" spans="2:24" ht="25.5" customHeight="1">
      <c r="B372" s="21"/>
      <c r="K372" s="196" t="s">
        <v>1904</v>
      </c>
      <c r="M372" s="195">
        <v>0</v>
      </c>
      <c r="N372" s="196">
        <v>0</v>
      </c>
      <c r="O372" s="196">
        <v>0</v>
      </c>
      <c r="P372" s="196">
        <v>0</v>
      </c>
      <c r="Q372" s="209">
        <v>0</v>
      </c>
      <c r="S372" s="195">
        <v>171043.02</v>
      </c>
      <c r="T372" s="196">
        <v>0</v>
      </c>
      <c r="U372" s="196">
        <v>0</v>
      </c>
      <c r="V372" s="196">
        <v>0</v>
      </c>
      <c r="W372" s="209">
        <v>171043.02</v>
      </c>
      <c r="X372" s="47"/>
    </row>
    <row r="373" spans="2:24" ht="25.5" customHeight="1">
      <c r="B373" s="21"/>
      <c r="K373" s="200" t="s">
        <v>1905</v>
      </c>
      <c r="M373" s="199">
        <v>125836205.17</v>
      </c>
      <c r="N373" s="200">
        <v>0</v>
      </c>
      <c r="O373" s="200">
        <v>0</v>
      </c>
      <c r="P373" s="200">
        <v>0</v>
      </c>
      <c r="Q373" s="208">
        <v>125836205.17</v>
      </c>
      <c r="S373" s="199">
        <v>0</v>
      </c>
      <c r="T373" s="200">
        <v>0</v>
      </c>
      <c r="U373" s="200">
        <v>0</v>
      </c>
      <c r="V373" s="200">
        <v>0</v>
      </c>
      <c r="W373" s="208">
        <v>0</v>
      </c>
      <c r="X373" s="47"/>
    </row>
    <row r="374" spans="2:24">
      <c r="B374" s="21"/>
      <c r="K374" s="196" t="s">
        <v>1906</v>
      </c>
      <c r="M374" s="195">
        <v>934066349.65999997</v>
      </c>
      <c r="N374" s="196">
        <v>0</v>
      </c>
      <c r="O374" s="196">
        <v>0</v>
      </c>
      <c r="P374" s="196">
        <v>0</v>
      </c>
      <c r="Q374" s="209">
        <v>934066349.65999997</v>
      </c>
      <c r="S374" s="195">
        <v>251868396.38999999</v>
      </c>
      <c r="T374" s="196">
        <v>0</v>
      </c>
      <c r="U374" s="196">
        <v>0</v>
      </c>
      <c r="V374" s="196">
        <v>0</v>
      </c>
      <c r="W374" s="209">
        <v>251868396.38999999</v>
      </c>
      <c r="X374" s="47"/>
    </row>
    <row r="375" spans="2:24">
      <c r="B375" s="21"/>
      <c r="K375" s="200" t="s">
        <v>1907</v>
      </c>
      <c r="M375" s="199">
        <v>27523089557.759998</v>
      </c>
      <c r="N375" s="200">
        <v>0</v>
      </c>
      <c r="O375" s="200">
        <v>0</v>
      </c>
      <c r="P375" s="200">
        <v>21564.42</v>
      </c>
      <c r="Q375" s="208">
        <v>27523067993.34</v>
      </c>
      <c r="S375" s="199">
        <v>898295623.67999995</v>
      </c>
      <c r="T375" s="200">
        <v>0</v>
      </c>
      <c r="U375" s="200">
        <v>0</v>
      </c>
      <c r="V375" s="200">
        <v>887155.06</v>
      </c>
      <c r="W375" s="208">
        <v>897408468.62</v>
      </c>
      <c r="X375" s="47"/>
    </row>
    <row r="376" spans="2:24" ht="25.5" customHeight="1">
      <c r="B376" s="21"/>
      <c r="K376" s="196" t="s">
        <v>1908</v>
      </c>
      <c r="M376" s="195">
        <v>12079007355.66</v>
      </c>
      <c r="N376" s="196">
        <v>0</v>
      </c>
      <c r="O376" s="196">
        <v>0</v>
      </c>
      <c r="P376" s="196">
        <v>0</v>
      </c>
      <c r="Q376" s="209">
        <v>12079007355.66</v>
      </c>
      <c r="S376" s="195">
        <v>3635508025.2199998</v>
      </c>
      <c r="T376" s="196">
        <v>0</v>
      </c>
      <c r="U376" s="196">
        <v>0</v>
      </c>
      <c r="V376" s="196">
        <v>14813969.220000001</v>
      </c>
      <c r="W376" s="209">
        <v>3620694056</v>
      </c>
      <c r="X376" s="47"/>
    </row>
    <row r="377" spans="2:24" ht="25.5" customHeight="1">
      <c r="B377" s="21"/>
      <c r="K377" s="200" t="s">
        <v>1909</v>
      </c>
      <c r="M377" s="199">
        <v>4241327420.29</v>
      </c>
      <c r="N377" s="200">
        <v>0</v>
      </c>
      <c r="O377" s="200">
        <v>0</v>
      </c>
      <c r="P377" s="200">
        <v>0</v>
      </c>
      <c r="Q377" s="208">
        <v>4241327420.29</v>
      </c>
      <c r="S377" s="199">
        <v>3629695762.6100001</v>
      </c>
      <c r="T377" s="200">
        <v>0</v>
      </c>
      <c r="U377" s="200">
        <v>0</v>
      </c>
      <c r="V377" s="200">
        <v>14813969.220000001</v>
      </c>
      <c r="W377" s="208">
        <v>3614881793.3899999</v>
      </c>
      <c r="X377" s="47"/>
    </row>
    <row r="378" spans="2:24" ht="25.5" customHeight="1">
      <c r="B378" s="21"/>
      <c r="K378" s="196" t="s">
        <v>1910</v>
      </c>
      <c r="M378" s="195">
        <v>3250527499.2800002</v>
      </c>
      <c r="N378" s="196">
        <v>0</v>
      </c>
      <c r="O378" s="196">
        <v>0</v>
      </c>
      <c r="P378" s="196">
        <v>0</v>
      </c>
      <c r="Q378" s="209">
        <v>3250527499.2800002</v>
      </c>
      <c r="S378" s="195">
        <v>3316358694.5700002</v>
      </c>
      <c r="T378" s="196">
        <v>0</v>
      </c>
      <c r="U378" s="196">
        <v>0</v>
      </c>
      <c r="V378" s="196">
        <v>14813969.220000001</v>
      </c>
      <c r="W378" s="209">
        <v>3301544725.3499999</v>
      </c>
      <c r="X378" s="47"/>
    </row>
    <row r="379" spans="2:24">
      <c r="B379" s="21"/>
      <c r="K379" s="200" t="s">
        <v>1911</v>
      </c>
      <c r="M379" s="199">
        <v>885072133.77999997</v>
      </c>
      <c r="N379" s="200">
        <v>0</v>
      </c>
      <c r="O379" s="200">
        <v>0</v>
      </c>
      <c r="P379" s="200">
        <v>0</v>
      </c>
      <c r="Q379" s="208">
        <v>885072133.77999997</v>
      </c>
      <c r="S379" s="199">
        <v>267987643.86000001</v>
      </c>
      <c r="T379" s="200">
        <v>0</v>
      </c>
      <c r="U379" s="200">
        <v>0</v>
      </c>
      <c r="V379" s="200">
        <v>0</v>
      </c>
      <c r="W379" s="208">
        <v>267987643.86000001</v>
      </c>
      <c r="X379" s="47"/>
    </row>
    <row r="380" spans="2:24">
      <c r="B380" s="21"/>
      <c r="K380" s="196" t="s">
        <v>1912</v>
      </c>
      <c r="M380" s="195">
        <v>105727787.23</v>
      </c>
      <c r="N380" s="196">
        <v>0</v>
      </c>
      <c r="O380" s="196">
        <v>0</v>
      </c>
      <c r="P380" s="196">
        <v>0</v>
      </c>
      <c r="Q380" s="209">
        <v>105727787.23</v>
      </c>
      <c r="S380" s="195">
        <v>45349424.18</v>
      </c>
      <c r="T380" s="196">
        <v>0</v>
      </c>
      <c r="U380" s="196">
        <v>0</v>
      </c>
      <c r="V380" s="196">
        <v>0</v>
      </c>
      <c r="W380" s="209">
        <v>45349424.18</v>
      </c>
      <c r="X380" s="47"/>
    </row>
    <row r="381" spans="2:24" ht="25.5" customHeight="1">
      <c r="B381" s="21"/>
      <c r="K381" s="200" t="s">
        <v>1913</v>
      </c>
      <c r="M381" s="199">
        <v>7837679935.3699999</v>
      </c>
      <c r="N381" s="200">
        <v>0</v>
      </c>
      <c r="O381" s="200">
        <v>0</v>
      </c>
      <c r="P381" s="200">
        <v>0</v>
      </c>
      <c r="Q381" s="208">
        <v>7837679935.3699999</v>
      </c>
      <c r="S381" s="199">
        <v>5812262.6100000003</v>
      </c>
      <c r="T381" s="200">
        <v>0</v>
      </c>
      <c r="U381" s="200">
        <v>0</v>
      </c>
      <c r="V381" s="200">
        <v>0</v>
      </c>
      <c r="W381" s="208">
        <v>5812262.6100000003</v>
      </c>
      <c r="X381" s="47"/>
    </row>
    <row r="382" spans="2:24">
      <c r="B382" s="21"/>
      <c r="K382" s="196" t="s">
        <v>1914</v>
      </c>
      <c r="M382" s="195">
        <v>6733737566.3100004</v>
      </c>
      <c r="N382" s="196">
        <v>0</v>
      </c>
      <c r="O382" s="196">
        <v>0</v>
      </c>
      <c r="P382" s="196">
        <v>0</v>
      </c>
      <c r="Q382" s="209">
        <v>6733737566.3100004</v>
      </c>
      <c r="S382" s="195">
        <v>5812262.6100000003</v>
      </c>
      <c r="T382" s="196">
        <v>0</v>
      </c>
      <c r="U382" s="196">
        <v>0</v>
      </c>
      <c r="V382" s="196">
        <v>0</v>
      </c>
      <c r="W382" s="209">
        <v>5812262.6100000003</v>
      </c>
      <c r="X382" s="47"/>
    </row>
    <row r="383" spans="2:24">
      <c r="B383" s="21"/>
      <c r="K383" s="200" t="s">
        <v>1915</v>
      </c>
      <c r="M383" s="199">
        <v>34584703.359999999</v>
      </c>
      <c r="N383" s="200">
        <v>0</v>
      </c>
      <c r="O383" s="200">
        <v>0</v>
      </c>
      <c r="P383" s="200">
        <v>0</v>
      </c>
      <c r="Q383" s="208">
        <v>34584703.359999999</v>
      </c>
      <c r="S383" s="199">
        <v>0</v>
      </c>
      <c r="T383" s="200">
        <v>0</v>
      </c>
      <c r="U383" s="200">
        <v>0</v>
      </c>
      <c r="V383" s="200">
        <v>0</v>
      </c>
      <c r="W383" s="208">
        <v>0</v>
      </c>
      <c r="X383" s="47"/>
    </row>
    <row r="384" spans="2:24">
      <c r="B384" s="21"/>
      <c r="K384" s="196" t="s">
        <v>1916</v>
      </c>
      <c r="M384" s="195">
        <v>41715531.619999997</v>
      </c>
      <c r="N384" s="196">
        <v>0</v>
      </c>
      <c r="O384" s="196">
        <v>0</v>
      </c>
      <c r="P384" s="196">
        <v>0</v>
      </c>
      <c r="Q384" s="209">
        <v>41715531.619999997</v>
      </c>
      <c r="S384" s="195">
        <v>0</v>
      </c>
      <c r="T384" s="196">
        <v>0</v>
      </c>
      <c r="U384" s="196">
        <v>0</v>
      </c>
      <c r="V384" s="196">
        <v>0</v>
      </c>
      <c r="W384" s="209">
        <v>0</v>
      </c>
      <c r="X384" s="47"/>
    </row>
    <row r="385" spans="2:24">
      <c r="B385" s="21"/>
      <c r="K385" s="200" t="s">
        <v>1917</v>
      </c>
      <c r="M385" s="199">
        <v>6003560.6399999997</v>
      </c>
      <c r="N385" s="200">
        <v>0</v>
      </c>
      <c r="O385" s="200">
        <v>0</v>
      </c>
      <c r="P385" s="200">
        <v>0</v>
      </c>
      <c r="Q385" s="208">
        <v>6003560.6399999997</v>
      </c>
      <c r="S385" s="199">
        <v>0</v>
      </c>
      <c r="T385" s="200">
        <v>0</v>
      </c>
      <c r="U385" s="200">
        <v>0</v>
      </c>
      <c r="V385" s="200">
        <v>0</v>
      </c>
      <c r="W385" s="208">
        <v>0</v>
      </c>
      <c r="X385" s="47"/>
    </row>
    <row r="386" spans="2:24">
      <c r="B386" s="21"/>
      <c r="K386" s="196" t="s">
        <v>1918</v>
      </c>
      <c r="M386" s="195">
        <v>978335180.91999996</v>
      </c>
      <c r="N386" s="196">
        <v>0</v>
      </c>
      <c r="O386" s="196">
        <v>0</v>
      </c>
      <c r="P386" s="196">
        <v>0</v>
      </c>
      <c r="Q386" s="209">
        <v>978335180.91999996</v>
      </c>
      <c r="S386" s="195">
        <v>0</v>
      </c>
      <c r="T386" s="196">
        <v>0</v>
      </c>
      <c r="U386" s="196">
        <v>0</v>
      </c>
      <c r="V386" s="196">
        <v>0</v>
      </c>
      <c r="W386" s="209">
        <v>0</v>
      </c>
      <c r="X386" s="47"/>
    </row>
    <row r="387" spans="2:24">
      <c r="B387" s="21"/>
      <c r="K387" s="200" t="s">
        <v>1919</v>
      </c>
      <c r="M387" s="199">
        <v>43303392.520000003</v>
      </c>
      <c r="N387" s="200">
        <v>0</v>
      </c>
      <c r="O387" s="200">
        <v>0</v>
      </c>
      <c r="P387" s="200">
        <v>0</v>
      </c>
      <c r="Q387" s="208">
        <v>43303392.520000003</v>
      </c>
      <c r="S387" s="199">
        <v>0</v>
      </c>
      <c r="T387" s="200">
        <v>0</v>
      </c>
      <c r="U387" s="200">
        <v>0</v>
      </c>
      <c r="V387" s="200">
        <v>0</v>
      </c>
      <c r="W387" s="208">
        <v>0</v>
      </c>
      <c r="X387" s="47"/>
    </row>
    <row r="388" spans="2:24">
      <c r="B388" s="21"/>
      <c r="K388" s="196" t="s">
        <v>1816</v>
      </c>
      <c r="M388" s="195">
        <v>0</v>
      </c>
      <c r="N388" s="196">
        <v>0</v>
      </c>
      <c r="O388" s="196">
        <v>0</v>
      </c>
      <c r="P388" s="196">
        <v>0</v>
      </c>
      <c r="Q388" s="209">
        <v>0</v>
      </c>
      <c r="S388" s="195">
        <v>6226773.5899999999</v>
      </c>
      <c r="T388" s="196">
        <v>0</v>
      </c>
      <c r="U388" s="196">
        <v>0</v>
      </c>
      <c r="V388" s="196">
        <v>0</v>
      </c>
      <c r="W388" s="209">
        <v>6226773.5899999999</v>
      </c>
      <c r="X388" s="47"/>
    </row>
    <row r="389" spans="2:24" ht="25.5" customHeight="1">
      <c r="B389" s="21"/>
      <c r="K389" s="200" t="s">
        <v>1818</v>
      </c>
      <c r="M389" s="199">
        <v>0</v>
      </c>
      <c r="N389" s="200">
        <v>0</v>
      </c>
      <c r="O389" s="200">
        <v>0</v>
      </c>
      <c r="P389" s="200">
        <v>0</v>
      </c>
      <c r="Q389" s="208">
        <v>0</v>
      </c>
      <c r="S389" s="199">
        <v>0</v>
      </c>
      <c r="T389" s="200">
        <v>0</v>
      </c>
      <c r="U389" s="200">
        <v>0</v>
      </c>
      <c r="V389" s="200">
        <v>0</v>
      </c>
      <c r="W389" s="208">
        <v>0</v>
      </c>
      <c r="X389" s="47"/>
    </row>
    <row r="390" spans="2:24">
      <c r="B390" s="21"/>
      <c r="K390" s="196" t="s">
        <v>1820</v>
      </c>
      <c r="M390" s="195">
        <v>110906566.56999999</v>
      </c>
      <c r="N390" s="196">
        <v>0</v>
      </c>
      <c r="O390" s="196">
        <v>0</v>
      </c>
      <c r="P390" s="196">
        <v>0</v>
      </c>
      <c r="Q390" s="209">
        <v>110906566.56999999</v>
      </c>
      <c r="S390" s="195">
        <v>75145491.469999999</v>
      </c>
      <c r="T390" s="196">
        <v>0</v>
      </c>
      <c r="U390" s="196">
        <v>0</v>
      </c>
      <c r="V390" s="196">
        <v>0</v>
      </c>
      <c r="W390" s="209">
        <v>75145491.469999999</v>
      </c>
      <c r="X390" s="47"/>
    </row>
    <row r="391" spans="2:24">
      <c r="B391" s="21"/>
      <c r="K391" s="200" t="s">
        <v>1822</v>
      </c>
      <c r="M391" s="199">
        <v>1496343.96</v>
      </c>
      <c r="N391" s="200">
        <v>0</v>
      </c>
      <c r="O391" s="200">
        <v>0</v>
      </c>
      <c r="P391" s="200">
        <v>0</v>
      </c>
      <c r="Q391" s="208">
        <v>1496343.96</v>
      </c>
      <c r="S391" s="199">
        <v>3956.31</v>
      </c>
      <c r="T391" s="200">
        <v>0</v>
      </c>
      <c r="U391" s="200">
        <v>0</v>
      </c>
      <c r="V391" s="200">
        <v>0</v>
      </c>
      <c r="W391" s="208">
        <v>3956.31</v>
      </c>
      <c r="X391" s="47"/>
    </row>
    <row r="392" spans="2:24">
      <c r="B392" s="21"/>
      <c r="K392" s="196" t="s">
        <v>1824</v>
      </c>
      <c r="M392" s="195">
        <v>33192847.350000001</v>
      </c>
      <c r="N392" s="196">
        <v>0</v>
      </c>
      <c r="O392" s="196">
        <v>0</v>
      </c>
      <c r="P392" s="196">
        <v>0</v>
      </c>
      <c r="Q392" s="209">
        <v>33192847.350000001</v>
      </c>
      <c r="S392" s="195">
        <v>2631847.6</v>
      </c>
      <c r="T392" s="196">
        <v>0</v>
      </c>
      <c r="U392" s="196">
        <v>0</v>
      </c>
      <c r="V392" s="196">
        <v>0</v>
      </c>
      <c r="W392" s="209">
        <v>2631847.6</v>
      </c>
      <c r="X392" s="47"/>
    </row>
    <row r="393" spans="2:24">
      <c r="B393" s="21"/>
      <c r="K393" s="200" t="s">
        <v>1826</v>
      </c>
      <c r="M393" s="199">
        <v>3244798998.1500001</v>
      </c>
      <c r="N393" s="200">
        <v>0</v>
      </c>
      <c r="O393" s="200">
        <v>0</v>
      </c>
      <c r="P393" s="200">
        <v>0</v>
      </c>
      <c r="Q393" s="208">
        <v>3244798998.1500001</v>
      </c>
      <c r="S393" s="199">
        <v>1044677379.63</v>
      </c>
      <c r="T393" s="200">
        <v>0</v>
      </c>
      <c r="U393" s="200">
        <v>0</v>
      </c>
      <c r="V393" s="200">
        <v>228561.79</v>
      </c>
      <c r="W393" s="208">
        <v>1044448817.84</v>
      </c>
      <c r="X393" s="47"/>
    </row>
    <row r="394" spans="2:24">
      <c r="B394" s="21"/>
      <c r="K394" s="196" t="s">
        <v>1828</v>
      </c>
      <c r="M394" s="195">
        <v>2234028957.27</v>
      </c>
      <c r="N394" s="196">
        <v>0</v>
      </c>
      <c r="O394" s="196">
        <v>0</v>
      </c>
      <c r="P394" s="196">
        <v>0</v>
      </c>
      <c r="Q394" s="209">
        <v>2234028957.27</v>
      </c>
      <c r="S394" s="195">
        <v>260014700.46000001</v>
      </c>
      <c r="T394" s="196">
        <v>0</v>
      </c>
      <c r="U394" s="196">
        <v>0</v>
      </c>
      <c r="V394" s="196">
        <v>0</v>
      </c>
      <c r="W394" s="209">
        <v>260014700.46000001</v>
      </c>
      <c r="X394" s="47"/>
    </row>
    <row r="395" spans="2:24">
      <c r="B395" s="21"/>
      <c r="K395" s="200" t="s">
        <v>1830</v>
      </c>
      <c r="M395" s="199">
        <v>24542255213.529999</v>
      </c>
      <c r="N395" s="200">
        <v>0</v>
      </c>
      <c r="O395" s="200">
        <v>0</v>
      </c>
      <c r="P395" s="200">
        <v>94.41</v>
      </c>
      <c r="Q395" s="208">
        <v>24542255119.119999</v>
      </c>
      <c r="S395" s="199">
        <v>2710751447.4099998</v>
      </c>
      <c r="T395" s="200">
        <v>0</v>
      </c>
      <c r="U395" s="200">
        <v>0</v>
      </c>
      <c r="V395" s="200">
        <v>986059.72</v>
      </c>
      <c r="W395" s="208">
        <v>2709765387.6900001</v>
      </c>
      <c r="X395" s="47"/>
    </row>
    <row r="396" spans="2:24" ht="15.75" customHeight="1" thickBot="1">
      <c r="B396" s="21"/>
      <c r="K396" s="196" t="s">
        <v>1832</v>
      </c>
      <c r="M396" s="216">
        <v>927431689.46000004</v>
      </c>
      <c r="N396" s="217">
        <v>0</v>
      </c>
      <c r="O396" s="217">
        <v>0</v>
      </c>
      <c r="P396" s="217">
        <v>0</v>
      </c>
      <c r="Q396" s="218">
        <v>927431689.46000004</v>
      </c>
      <c r="S396" s="216">
        <v>281223809.29000002</v>
      </c>
      <c r="T396" s="217">
        <v>0</v>
      </c>
      <c r="U396" s="217">
        <v>0</v>
      </c>
      <c r="V396" s="217">
        <v>255766.41</v>
      </c>
      <c r="W396" s="218">
        <v>280968042.88</v>
      </c>
      <c r="X396" s="47"/>
    </row>
    <row r="397" spans="2:24" ht="15.75" customHeight="1" thickBot="1"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50"/>
    </row>
  </sheetData>
  <mergeCells count="2">
    <mergeCell ref="C4:W4"/>
    <mergeCell ref="C3:W3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B2" sqref="B2:L15"/>
    </sheetView>
  </sheetViews>
  <sheetFormatPr defaultColWidth="10.7109375" defaultRowHeight="15"/>
  <cols>
    <col min="1" max="1" width="6.85546875" style="24" customWidth="1"/>
    <col min="2" max="2" width="1.42578125" style="24" customWidth="1"/>
    <col min="3" max="3" width="47.85546875" style="24" customWidth="1"/>
    <col min="4" max="4" width="8.28515625" style="24" customWidth="1"/>
    <col min="5" max="5" width="1.7109375" customWidth="1"/>
    <col min="6" max="6" width="9" style="24" customWidth="1"/>
    <col min="7" max="7" width="1.42578125" customWidth="1"/>
    <col min="8" max="8" width="10.5703125" style="24" customWidth="1"/>
    <col min="9" max="9" width="1.140625" customWidth="1"/>
    <col min="10" max="10" width="8.5703125" style="24" customWidth="1"/>
    <col min="11" max="11" width="8.570312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2658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2659</v>
      </c>
      <c r="D6" s="70">
        <v>800715</v>
      </c>
      <c r="E6" s="151"/>
      <c r="F6" s="70">
        <v>7440</v>
      </c>
      <c r="G6" s="144"/>
      <c r="H6" s="70">
        <v>1208</v>
      </c>
      <c r="I6" s="151"/>
      <c r="J6" s="70">
        <v>809363</v>
      </c>
      <c r="K6" s="70">
        <v>792166.86481583992</v>
      </c>
      <c r="L6" s="119"/>
    </row>
    <row r="7" spans="2:12">
      <c r="B7" s="120"/>
      <c r="C7" s="30" t="s">
        <v>2660</v>
      </c>
      <c r="D7" s="70">
        <v>6465</v>
      </c>
      <c r="E7" s="70"/>
      <c r="F7" s="70">
        <v>4579</v>
      </c>
      <c r="G7" s="70"/>
      <c r="H7" s="70">
        <v>709</v>
      </c>
      <c r="I7" s="70"/>
      <c r="J7" s="70">
        <v>11753</v>
      </c>
      <c r="K7" s="70">
        <v>6933.8872332600004</v>
      </c>
      <c r="L7" s="119"/>
    </row>
    <row r="8" spans="2:12">
      <c r="B8" s="120"/>
      <c r="C8" s="30" t="s">
        <v>2661</v>
      </c>
      <c r="D8" s="70">
        <v>4</v>
      </c>
      <c r="E8" s="151"/>
      <c r="F8" s="70">
        <v>501</v>
      </c>
      <c r="G8" s="144"/>
      <c r="H8" s="70">
        <v>552</v>
      </c>
      <c r="I8" s="151"/>
      <c r="J8" s="70">
        <v>1057</v>
      </c>
      <c r="K8" s="70">
        <v>873.73866200999987</v>
      </c>
      <c r="L8" s="119"/>
    </row>
    <row r="9" spans="2:12">
      <c r="B9" s="120"/>
      <c r="C9" s="30" t="s">
        <v>2662</v>
      </c>
      <c r="D9" s="70">
        <v>1312</v>
      </c>
      <c r="E9" s="151"/>
      <c r="F9" s="70">
        <v>582</v>
      </c>
      <c r="G9" s="144"/>
      <c r="H9" s="70">
        <v>303</v>
      </c>
      <c r="I9" s="151"/>
      <c r="J9" s="70">
        <v>2197</v>
      </c>
      <c r="K9" s="70">
        <v>1827.1027007299999</v>
      </c>
      <c r="L9" s="119"/>
    </row>
    <row r="10" spans="2:12" ht="24">
      <c r="B10" s="120"/>
      <c r="C10" s="147" t="s">
        <v>2663</v>
      </c>
      <c r="D10" s="70">
        <v>0</v>
      </c>
      <c r="E10" s="151"/>
      <c r="F10" s="70">
        <v>6631</v>
      </c>
      <c r="G10" s="144"/>
      <c r="H10" s="70">
        <v>92</v>
      </c>
      <c r="I10" s="151"/>
      <c r="J10" s="70">
        <v>6723</v>
      </c>
      <c r="K10" s="70">
        <v>4135.6568800599998</v>
      </c>
      <c r="L10" s="119"/>
    </row>
    <row r="11" spans="2:12" ht="24">
      <c r="B11" s="120"/>
      <c r="C11" s="147" t="s">
        <v>2664</v>
      </c>
      <c r="D11" s="70">
        <v>0</v>
      </c>
      <c r="E11" s="151"/>
      <c r="F11" s="70">
        <v>613</v>
      </c>
      <c r="G11" s="144"/>
      <c r="H11" s="70">
        <v>182</v>
      </c>
      <c r="I11" s="151"/>
      <c r="J11" s="70">
        <v>795</v>
      </c>
      <c r="K11" s="70">
        <v>616.65800381999998</v>
      </c>
      <c r="L11" s="119"/>
    </row>
    <row r="12" spans="2:12">
      <c r="B12" s="120"/>
      <c r="C12" s="30" t="s">
        <v>2665</v>
      </c>
      <c r="D12" s="70">
        <v>0</v>
      </c>
      <c r="E12" s="151"/>
      <c r="F12" s="70">
        <v>-3266</v>
      </c>
      <c r="G12" s="144"/>
      <c r="H12" s="70">
        <v>-48</v>
      </c>
      <c r="I12" s="151"/>
      <c r="J12" s="70">
        <v>-3315</v>
      </c>
      <c r="K12" s="70">
        <v>-3502.0360711200001</v>
      </c>
      <c r="L12" s="119"/>
    </row>
    <row r="13" spans="2:12" ht="15.75" customHeight="1" thickBot="1">
      <c r="B13" s="120"/>
      <c r="C13" s="30" t="s">
        <v>2666</v>
      </c>
      <c r="D13" s="52">
        <v>0</v>
      </c>
      <c r="E13" s="151"/>
      <c r="F13" s="52">
        <v>-589</v>
      </c>
      <c r="G13" s="144"/>
      <c r="H13" s="52">
        <v>-177</v>
      </c>
      <c r="I13" s="151"/>
      <c r="J13" s="52">
        <v>-766</v>
      </c>
      <c r="K13" s="52">
        <v>-592.33194978999995</v>
      </c>
      <c r="L13" s="119"/>
    </row>
    <row r="14" spans="2:12">
      <c r="B14" s="120"/>
      <c r="C14" s="135" t="s">
        <v>2667</v>
      </c>
      <c r="D14" s="139">
        <v>808496</v>
      </c>
      <c r="E14" s="137"/>
      <c r="F14" s="139">
        <v>16491</v>
      </c>
      <c r="G14" s="137"/>
      <c r="H14" s="139">
        <v>2821</v>
      </c>
      <c r="I14" s="137"/>
      <c r="J14" s="139">
        <v>827807</v>
      </c>
      <c r="K14" s="139">
        <v>802459.54027480981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workbookViewId="0">
      <selection activeCell="K6" sqref="K6:K7"/>
    </sheetView>
  </sheetViews>
  <sheetFormatPr defaultColWidth="10.7109375" defaultRowHeight="15"/>
  <cols>
    <col min="1" max="1" width="6.85546875" style="24" customWidth="1"/>
    <col min="2" max="2" width="1" style="24" customWidth="1"/>
    <col min="3" max="3" width="40.28515625" style="24" bestFit="1" customWidth="1"/>
    <col min="4" max="4" width="7.28515625" style="24" customWidth="1"/>
    <col min="5" max="5" width="1.140625" customWidth="1"/>
    <col min="6" max="6" width="9.28515625" style="24" customWidth="1"/>
    <col min="7" max="7" width="1.140625" customWidth="1"/>
    <col min="8" max="8" width="11.140625" style="24" customWidth="1"/>
    <col min="9" max="9" width="1.140625" customWidth="1"/>
    <col min="10" max="10" width="7.85546875" style="24" customWidth="1"/>
    <col min="11" max="11" width="7.8554687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2668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2669</v>
      </c>
      <c r="D6" s="70">
        <v>2600</v>
      </c>
      <c r="E6" s="151"/>
      <c r="F6" s="70">
        <v>44174</v>
      </c>
      <c r="G6" s="144"/>
      <c r="H6" s="70">
        <v>27212</v>
      </c>
      <c r="I6" s="151"/>
      <c r="J6" s="70">
        <v>73985</v>
      </c>
      <c r="K6" s="136">
        <v>60764.748370890004</v>
      </c>
      <c r="L6" s="119"/>
    </row>
    <row r="7" spans="2:12" ht="15.75" customHeight="1" thickBot="1">
      <c r="B7" s="120"/>
      <c r="C7" s="30" t="s">
        <v>2670</v>
      </c>
      <c r="D7" s="52">
        <v>464</v>
      </c>
      <c r="E7" s="70"/>
      <c r="F7" s="52">
        <v>1</v>
      </c>
      <c r="G7" s="70"/>
      <c r="H7" s="52">
        <v>75</v>
      </c>
      <c r="I7" s="70"/>
      <c r="J7" s="52">
        <v>540</v>
      </c>
      <c r="K7" s="130">
        <v>541.90808499000002</v>
      </c>
      <c r="L7" s="119"/>
    </row>
    <row r="8" spans="2:12">
      <c r="B8" s="120"/>
      <c r="C8" s="135" t="s">
        <v>2671</v>
      </c>
      <c r="D8" s="139">
        <v>3064</v>
      </c>
      <c r="E8" s="137"/>
      <c r="F8" s="139">
        <v>44175</v>
      </c>
      <c r="G8" s="137"/>
      <c r="H8" s="139">
        <v>27286</v>
      </c>
      <c r="I8" s="137"/>
      <c r="J8" s="139">
        <v>74525</v>
      </c>
      <c r="K8" s="138">
        <v>61306.656455879987</v>
      </c>
      <c r="L8" s="119"/>
    </row>
    <row r="9" spans="2:12" ht="15.75" customHeight="1" thickBot="1">
      <c r="B9" s="118"/>
      <c r="C9" s="117"/>
      <c r="D9" s="129"/>
      <c r="E9" s="129"/>
      <c r="F9" s="129"/>
      <c r="G9" s="129"/>
      <c r="H9" s="129"/>
      <c r="I9" s="129"/>
      <c r="J9" s="129"/>
      <c r="K9" s="129"/>
      <c r="L9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workbookViewId="0">
      <selection activeCell="F17" sqref="F17"/>
    </sheetView>
  </sheetViews>
  <sheetFormatPr defaultColWidth="10.7109375" defaultRowHeight="15"/>
  <cols>
    <col min="1" max="1" width="6.85546875" style="24" customWidth="1"/>
    <col min="2" max="2" width="1.140625" style="24" customWidth="1"/>
    <col min="3" max="3" width="41.85546875" style="24" customWidth="1"/>
    <col min="4" max="4" width="8.85546875" customWidth="1"/>
    <col min="5" max="5" width="1.28515625" customWidth="1"/>
    <col min="6" max="6" width="10.28515625" customWidth="1"/>
    <col min="7" max="7" width="1.140625" customWidth="1"/>
    <col min="8" max="8" width="11.85546875" style="24" customWidth="1"/>
    <col min="9" max="9" width="1.140625" customWidth="1"/>
    <col min="10" max="10" width="8.140625" style="24" customWidth="1"/>
    <col min="11" max="11" width="7.85546875" customWidth="1"/>
    <col min="12" max="12" width="1.57031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2672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2673</v>
      </c>
      <c r="D6" s="70">
        <v>5</v>
      </c>
      <c r="E6" s="151"/>
      <c r="F6" s="70">
        <v>106</v>
      </c>
      <c r="G6" s="144"/>
      <c r="H6" s="70">
        <v>209</v>
      </c>
      <c r="I6" s="151"/>
      <c r="J6" s="70">
        <v>320</v>
      </c>
      <c r="K6" s="136">
        <v>728.33193643999994</v>
      </c>
      <c r="L6" s="119"/>
    </row>
    <row r="7" spans="2:12">
      <c r="B7" s="120"/>
      <c r="C7" s="30" t="s">
        <v>2674</v>
      </c>
      <c r="D7" s="70">
        <v>0</v>
      </c>
      <c r="E7" s="151"/>
      <c r="F7" s="70">
        <v>62</v>
      </c>
      <c r="G7" s="144"/>
      <c r="H7" s="70">
        <v>5</v>
      </c>
      <c r="I7" s="151"/>
      <c r="J7" s="70">
        <v>67</v>
      </c>
      <c r="K7" s="136">
        <v>67.776074359999996</v>
      </c>
      <c r="L7" s="119"/>
    </row>
    <row r="8" spans="2:12" ht="15.75" customHeight="1" thickBot="1">
      <c r="B8" s="120"/>
      <c r="C8" s="30" t="s">
        <v>2675</v>
      </c>
      <c r="D8" s="52">
        <v>33</v>
      </c>
      <c r="E8" s="70"/>
      <c r="F8" s="52">
        <v>3</v>
      </c>
      <c r="G8" s="70"/>
      <c r="H8" s="52">
        <v>75</v>
      </c>
      <c r="I8" s="70"/>
      <c r="J8" s="52">
        <v>110</v>
      </c>
      <c r="K8" s="130">
        <v>108.37871479</v>
      </c>
      <c r="L8" s="119"/>
    </row>
    <row r="9" spans="2:12">
      <c r="B9" s="120"/>
      <c r="C9" s="135" t="s">
        <v>2676</v>
      </c>
      <c r="D9" s="139">
        <v>37</v>
      </c>
      <c r="E9" s="137"/>
      <c r="F9" s="139">
        <v>171</v>
      </c>
      <c r="G9" s="137"/>
      <c r="H9" s="139">
        <v>289</v>
      </c>
      <c r="I9" s="137"/>
      <c r="J9" s="139">
        <v>497</v>
      </c>
      <c r="K9" s="138">
        <v>904.48672558999988</v>
      </c>
      <c r="L9" s="119"/>
    </row>
    <row r="10" spans="2:12" ht="15.75" customHeight="1" thickBot="1">
      <c r="B10" s="118"/>
      <c r="C10" s="117"/>
      <c r="D10" s="129"/>
      <c r="E10" s="129"/>
      <c r="F10" s="129"/>
      <c r="G10" s="129"/>
      <c r="H10" s="129"/>
      <c r="I10" s="129"/>
      <c r="J10" s="129"/>
      <c r="K10" s="129"/>
      <c r="L10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defaultColWidth="10.7109375" defaultRowHeight="15"/>
  <cols>
    <col min="1" max="1" width="6.85546875" style="24" customWidth="1"/>
    <col min="2" max="2" width="1.140625" style="24" customWidth="1"/>
    <col min="3" max="3" width="33.42578125" style="24" customWidth="1"/>
    <col min="4" max="4" width="10.85546875" style="24" customWidth="1"/>
    <col min="5" max="5" width="0.85546875" customWidth="1"/>
    <col min="6" max="6" width="10.7109375" style="24" customWidth="1"/>
    <col min="7" max="7" width="0.85546875" customWidth="1"/>
    <col min="8" max="8" width="10.7109375" style="24" customWidth="1"/>
    <col min="9" max="9" width="0.85546875" customWidth="1"/>
    <col min="10" max="10" width="10.28515625" style="24" customWidth="1"/>
    <col min="11" max="11" width="9.85546875" customWidth="1"/>
    <col min="12" max="12" width="1.140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2677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 ht="24">
      <c r="B6" s="120"/>
      <c r="C6" s="147" t="s">
        <v>2678</v>
      </c>
      <c r="D6" s="70">
        <v>903</v>
      </c>
      <c r="E6" s="151"/>
      <c r="F6" s="70">
        <v>311</v>
      </c>
      <c r="G6" s="144"/>
      <c r="H6" s="70">
        <v>103</v>
      </c>
      <c r="I6" s="151"/>
      <c r="J6" s="70">
        <v>1317</v>
      </c>
      <c r="K6" s="136">
        <v>1556.5564445499999</v>
      </c>
      <c r="L6" s="119"/>
    </row>
    <row r="7" spans="2:12" ht="24">
      <c r="B7" s="120"/>
      <c r="C7" s="147" t="s">
        <v>2679</v>
      </c>
      <c r="D7" s="70">
        <v>178</v>
      </c>
      <c r="E7" s="151"/>
      <c r="F7" s="70">
        <v>1</v>
      </c>
      <c r="G7" s="144"/>
      <c r="H7" s="70">
        <v>120</v>
      </c>
      <c r="I7" s="151"/>
      <c r="J7" s="70">
        <v>299</v>
      </c>
      <c r="K7" s="136">
        <v>34379.676806509997</v>
      </c>
      <c r="L7" s="119"/>
    </row>
    <row r="8" spans="2:12">
      <c r="B8" s="120"/>
      <c r="C8" s="147" t="s">
        <v>2680</v>
      </c>
      <c r="D8" s="70">
        <v>3058</v>
      </c>
      <c r="E8" s="151"/>
      <c r="F8" s="70">
        <v>36</v>
      </c>
      <c r="G8" s="144"/>
      <c r="H8" s="70">
        <v>474</v>
      </c>
      <c r="I8" s="151"/>
      <c r="J8" s="70">
        <v>3568</v>
      </c>
      <c r="K8" s="136">
        <v>3240.8055241799998</v>
      </c>
      <c r="L8" s="119"/>
    </row>
    <row r="9" spans="2:12" ht="24">
      <c r="B9" s="120"/>
      <c r="C9" s="147" t="s">
        <v>2681</v>
      </c>
      <c r="D9" s="70">
        <v>29045</v>
      </c>
      <c r="E9" s="151"/>
      <c r="F9" s="70">
        <v>0</v>
      </c>
      <c r="G9" s="144"/>
      <c r="H9" s="70">
        <v>0</v>
      </c>
      <c r="I9" s="151"/>
      <c r="J9" s="70">
        <v>29045</v>
      </c>
      <c r="K9" s="136">
        <v>308.89425428999999</v>
      </c>
      <c r="L9" s="119"/>
    </row>
    <row r="10" spans="2:12" ht="24">
      <c r="B10" s="120"/>
      <c r="C10" s="147" t="s">
        <v>2682</v>
      </c>
      <c r="D10" s="70">
        <v>0</v>
      </c>
      <c r="E10" s="151"/>
      <c r="F10" s="70">
        <v>0</v>
      </c>
      <c r="G10" s="144"/>
      <c r="H10" s="70">
        <v>0</v>
      </c>
      <c r="I10" s="151"/>
      <c r="J10" s="70">
        <v>0</v>
      </c>
      <c r="K10" s="136">
        <v>0</v>
      </c>
      <c r="L10" s="119"/>
    </row>
    <row r="11" spans="2:12" ht="24">
      <c r="B11" s="143"/>
      <c r="C11" s="147" t="s">
        <v>2683</v>
      </c>
      <c r="D11" s="70">
        <v>34467</v>
      </c>
      <c r="E11" s="151"/>
      <c r="F11" s="70">
        <v>0</v>
      </c>
      <c r="G11" s="144"/>
      <c r="H11" s="70">
        <v>2</v>
      </c>
      <c r="I11" s="151"/>
      <c r="J11" s="70">
        <v>34469</v>
      </c>
      <c r="K11" s="136">
        <v>0.63679651999999998</v>
      </c>
      <c r="L11" s="119"/>
    </row>
    <row r="12" spans="2:12" ht="15.75" thickBot="1">
      <c r="B12" s="120"/>
      <c r="C12" s="147" t="s">
        <v>2684</v>
      </c>
      <c r="D12" s="52">
        <v>13301</v>
      </c>
      <c r="E12" s="151"/>
      <c r="F12" s="52">
        <v>4440</v>
      </c>
      <c r="G12" s="144"/>
      <c r="H12" s="52">
        <v>587</v>
      </c>
      <c r="I12" s="151"/>
      <c r="J12" s="52">
        <v>18328</v>
      </c>
      <c r="K12" s="130">
        <v>17134.595344789999</v>
      </c>
      <c r="L12" s="119"/>
    </row>
    <row r="13" spans="2:12">
      <c r="B13" s="120"/>
      <c r="C13" s="135" t="s">
        <v>2685</v>
      </c>
      <c r="D13" s="139">
        <v>80952</v>
      </c>
      <c r="E13" s="137"/>
      <c r="F13" s="139">
        <v>4788</v>
      </c>
      <c r="G13" s="137"/>
      <c r="H13" s="139">
        <v>1286</v>
      </c>
      <c r="I13" s="137"/>
      <c r="J13" s="139">
        <v>87026</v>
      </c>
      <c r="K13" s="138">
        <v>56621.022517909987</v>
      </c>
      <c r="L13" s="47"/>
    </row>
    <row r="14" spans="2:12" ht="15.75" thickBot="1">
      <c r="B14" s="118"/>
      <c r="C14" s="117"/>
      <c r="D14" s="129"/>
      <c r="E14" s="129"/>
      <c r="F14" s="129"/>
      <c r="G14" s="129"/>
      <c r="H14" s="129"/>
      <c r="I14" s="129"/>
      <c r="J14" s="129"/>
      <c r="K14" s="129"/>
      <c r="L14" s="50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defaultColWidth="10.7109375" defaultRowHeight="15"/>
  <cols>
    <col min="1" max="1" width="6.85546875" style="24" customWidth="1"/>
    <col min="2" max="2" width="1.7109375" style="24" customWidth="1"/>
    <col min="3" max="3" width="38.7109375" style="24" customWidth="1"/>
    <col min="4" max="4" width="10.7109375" style="24" customWidth="1"/>
    <col min="5" max="5" width="0.85546875" customWidth="1"/>
    <col min="6" max="6" width="10.7109375" style="24" customWidth="1"/>
    <col min="7" max="7" width="0.85546875" customWidth="1"/>
    <col min="8" max="8" width="10.7109375" style="24" customWidth="1"/>
    <col min="9" max="9" width="0.85546875" customWidth="1"/>
    <col min="10" max="10" width="10.7109375" style="24" customWidth="1"/>
    <col min="12" max="12" width="1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2686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2687</v>
      </c>
      <c r="D6" s="70">
        <v>205</v>
      </c>
      <c r="E6" s="151"/>
      <c r="F6" s="70">
        <v>578</v>
      </c>
      <c r="G6" s="144"/>
      <c r="H6" s="70">
        <v>267</v>
      </c>
      <c r="I6" s="151"/>
      <c r="J6" s="70">
        <v>1050</v>
      </c>
      <c r="K6" s="136">
        <v>2139.0171319299998</v>
      </c>
      <c r="L6" s="119"/>
    </row>
    <row r="7" spans="2:12">
      <c r="B7" s="120"/>
      <c r="C7" s="30" t="s">
        <v>2688</v>
      </c>
      <c r="D7" s="70">
        <v>0</v>
      </c>
      <c r="E7" s="151"/>
      <c r="F7" s="70">
        <v>0</v>
      </c>
      <c r="G7" s="144"/>
      <c r="H7" s="70">
        <v>11</v>
      </c>
      <c r="I7" s="151"/>
      <c r="J7" s="70">
        <v>11</v>
      </c>
      <c r="K7" s="136">
        <v>24.416530479999999</v>
      </c>
      <c r="L7" s="119"/>
    </row>
    <row r="8" spans="2:12">
      <c r="B8" s="120"/>
      <c r="C8" s="30" t="s">
        <v>2689</v>
      </c>
      <c r="D8" s="70">
        <v>0</v>
      </c>
      <c r="E8" s="151"/>
      <c r="F8" s="70">
        <v>0</v>
      </c>
      <c r="G8" s="144"/>
      <c r="H8" s="70">
        <v>1</v>
      </c>
      <c r="I8" s="151"/>
      <c r="J8" s="70">
        <v>1</v>
      </c>
      <c r="K8" s="136">
        <v>60.199705489999999</v>
      </c>
      <c r="L8" s="119"/>
    </row>
    <row r="9" spans="2:12">
      <c r="B9" s="120"/>
      <c r="C9" s="30" t="s">
        <v>2690</v>
      </c>
      <c r="D9" s="70">
        <v>0</v>
      </c>
      <c r="E9" s="151"/>
      <c r="F9" s="70">
        <v>0</v>
      </c>
      <c r="G9" s="144"/>
      <c r="H9" s="70">
        <v>21</v>
      </c>
      <c r="I9" s="151"/>
      <c r="J9" s="70">
        <v>21</v>
      </c>
      <c r="K9" s="136">
        <v>0.44558700000000001</v>
      </c>
      <c r="L9" s="119"/>
    </row>
    <row r="10" spans="2:12">
      <c r="B10" s="120"/>
      <c r="C10" s="30" t="s">
        <v>2691</v>
      </c>
      <c r="D10" s="70">
        <v>0</v>
      </c>
      <c r="E10" s="151"/>
      <c r="F10" s="70">
        <v>2</v>
      </c>
      <c r="G10" s="144"/>
      <c r="H10" s="70">
        <v>0</v>
      </c>
      <c r="I10" s="151"/>
      <c r="J10" s="70">
        <v>2</v>
      </c>
      <c r="K10" s="136">
        <v>76.979973130000005</v>
      </c>
      <c r="L10" s="119"/>
    </row>
    <row r="11" spans="2:12">
      <c r="B11" s="134"/>
      <c r="C11" s="30" t="s">
        <v>2692</v>
      </c>
      <c r="D11" s="70">
        <v>0</v>
      </c>
      <c r="E11" s="151"/>
      <c r="F11" s="70">
        <v>316</v>
      </c>
      <c r="G11" s="144"/>
      <c r="H11" s="70">
        <v>13</v>
      </c>
      <c r="I11" s="151"/>
      <c r="J11" s="70">
        <v>329</v>
      </c>
      <c r="K11" s="136">
        <v>6.4629759699999996</v>
      </c>
      <c r="L11" s="119"/>
    </row>
    <row r="12" spans="2:12">
      <c r="B12" s="120"/>
      <c r="C12" s="30" t="s">
        <v>2693</v>
      </c>
      <c r="D12" s="70">
        <v>0</v>
      </c>
      <c r="E12" s="151"/>
      <c r="F12" s="70">
        <v>0</v>
      </c>
      <c r="G12" s="144"/>
      <c r="H12" s="70">
        <v>5</v>
      </c>
      <c r="I12" s="151"/>
      <c r="J12" s="70">
        <v>5</v>
      </c>
      <c r="K12" s="136">
        <v>5.9968025599999999</v>
      </c>
      <c r="L12" s="119"/>
    </row>
    <row r="13" spans="2:12">
      <c r="B13" s="120"/>
      <c r="C13" s="30" t="s">
        <v>2694</v>
      </c>
      <c r="D13" s="70">
        <v>9707</v>
      </c>
      <c r="E13" s="151"/>
      <c r="F13" s="70">
        <v>81705</v>
      </c>
      <c r="G13" s="144"/>
      <c r="H13" s="70">
        <v>16808</v>
      </c>
      <c r="I13" s="151"/>
      <c r="J13" s="70">
        <v>108220</v>
      </c>
      <c r="K13" s="136">
        <v>101010.06890709999</v>
      </c>
      <c r="L13" s="119"/>
    </row>
    <row r="14" spans="2:12" ht="15.75" customHeight="1" thickBot="1">
      <c r="B14" s="120"/>
      <c r="C14" s="30" t="s">
        <v>2695</v>
      </c>
      <c r="D14" s="52">
        <v>179360</v>
      </c>
      <c r="E14" s="151"/>
      <c r="F14" s="52">
        <v>15830</v>
      </c>
      <c r="G14" s="144"/>
      <c r="H14" s="52">
        <v>3415</v>
      </c>
      <c r="I14" s="151"/>
      <c r="J14" s="52">
        <v>198605</v>
      </c>
      <c r="K14" s="130">
        <v>254372.57516233</v>
      </c>
      <c r="L14" s="119"/>
    </row>
    <row r="15" spans="2:12">
      <c r="B15" s="120"/>
      <c r="C15" s="135" t="s">
        <v>2696</v>
      </c>
      <c r="D15" s="139">
        <v>189272</v>
      </c>
      <c r="E15" s="137"/>
      <c r="F15" s="139">
        <v>98431</v>
      </c>
      <c r="G15" s="137"/>
      <c r="H15" s="139">
        <v>20541</v>
      </c>
      <c r="I15" s="137"/>
      <c r="J15" s="139">
        <v>308244</v>
      </c>
      <c r="K15" s="138">
        <v>357696.16277598997</v>
      </c>
      <c r="L15" s="119"/>
    </row>
    <row r="16" spans="2:12" ht="15.75" customHeight="1" thickBot="1">
      <c r="B16" s="118"/>
      <c r="C16" s="117"/>
      <c r="D16" s="129"/>
      <c r="E16" s="129"/>
      <c r="F16" s="129"/>
      <c r="G16" s="129"/>
      <c r="H16" s="129"/>
      <c r="I16" s="129"/>
      <c r="J16" s="129"/>
      <c r="K16" s="129"/>
      <c r="L16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workbookViewId="0"/>
  </sheetViews>
  <sheetFormatPr defaultColWidth="10.7109375" defaultRowHeight="15"/>
  <cols>
    <col min="1" max="1" width="6.85546875" style="24" customWidth="1"/>
    <col min="2" max="2" width="1.7109375" style="24" customWidth="1"/>
    <col min="3" max="3" width="40.7109375" style="24" customWidth="1"/>
    <col min="4" max="4" width="10.7109375" style="24" customWidth="1"/>
    <col min="5" max="5" width="0.85546875" customWidth="1"/>
    <col min="6" max="6" width="10.7109375" style="24" customWidth="1"/>
    <col min="7" max="7" width="0.85546875" customWidth="1"/>
    <col min="8" max="8" width="10.7109375" style="24" customWidth="1"/>
    <col min="9" max="9" width="0.85546875" customWidth="1"/>
    <col min="10" max="10" width="10.7109375" style="24" customWidth="1"/>
    <col min="12" max="12" width="1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 ht="24" customHeight="1">
      <c r="B4" s="120"/>
      <c r="C4" s="110" t="s">
        <v>2697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2698</v>
      </c>
      <c r="D6" s="70">
        <v>1075</v>
      </c>
      <c r="E6" s="151"/>
      <c r="F6" s="70">
        <v>23971</v>
      </c>
      <c r="G6" s="144"/>
      <c r="H6" s="70">
        <v>21253</v>
      </c>
      <c r="I6" s="151"/>
      <c r="J6" s="70">
        <v>46299</v>
      </c>
      <c r="K6" s="136">
        <v>45027.331758970002</v>
      </c>
      <c r="L6" s="119"/>
    </row>
    <row r="7" spans="2:12">
      <c r="B7" s="120"/>
      <c r="C7" s="30" t="s">
        <v>2699</v>
      </c>
      <c r="D7" s="70">
        <v>2811</v>
      </c>
      <c r="E7" s="151"/>
      <c r="F7" s="70">
        <v>3863</v>
      </c>
      <c r="G7" s="144"/>
      <c r="H7" s="70">
        <v>2430</v>
      </c>
      <c r="I7" s="151"/>
      <c r="J7" s="70">
        <v>9104</v>
      </c>
      <c r="K7" s="136">
        <v>2276.2427498299999</v>
      </c>
      <c r="L7" s="119"/>
    </row>
    <row r="8" spans="2:12">
      <c r="B8" s="120"/>
      <c r="C8" s="30" t="s">
        <v>2700</v>
      </c>
      <c r="D8" s="70">
        <v>0</v>
      </c>
      <c r="E8" s="151"/>
      <c r="F8" s="70">
        <v>252</v>
      </c>
      <c r="G8" s="144"/>
      <c r="H8" s="70">
        <v>27</v>
      </c>
      <c r="I8" s="151"/>
      <c r="J8" s="70">
        <v>279</v>
      </c>
      <c r="K8" s="136">
        <v>425.75106455000002</v>
      </c>
      <c r="L8" s="119"/>
    </row>
    <row r="9" spans="2:12" ht="15.75" customHeight="1" thickBot="1">
      <c r="B9" s="120"/>
      <c r="C9" s="30" t="s">
        <v>2656</v>
      </c>
      <c r="D9" s="52">
        <v>423</v>
      </c>
      <c r="E9" s="151"/>
      <c r="F9" s="52">
        <v>188</v>
      </c>
      <c r="G9" s="144"/>
      <c r="H9" s="52">
        <v>17653</v>
      </c>
      <c r="I9" s="151"/>
      <c r="J9" s="52">
        <v>18264</v>
      </c>
      <c r="K9" s="130">
        <v>15589.551276849999</v>
      </c>
      <c r="L9" s="119"/>
    </row>
    <row r="10" spans="2:12" ht="24" customHeight="1">
      <c r="B10" s="120"/>
      <c r="C10" s="135" t="s">
        <v>2701</v>
      </c>
      <c r="D10" s="139">
        <v>4309</v>
      </c>
      <c r="E10" s="137"/>
      <c r="F10" s="139">
        <v>28274</v>
      </c>
      <c r="G10" s="137"/>
      <c r="H10" s="139">
        <v>41363</v>
      </c>
      <c r="I10" s="137"/>
      <c r="J10" s="139">
        <v>73946</v>
      </c>
      <c r="K10" s="138">
        <v>63318.876850200002</v>
      </c>
      <c r="L10" s="119"/>
    </row>
    <row r="11" spans="2:12" ht="15.75" customHeight="1" thickBot="1">
      <c r="B11" s="118"/>
      <c r="C11" s="117"/>
      <c r="D11" s="129"/>
      <c r="E11" s="129"/>
      <c r="F11" s="129"/>
      <c r="G11" s="129"/>
      <c r="H11" s="129"/>
      <c r="I11" s="129"/>
      <c r="J11" s="129"/>
      <c r="K11" s="129"/>
      <c r="L11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1.7109375" style="24" customWidth="1"/>
    <col min="3" max="3" width="36.7109375" style="24" customWidth="1"/>
    <col min="4" max="4" width="10.7109375" style="24" customWidth="1"/>
    <col min="5" max="5" width="0.85546875" customWidth="1"/>
    <col min="6" max="6" width="10.7109375" style="24" customWidth="1"/>
    <col min="7" max="7" width="0.85546875" customWidth="1"/>
    <col min="8" max="8" width="10.7109375" style="24" customWidth="1"/>
    <col min="9" max="9" width="0.85546875" customWidth="1"/>
    <col min="10" max="10" width="10.7109375" style="24" customWidth="1"/>
    <col min="11" max="11" width="10.7109375" customWidth="1"/>
    <col min="12" max="12" width="1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 ht="24">
      <c r="B4" s="120"/>
      <c r="C4" s="110" t="s">
        <v>2702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147" t="s">
        <v>2703</v>
      </c>
      <c r="D6" s="70">
        <v>4751681</v>
      </c>
      <c r="E6" s="151"/>
      <c r="F6" s="70">
        <v>211744</v>
      </c>
      <c r="G6" s="144"/>
      <c r="H6" s="70">
        <v>17053</v>
      </c>
      <c r="I6" s="151"/>
      <c r="J6" s="70">
        <v>4980478</v>
      </c>
      <c r="K6" s="136">
        <v>4549803.0294507695</v>
      </c>
      <c r="L6" s="119"/>
    </row>
    <row r="7" spans="2:12">
      <c r="B7" s="120"/>
      <c r="C7" s="147" t="s">
        <v>2704</v>
      </c>
      <c r="D7" s="70">
        <v>132058</v>
      </c>
      <c r="E7" s="151"/>
      <c r="F7" s="70">
        <v>80526</v>
      </c>
      <c r="G7" s="144"/>
      <c r="H7" s="70">
        <v>7792</v>
      </c>
      <c r="I7" s="151"/>
      <c r="J7" s="70">
        <v>220376</v>
      </c>
      <c r="K7" s="136">
        <v>188637.94085516999</v>
      </c>
      <c r="L7" s="119"/>
    </row>
    <row r="8" spans="2:12">
      <c r="B8" s="120"/>
      <c r="C8" s="147" t="s">
        <v>2705</v>
      </c>
      <c r="D8" s="70">
        <v>1810</v>
      </c>
      <c r="E8" s="151"/>
      <c r="F8" s="70">
        <v>7666</v>
      </c>
      <c r="G8" s="144"/>
      <c r="H8" s="70">
        <v>3894</v>
      </c>
      <c r="I8" s="151"/>
      <c r="J8" s="70">
        <v>13370</v>
      </c>
      <c r="K8" s="136">
        <v>10537.77832637</v>
      </c>
      <c r="L8" s="119"/>
    </row>
    <row r="9" spans="2:12">
      <c r="B9" s="120"/>
      <c r="C9" s="147" t="s">
        <v>2706</v>
      </c>
      <c r="D9" s="70">
        <v>9197</v>
      </c>
      <c r="E9" s="151"/>
      <c r="F9" s="70">
        <v>15466</v>
      </c>
      <c r="G9" s="144"/>
      <c r="H9" s="70">
        <v>5080</v>
      </c>
      <c r="I9" s="151"/>
      <c r="J9" s="70">
        <v>29743</v>
      </c>
      <c r="K9" s="136">
        <v>24057.702656469999</v>
      </c>
      <c r="L9" s="119"/>
    </row>
    <row r="10" spans="2:12" ht="21.75" customHeight="1">
      <c r="B10" s="120"/>
      <c r="C10" s="147" t="s">
        <v>2707</v>
      </c>
      <c r="D10" s="70">
        <v>0</v>
      </c>
      <c r="E10" s="151"/>
      <c r="F10" s="70">
        <v>29401</v>
      </c>
      <c r="G10" s="144"/>
      <c r="H10" s="70">
        <v>201</v>
      </c>
      <c r="I10" s="151"/>
      <c r="J10" s="70">
        <v>29602</v>
      </c>
      <c r="K10" s="136">
        <v>22902.373872979999</v>
      </c>
      <c r="L10" s="119"/>
    </row>
    <row r="11" spans="2:12" ht="24">
      <c r="B11" s="120"/>
      <c r="C11" s="147" t="s">
        <v>2708</v>
      </c>
      <c r="D11" s="70">
        <v>0</v>
      </c>
      <c r="E11" s="151"/>
      <c r="F11" s="70">
        <v>5766</v>
      </c>
      <c r="G11" s="144"/>
      <c r="H11" s="70">
        <v>1437</v>
      </c>
      <c r="I11" s="151"/>
      <c r="J11" s="70">
        <v>7203</v>
      </c>
      <c r="K11" s="136">
        <v>5808.65350433</v>
      </c>
      <c r="L11" s="119"/>
    </row>
    <row r="12" spans="2:12">
      <c r="B12" s="120"/>
      <c r="C12" s="147" t="s">
        <v>2665</v>
      </c>
      <c r="D12" s="70">
        <v>0</v>
      </c>
      <c r="E12" s="151"/>
      <c r="F12" s="70">
        <v>-25523</v>
      </c>
      <c r="G12" s="144"/>
      <c r="H12" s="70">
        <v>-227</v>
      </c>
      <c r="I12" s="151"/>
      <c r="J12" s="70">
        <v>-25750</v>
      </c>
      <c r="K12" s="136">
        <v>-22767.60331653</v>
      </c>
      <c r="L12" s="119"/>
    </row>
    <row r="13" spans="2:12" ht="15.75" thickBot="1">
      <c r="B13" s="120"/>
      <c r="C13" s="147" t="s">
        <v>2666</v>
      </c>
      <c r="D13" s="52">
        <v>0</v>
      </c>
      <c r="E13" s="151"/>
      <c r="F13" s="52">
        <v>-4996</v>
      </c>
      <c r="G13" s="144"/>
      <c r="H13" s="52">
        <v>-1420</v>
      </c>
      <c r="I13" s="151"/>
      <c r="J13" s="52">
        <v>-6416</v>
      </c>
      <c r="K13" s="130">
        <v>-5062.6141436300004</v>
      </c>
      <c r="L13" s="119"/>
    </row>
    <row r="14" spans="2:12" ht="24">
      <c r="B14" s="120"/>
      <c r="C14" s="135" t="s">
        <v>2709</v>
      </c>
      <c r="D14" s="139">
        <v>4894746</v>
      </c>
      <c r="E14" s="137"/>
      <c r="F14" s="139">
        <v>320050</v>
      </c>
      <c r="G14" s="137"/>
      <c r="H14" s="139">
        <v>33810</v>
      </c>
      <c r="I14" s="137"/>
      <c r="J14" s="139">
        <v>5248606</v>
      </c>
      <c r="K14" s="138">
        <v>4773917.2612059303</v>
      </c>
      <c r="L14" s="119"/>
    </row>
    <row r="15" spans="2:12" ht="15.75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3.5703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2710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2711</v>
      </c>
      <c r="D6" s="70">
        <v>349</v>
      </c>
      <c r="E6" s="151"/>
      <c r="F6" s="70">
        <v>34300</v>
      </c>
      <c r="G6" s="144"/>
      <c r="H6" s="70">
        <v>18497</v>
      </c>
      <c r="I6" s="151"/>
      <c r="J6" s="70">
        <v>53146</v>
      </c>
      <c r="K6" s="136">
        <v>48348.709389350013</v>
      </c>
      <c r="L6" s="119"/>
    </row>
    <row r="7" spans="2:12" ht="15.75" customHeight="1" thickBot="1">
      <c r="B7" s="120"/>
      <c r="C7" s="30" t="s">
        <v>2712</v>
      </c>
      <c r="D7" s="52">
        <v>0</v>
      </c>
      <c r="E7" s="151"/>
      <c r="F7" s="52">
        <v>4</v>
      </c>
      <c r="G7" s="144"/>
      <c r="H7" s="52">
        <v>6</v>
      </c>
      <c r="I7" s="151"/>
      <c r="J7" s="52">
        <v>10</v>
      </c>
      <c r="K7" s="130">
        <v>71.791004960000009</v>
      </c>
      <c r="L7" s="119"/>
    </row>
    <row r="8" spans="2:12">
      <c r="B8" s="120"/>
      <c r="C8" s="135" t="s">
        <v>2713</v>
      </c>
      <c r="D8" s="139">
        <v>349</v>
      </c>
      <c r="E8" s="137"/>
      <c r="F8" s="139">
        <v>34304</v>
      </c>
      <c r="G8" s="137"/>
      <c r="H8" s="139">
        <v>18503</v>
      </c>
      <c r="I8" s="137"/>
      <c r="J8" s="139">
        <v>53156</v>
      </c>
      <c r="K8" s="138">
        <v>48420.500394310009</v>
      </c>
      <c r="L8" s="119"/>
    </row>
    <row r="9" spans="2:12" ht="15.75" customHeight="1" thickBot="1">
      <c r="B9" s="118"/>
      <c r="C9" s="117"/>
      <c r="D9" s="129"/>
      <c r="E9" s="129"/>
      <c r="F9" s="129"/>
      <c r="G9" s="129"/>
      <c r="H9" s="129"/>
      <c r="I9" s="129"/>
      <c r="J9" s="129"/>
      <c r="K9" s="129"/>
      <c r="L9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1.28515625" style="24" bestFit="1" customWidth="1"/>
    <col min="6" max="6" width="11.28515625" style="24" bestFit="1" customWidth="1"/>
    <col min="8" max="8" width="13.5703125" style="24" bestFit="1" customWidth="1"/>
    <col min="10" max="10" width="13.5703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2714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2715</v>
      </c>
      <c r="D6" s="70">
        <v>48</v>
      </c>
      <c r="E6" s="151"/>
      <c r="F6" s="70">
        <v>45</v>
      </c>
      <c r="G6" s="144"/>
      <c r="H6" s="70">
        <v>1996</v>
      </c>
      <c r="I6" s="151"/>
      <c r="J6" s="70">
        <v>2089</v>
      </c>
      <c r="K6" s="136">
        <v>2058.6531763200001</v>
      </c>
      <c r="L6" s="119"/>
    </row>
    <row r="7" spans="2:12">
      <c r="B7" s="120"/>
      <c r="C7" s="30" t="s">
        <v>2716</v>
      </c>
      <c r="D7" s="70">
        <v>32</v>
      </c>
      <c r="E7" s="151"/>
      <c r="F7" s="70">
        <v>0</v>
      </c>
      <c r="G7" s="144"/>
      <c r="H7" s="70">
        <v>168</v>
      </c>
      <c r="I7" s="151"/>
      <c r="J7" s="70">
        <v>200</v>
      </c>
      <c r="K7" s="136">
        <v>95.149109060000001</v>
      </c>
      <c r="L7" s="119"/>
    </row>
    <row r="8" spans="2:12" ht="15.75" customHeight="1" thickBot="1">
      <c r="B8" s="120"/>
      <c r="C8" s="30" t="s">
        <v>2717</v>
      </c>
      <c r="D8" s="52">
        <v>0</v>
      </c>
      <c r="E8" s="151"/>
      <c r="F8" s="52">
        <v>15</v>
      </c>
      <c r="G8" s="144"/>
      <c r="H8" s="52">
        <v>699</v>
      </c>
      <c r="I8" s="151"/>
      <c r="J8" s="52">
        <v>714</v>
      </c>
      <c r="K8" s="130">
        <v>183.85035661000001</v>
      </c>
      <c r="L8" s="119"/>
    </row>
    <row r="9" spans="2:12">
      <c r="B9" s="120"/>
      <c r="C9" s="135" t="s">
        <v>2718</v>
      </c>
      <c r="D9" s="139">
        <v>81</v>
      </c>
      <c r="E9" s="137"/>
      <c r="F9" s="139">
        <v>60</v>
      </c>
      <c r="G9" s="137"/>
      <c r="H9" s="139">
        <v>2862</v>
      </c>
      <c r="I9" s="137"/>
      <c r="J9" s="139">
        <v>3003</v>
      </c>
      <c r="K9" s="138">
        <v>2337.6526419900001</v>
      </c>
      <c r="L9" s="119"/>
    </row>
    <row r="10" spans="2:12" ht="15.75" customHeight="1" thickBot="1">
      <c r="B10" s="118"/>
      <c r="C10" s="117"/>
      <c r="D10" s="129"/>
      <c r="E10" s="129"/>
      <c r="F10" s="129"/>
      <c r="G10" s="129"/>
      <c r="H10" s="129"/>
      <c r="I10" s="129"/>
      <c r="J10" s="129"/>
      <c r="K10" s="129"/>
      <c r="L10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1.7109375" style="24" customWidth="1"/>
    <col min="3" max="3" width="40.7109375" style="24" customWidth="1"/>
    <col min="4" max="4" width="10.7109375" style="24" customWidth="1"/>
    <col min="5" max="5" width="0.85546875" customWidth="1"/>
    <col min="6" max="6" width="10.7109375" style="24" customWidth="1"/>
    <col min="7" max="7" width="0.85546875" customWidth="1"/>
    <col min="8" max="8" width="10.7109375" style="24" customWidth="1"/>
    <col min="9" max="9" width="0.85546875" customWidth="1"/>
    <col min="10" max="10" width="10.7109375" style="24" customWidth="1"/>
    <col min="12" max="12" width="1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2719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2720</v>
      </c>
      <c r="D6" s="70">
        <v>1379</v>
      </c>
      <c r="E6" s="151"/>
      <c r="F6" s="70">
        <v>2796</v>
      </c>
      <c r="G6" s="144"/>
      <c r="H6" s="70">
        <v>3072</v>
      </c>
      <c r="I6" s="151"/>
      <c r="J6" s="70">
        <v>7247</v>
      </c>
      <c r="K6" s="136">
        <v>8682.9527936300001</v>
      </c>
      <c r="L6" s="119"/>
    </row>
    <row r="7" spans="2:12">
      <c r="B7" s="120"/>
      <c r="C7" s="30" t="s">
        <v>2721</v>
      </c>
      <c r="D7" s="70">
        <v>1220621</v>
      </c>
      <c r="E7" s="151"/>
      <c r="F7" s="70">
        <v>1431920</v>
      </c>
      <c r="G7" s="144"/>
      <c r="H7" s="70">
        <v>420010</v>
      </c>
      <c r="I7" s="151"/>
      <c r="J7" s="70">
        <v>3072552</v>
      </c>
      <c r="K7" s="136">
        <v>2728923.9582324498</v>
      </c>
      <c r="L7" s="119"/>
    </row>
    <row r="8" spans="2:12">
      <c r="B8" s="120"/>
      <c r="C8" s="30" t="s">
        <v>2722</v>
      </c>
      <c r="D8" s="70">
        <v>15</v>
      </c>
      <c r="E8" s="151"/>
      <c r="F8" s="70">
        <v>497</v>
      </c>
      <c r="G8" s="144"/>
      <c r="H8" s="70">
        <v>-6492</v>
      </c>
      <c r="I8" s="151"/>
      <c r="J8" s="70">
        <v>-5980</v>
      </c>
      <c r="K8" s="136">
        <v>32620.524265839998</v>
      </c>
      <c r="L8" s="119"/>
    </row>
    <row r="9" spans="2:12">
      <c r="B9" s="120"/>
      <c r="C9" s="30" t="s">
        <v>2723</v>
      </c>
      <c r="D9" s="70">
        <v>4133</v>
      </c>
      <c r="E9" s="151"/>
      <c r="F9" s="70">
        <v>2384</v>
      </c>
      <c r="G9" s="144"/>
      <c r="H9" s="70">
        <v>6055</v>
      </c>
      <c r="I9" s="151"/>
      <c r="J9" s="70">
        <v>12571</v>
      </c>
      <c r="K9" s="136">
        <v>7904.3306634099999</v>
      </c>
      <c r="L9" s="119"/>
    </row>
    <row r="10" spans="2:12">
      <c r="B10" s="120"/>
      <c r="C10" s="30" t="s">
        <v>2724</v>
      </c>
      <c r="D10" s="70">
        <v>0</v>
      </c>
      <c r="E10" s="151"/>
      <c r="F10" s="70">
        <v>0</v>
      </c>
      <c r="G10" s="144"/>
      <c r="H10" s="70">
        <v>0</v>
      </c>
      <c r="I10" s="151"/>
      <c r="J10" s="70">
        <v>0</v>
      </c>
      <c r="K10" s="136">
        <v>0</v>
      </c>
      <c r="L10" s="119"/>
    </row>
    <row r="11" spans="2:12">
      <c r="B11" s="120"/>
      <c r="C11" s="30" t="s">
        <v>2725</v>
      </c>
      <c r="D11" s="70">
        <v>0</v>
      </c>
      <c r="E11" s="151"/>
      <c r="F11" s="70">
        <v>0</v>
      </c>
      <c r="G11" s="144"/>
      <c r="H11" s="70">
        <v>564</v>
      </c>
      <c r="I11" s="151"/>
      <c r="J11" s="70">
        <v>564</v>
      </c>
      <c r="K11" s="136">
        <v>567.53688791000002</v>
      </c>
      <c r="L11" s="119"/>
    </row>
    <row r="12" spans="2:12" ht="24" customHeight="1">
      <c r="B12" s="134"/>
      <c r="C12" s="147" t="s">
        <v>2726</v>
      </c>
      <c r="D12" s="70">
        <v>65925</v>
      </c>
      <c r="E12" s="151"/>
      <c r="F12" s="70">
        <v>0</v>
      </c>
      <c r="G12" s="144"/>
      <c r="H12" s="70">
        <v>20</v>
      </c>
      <c r="I12" s="151"/>
      <c r="J12" s="70">
        <v>65945</v>
      </c>
      <c r="K12" s="136">
        <v>0</v>
      </c>
      <c r="L12" s="119"/>
    </row>
    <row r="13" spans="2:12" ht="15.75" customHeight="1" thickBot="1">
      <c r="B13" s="120"/>
      <c r="C13" s="30" t="s">
        <v>2727</v>
      </c>
      <c r="D13" s="52">
        <v>320917</v>
      </c>
      <c r="E13" s="151"/>
      <c r="F13" s="52">
        <v>82022</v>
      </c>
      <c r="G13" s="144"/>
      <c r="H13" s="52">
        <v>5530</v>
      </c>
      <c r="I13" s="151"/>
      <c r="J13" s="52">
        <v>408470</v>
      </c>
      <c r="K13" s="130">
        <v>424713.61157751997</v>
      </c>
      <c r="L13" s="119"/>
    </row>
    <row r="14" spans="2:12">
      <c r="B14" s="120"/>
      <c r="C14" s="135" t="s">
        <v>2728</v>
      </c>
      <c r="D14" s="139">
        <v>1612992</v>
      </c>
      <c r="E14" s="137"/>
      <c r="F14" s="139">
        <v>1519619</v>
      </c>
      <c r="G14" s="137"/>
      <c r="H14" s="139">
        <v>428759</v>
      </c>
      <c r="I14" s="137"/>
      <c r="J14" s="139">
        <v>3561370</v>
      </c>
      <c r="K14" s="138">
        <v>3203412.9144207598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showGridLines="0" zoomScale="85" zoomScaleNormal="85" workbookViewId="0"/>
  </sheetViews>
  <sheetFormatPr defaultColWidth="12.85546875" defaultRowHeight="15"/>
  <cols>
    <col min="1" max="1" width="6.85546875" style="24" customWidth="1"/>
    <col min="2" max="2" width="2.28515625" style="24" customWidth="1"/>
    <col min="3" max="3" width="76.85546875" style="24" customWidth="1"/>
    <col min="4" max="4" width="1.28515625" style="24" customWidth="1"/>
    <col min="5" max="5" width="25.5703125" style="24" customWidth="1"/>
    <col min="6" max="7" width="26.140625" style="24" customWidth="1"/>
    <col min="8" max="8" width="1.28515625" style="24" customWidth="1"/>
    <col min="9" max="9" width="76.85546875" style="24" customWidth="1"/>
    <col min="10" max="10" width="1.28515625" style="24" customWidth="1"/>
    <col min="11" max="11" width="26" style="24" customWidth="1"/>
    <col min="12" max="12" width="26.140625" style="24" customWidth="1"/>
    <col min="13" max="13" width="26.5703125" style="24" customWidth="1"/>
    <col min="14" max="14" width="2.28515625" style="24" customWidth="1"/>
  </cols>
  <sheetData>
    <row r="1" spans="2:14" ht="15.75" customHeight="1" thickBot="1"/>
    <row r="2" spans="2:14">
      <c r="B2" s="39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</row>
    <row r="3" spans="2:14">
      <c r="B3" s="203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204"/>
    </row>
    <row r="4" spans="2:14">
      <c r="B4" s="202"/>
      <c r="C4" s="378" t="s">
        <v>1920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19"/>
    </row>
    <row r="5" spans="2:14">
      <c r="B5" s="21"/>
      <c r="N5" s="47"/>
    </row>
    <row r="6" spans="2:14" ht="15.75" customHeight="1" thickBot="1">
      <c r="B6" s="21"/>
      <c r="N6" s="47"/>
    </row>
    <row r="7" spans="2:14">
      <c r="B7" s="21"/>
      <c r="E7" s="171"/>
      <c r="F7" s="172" t="s">
        <v>1921</v>
      </c>
      <c r="G7" s="173"/>
      <c r="K7" s="171"/>
      <c r="L7" s="172" t="s">
        <v>1921</v>
      </c>
      <c r="M7" s="173"/>
      <c r="N7" s="47"/>
    </row>
    <row r="8" spans="2:14">
      <c r="B8" s="21"/>
      <c r="C8" s="162" t="s">
        <v>1922</v>
      </c>
      <c r="E8" s="163" t="s">
        <v>2</v>
      </c>
      <c r="F8" s="157" t="s">
        <v>3</v>
      </c>
      <c r="G8" s="164" t="s">
        <v>4</v>
      </c>
      <c r="H8" s="166"/>
      <c r="I8" s="162" t="s">
        <v>1923</v>
      </c>
      <c r="K8" s="163" t="s">
        <v>2</v>
      </c>
      <c r="L8" s="157" t="s">
        <v>3</v>
      </c>
      <c r="M8" s="164" t="s">
        <v>4</v>
      </c>
      <c r="N8" s="47"/>
    </row>
    <row r="9" spans="2:14">
      <c r="B9" s="21"/>
      <c r="C9" s="161" t="s">
        <v>1924</v>
      </c>
      <c r="D9" s="159"/>
      <c r="E9" s="188">
        <v>2757365927773.8901</v>
      </c>
      <c r="F9" s="189">
        <v>911777139922.83997</v>
      </c>
      <c r="G9" s="190">
        <v>605806379154.90002</v>
      </c>
      <c r="H9" s="198"/>
      <c r="I9" s="161" t="s">
        <v>1925</v>
      </c>
      <c r="J9" s="159"/>
      <c r="K9" s="188">
        <v>2714008533883.1499</v>
      </c>
      <c r="L9" s="189">
        <v>815441947702</v>
      </c>
      <c r="M9" s="190">
        <v>581826726980.68005</v>
      </c>
      <c r="N9" s="47"/>
    </row>
    <row r="10" spans="2:14">
      <c r="B10" s="21"/>
      <c r="C10" s="160" t="s">
        <v>1926</v>
      </c>
      <c r="D10" s="158"/>
      <c r="E10" s="195">
        <v>1853218767682.03</v>
      </c>
      <c r="F10" s="196">
        <v>841810135107.52002</v>
      </c>
      <c r="G10" s="197">
        <v>557000556965.81995</v>
      </c>
      <c r="H10" s="198"/>
      <c r="I10" s="160" t="s">
        <v>1927</v>
      </c>
      <c r="J10" s="158"/>
      <c r="K10" s="195">
        <v>6522245695.4099998</v>
      </c>
      <c r="L10" s="196">
        <v>16270683790.98</v>
      </c>
      <c r="M10" s="197">
        <v>14578510173.559999</v>
      </c>
      <c r="N10" s="47"/>
    </row>
    <row r="11" spans="2:14">
      <c r="B11" s="21"/>
      <c r="C11" s="161" t="s">
        <v>1928</v>
      </c>
      <c r="D11" s="159"/>
      <c r="E11" s="199">
        <v>317778965334.82001</v>
      </c>
      <c r="F11" s="200">
        <v>497837984814.46997</v>
      </c>
      <c r="G11" s="201">
        <v>313456639006.26001</v>
      </c>
      <c r="H11" s="198"/>
      <c r="I11" s="161" t="s">
        <v>1929</v>
      </c>
      <c r="J11" s="159"/>
      <c r="K11" s="199">
        <v>888041159.77999997</v>
      </c>
      <c r="L11" s="200">
        <v>4999033617.1199999</v>
      </c>
      <c r="M11" s="201">
        <v>12731681030.43</v>
      </c>
      <c r="N11" s="47"/>
    </row>
    <row r="12" spans="2:14">
      <c r="B12" s="21"/>
      <c r="C12" s="160" t="s">
        <v>1930</v>
      </c>
      <c r="D12" s="158"/>
      <c r="E12" s="195">
        <v>0</v>
      </c>
      <c r="F12" s="196">
        <v>500800123.99000001</v>
      </c>
      <c r="G12" s="197">
        <v>1345614449.5899999</v>
      </c>
      <c r="H12" s="198"/>
      <c r="I12" s="160" t="s">
        <v>1931</v>
      </c>
      <c r="J12" s="158"/>
      <c r="K12" s="195">
        <v>183068166.75999999</v>
      </c>
      <c r="L12" s="196">
        <v>3566819852.9000001</v>
      </c>
      <c r="M12" s="197">
        <v>506558292.92000002</v>
      </c>
      <c r="N12" s="47"/>
    </row>
    <row r="13" spans="2:14">
      <c r="B13" s="21"/>
      <c r="C13" s="161" t="s">
        <v>1932</v>
      </c>
      <c r="D13" s="159"/>
      <c r="E13" s="199">
        <v>40811730</v>
      </c>
      <c r="F13" s="200">
        <v>0</v>
      </c>
      <c r="G13" s="201">
        <v>80093041.159999996</v>
      </c>
      <c r="H13" s="198"/>
      <c r="I13" s="161" t="s">
        <v>1933</v>
      </c>
      <c r="J13" s="159"/>
      <c r="K13" s="199">
        <v>4661536081.1400003</v>
      </c>
      <c r="L13" s="200">
        <v>6657345281.0699997</v>
      </c>
      <c r="M13" s="201">
        <v>1034543062.84</v>
      </c>
      <c r="N13" s="47"/>
    </row>
    <row r="14" spans="2:14">
      <c r="B14" s="21"/>
      <c r="C14" s="160" t="s">
        <v>1934</v>
      </c>
      <c r="D14" s="158"/>
      <c r="E14" s="195">
        <v>0</v>
      </c>
      <c r="F14" s="196">
        <v>99598.83</v>
      </c>
      <c r="G14" s="197">
        <v>193428981.55000001</v>
      </c>
      <c r="H14" s="198"/>
      <c r="I14" s="160" t="s">
        <v>1935</v>
      </c>
      <c r="J14" s="158"/>
      <c r="K14" s="195">
        <v>789600287.73000002</v>
      </c>
      <c r="L14" s="196">
        <v>1047485039.89</v>
      </c>
      <c r="M14" s="197">
        <v>305727787.37</v>
      </c>
      <c r="N14" s="47"/>
    </row>
    <row r="15" spans="2:14">
      <c r="B15" s="21"/>
      <c r="C15" s="161" t="s">
        <v>1936</v>
      </c>
      <c r="D15" s="159"/>
      <c r="E15" s="199">
        <v>0</v>
      </c>
      <c r="F15" s="200">
        <v>136702020.86000001</v>
      </c>
      <c r="G15" s="201">
        <v>81820447.5</v>
      </c>
      <c r="H15" s="198"/>
      <c r="I15" s="161" t="s">
        <v>1937</v>
      </c>
      <c r="J15" s="159"/>
      <c r="K15" s="199">
        <v>31853647001.68</v>
      </c>
      <c r="L15" s="200">
        <v>41939443285.82</v>
      </c>
      <c r="M15" s="201">
        <v>1652742313.0699999</v>
      </c>
      <c r="N15" s="47"/>
    </row>
    <row r="16" spans="2:14" ht="25.5" customHeight="1">
      <c r="B16" s="21"/>
      <c r="C16" s="160" t="s">
        <v>1938</v>
      </c>
      <c r="D16" s="158"/>
      <c r="E16" s="195">
        <v>0</v>
      </c>
      <c r="F16" s="196">
        <v>14972381.550000001</v>
      </c>
      <c r="G16" s="197">
        <v>174915805.25</v>
      </c>
      <c r="H16" s="198"/>
      <c r="I16" s="160" t="s">
        <v>1939</v>
      </c>
      <c r="J16" s="158"/>
      <c r="K16" s="195">
        <v>2979596125.1199999</v>
      </c>
      <c r="L16" s="196">
        <v>24911503737.330002</v>
      </c>
      <c r="M16" s="197">
        <v>572154745.34000003</v>
      </c>
      <c r="N16" s="47"/>
    </row>
    <row r="17" spans="2:14" ht="38.25" customHeight="1">
      <c r="B17" s="21"/>
      <c r="C17" s="161" t="s">
        <v>1940</v>
      </c>
      <c r="D17" s="159"/>
      <c r="E17" s="199">
        <v>0</v>
      </c>
      <c r="F17" s="200">
        <v>0</v>
      </c>
      <c r="G17" s="201">
        <v>3624526.33</v>
      </c>
      <c r="H17" s="198"/>
      <c r="I17" s="161" t="s">
        <v>1941</v>
      </c>
      <c r="J17" s="159"/>
      <c r="K17" s="199">
        <v>0</v>
      </c>
      <c r="L17" s="200">
        <v>342418193.76999998</v>
      </c>
      <c r="M17" s="201">
        <v>498558076.93000001</v>
      </c>
      <c r="N17" s="47"/>
    </row>
    <row r="18" spans="2:14" ht="38.25" customHeight="1">
      <c r="B18" s="21"/>
      <c r="C18" s="160" t="s">
        <v>1942</v>
      </c>
      <c r="D18" s="158"/>
      <c r="E18" s="195">
        <v>0</v>
      </c>
      <c r="F18" s="196">
        <v>0</v>
      </c>
      <c r="G18" s="197">
        <v>370391.14</v>
      </c>
      <c r="H18" s="198"/>
      <c r="I18" s="160" t="s">
        <v>1943</v>
      </c>
      <c r="J18" s="158"/>
      <c r="K18" s="195">
        <v>26124913826.560001</v>
      </c>
      <c r="L18" s="196">
        <v>14234250496.74</v>
      </c>
      <c r="M18" s="197">
        <v>491249572.00999999</v>
      </c>
      <c r="N18" s="47"/>
    </row>
    <row r="19" spans="2:14">
      <c r="B19" s="21"/>
      <c r="C19" s="161" t="s">
        <v>1944</v>
      </c>
      <c r="D19" s="159"/>
      <c r="E19" s="199">
        <v>0</v>
      </c>
      <c r="F19" s="200">
        <v>0</v>
      </c>
      <c r="G19" s="201">
        <v>3664.49</v>
      </c>
      <c r="H19" s="198"/>
      <c r="I19" s="161" t="s">
        <v>1945</v>
      </c>
      <c r="J19" s="159"/>
      <c r="K19" s="199">
        <v>2749137050</v>
      </c>
      <c r="L19" s="200">
        <v>2451270857.98</v>
      </c>
      <c r="M19" s="201">
        <v>90779918.790000007</v>
      </c>
      <c r="N19" s="47"/>
    </row>
    <row r="20" spans="2:14">
      <c r="B20" s="21"/>
      <c r="C20" s="160" t="s">
        <v>1946</v>
      </c>
      <c r="D20" s="158"/>
      <c r="E20" s="195">
        <v>294544817087</v>
      </c>
      <c r="F20" s="196">
        <v>418261144925.88</v>
      </c>
      <c r="G20" s="197">
        <v>289561257134.94</v>
      </c>
      <c r="H20" s="198"/>
      <c r="I20" s="160" t="s">
        <v>1947</v>
      </c>
      <c r="J20" s="158"/>
      <c r="K20" s="195">
        <v>6269870015.7299995</v>
      </c>
      <c r="L20" s="196">
        <v>20153810372.849998</v>
      </c>
      <c r="M20" s="197">
        <v>700954662.00999999</v>
      </c>
      <c r="N20" s="47"/>
    </row>
    <row r="21" spans="2:14" ht="25.5" customHeight="1">
      <c r="B21" s="21"/>
      <c r="C21" s="161" t="s">
        <v>1948</v>
      </c>
      <c r="D21" s="159"/>
      <c r="E21" s="199">
        <v>86289013600.729996</v>
      </c>
      <c r="F21" s="200">
        <v>132086055211.36</v>
      </c>
      <c r="G21" s="201">
        <v>38758787561.5</v>
      </c>
      <c r="H21" s="198"/>
      <c r="I21" s="161" t="s">
        <v>1949</v>
      </c>
      <c r="J21" s="159"/>
      <c r="K21" s="199">
        <v>0</v>
      </c>
      <c r="L21" s="200">
        <v>3715613163.9000001</v>
      </c>
      <c r="M21" s="201">
        <v>180337745.25999999</v>
      </c>
      <c r="N21" s="47"/>
    </row>
    <row r="22" spans="2:14">
      <c r="B22" s="21"/>
      <c r="C22" s="160" t="s">
        <v>1950</v>
      </c>
      <c r="D22" s="158"/>
      <c r="E22" s="195">
        <v>44838099269.870003</v>
      </c>
      <c r="F22" s="196">
        <v>31364461929.540001</v>
      </c>
      <c r="G22" s="197">
        <v>5992167676.0900002</v>
      </c>
      <c r="H22" s="198"/>
      <c r="I22" s="160" t="s">
        <v>1951</v>
      </c>
      <c r="J22" s="158"/>
      <c r="K22" s="195">
        <v>431266492.70999998</v>
      </c>
      <c r="L22" s="196">
        <v>1946397544.76</v>
      </c>
      <c r="M22" s="197">
        <v>233804749.84</v>
      </c>
      <c r="N22" s="47"/>
    </row>
    <row r="23" spans="2:14">
      <c r="B23" s="21"/>
      <c r="C23" s="161" t="s">
        <v>1952</v>
      </c>
      <c r="D23" s="159"/>
      <c r="E23" s="199">
        <v>1148367026.9000001</v>
      </c>
      <c r="F23" s="200">
        <v>8306389827.8599997</v>
      </c>
      <c r="G23" s="201">
        <v>18680086488.91</v>
      </c>
      <c r="H23" s="198"/>
      <c r="I23" s="161" t="s">
        <v>1953</v>
      </c>
      <c r="J23" s="159"/>
      <c r="K23" s="199">
        <v>4311735500.0200005</v>
      </c>
      <c r="L23" s="200">
        <v>9134843846.4300003</v>
      </c>
      <c r="M23" s="201">
        <v>201896256.94</v>
      </c>
      <c r="N23" s="47"/>
    </row>
    <row r="24" spans="2:14" ht="25.5" customHeight="1">
      <c r="B24" s="21"/>
      <c r="C24" s="160" t="s">
        <v>1954</v>
      </c>
      <c r="D24" s="158"/>
      <c r="E24" s="195">
        <v>5731904.7300000004</v>
      </c>
      <c r="F24" s="196">
        <v>79485657.170000002</v>
      </c>
      <c r="G24" s="197">
        <v>1288342466.8399999</v>
      </c>
      <c r="H24" s="198"/>
      <c r="I24" s="160" t="s">
        <v>1955</v>
      </c>
      <c r="J24" s="158"/>
      <c r="K24" s="195">
        <v>1526868023</v>
      </c>
      <c r="L24" s="196">
        <v>5356955817.7600002</v>
      </c>
      <c r="M24" s="197">
        <v>84915909.969999999</v>
      </c>
      <c r="N24" s="47"/>
    </row>
    <row r="25" spans="2:14">
      <c r="B25" s="21"/>
      <c r="C25" s="161" t="s">
        <v>1956</v>
      </c>
      <c r="D25" s="159"/>
      <c r="E25" s="199">
        <v>647609240.94000006</v>
      </c>
      <c r="F25" s="200">
        <v>165038983.13999999</v>
      </c>
      <c r="G25" s="201">
        <v>17172220.440000001</v>
      </c>
      <c r="H25" s="198"/>
      <c r="I25" s="161" t="s">
        <v>1957</v>
      </c>
      <c r="J25" s="159"/>
      <c r="K25" s="199">
        <v>28432540093.040001</v>
      </c>
      <c r="L25" s="200">
        <v>33769440245.57</v>
      </c>
      <c r="M25" s="201">
        <v>63651476542.739998</v>
      </c>
      <c r="N25" s="47"/>
    </row>
    <row r="26" spans="2:14" ht="25.5" customHeight="1">
      <c r="B26" s="21"/>
      <c r="C26" s="160" t="s">
        <v>1958</v>
      </c>
      <c r="D26" s="158"/>
      <c r="E26" s="195">
        <v>0</v>
      </c>
      <c r="F26" s="196">
        <v>15016589.800000001</v>
      </c>
      <c r="G26" s="197">
        <v>245190681.38999999</v>
      </c>
      <c r="H26" s="198"/>
      <c r="I26" s="160" t="s">
        <v>1959</v>
      </c>
      <c r="J26" s="158"/>
      <c r="K26" s="195">
        <v>336364416.12</v>
      </c>
      <c r="L26" s="196">
        <v>149662525.63999999</v>
      </c>
      <c r="M26" s="197">
        <v>1164813316.52</v>
      </c>
      <c r="N26" s="47"/>
    </row>
    <row r="27" spans="2:14">
      <c r="B27" s="21"/>
      <c r="C27" s="161" t="s">
        <v>1960</v>
      </c>
      <c r="D27" s="159"/>
      <c r="E27" s="199">
        <v>120994635246.41</v>
      </c>
      <c r="F27" s="200">
        <v>179490603393.79999</v>
      </c>
      <c r="G27" s="201">
        <v>193411149566.70001</v>
      </c>
      <c r="H27" s="198"/>
      <c r="I27" s="161" t="s">
        <v>1961</v>
      </c>
      <c r="J27" s="159"/>
      <c r="K27" s="199">
        <v>21045378434.299999</v>
      </c>
      <c r="L27" s="200">
        <v>23381038232.790001</v>
      </c>
      <c r="M27" s="201">
        <v>50291389409.720001</v>
      </c>
      <c r="N27" s="47"/>
    </row>
    <row r="28" spans="2:14">
      <c r="B28" s="21"/>
      <c r="C28" s="160" t="s">
        <v>1962</v>
      </c>
      <c r="D28" s="158"/>
      <c r="E28" s="195">
        <v>26358974262.529999</v>
      </c>
      <c r="F28" s="196">
        <v>34235064737.16</v>
      </c>
      <c r="G28" s="197">
        <v>68511648.439999998</v>
      </c>
      <c r="H28" s="198"/>
      <c r="I28" s="160" t="s">
        <v>1963</v>
      </c>
      <c r="J28" s="158"/>
      <c r="K28" s="195">
        <v>36884302.479999997</v>
      </c>
      <c r="L28" s="196">
        <v>1763996513.1500001</v>
      </c>
      <c r="M28" s="197">
        <v>5701424277.3500004</v>
      </c>
      <c r="N28" s="47"/>
    </row>
    <row r="29" spans="2:14">
      <c r="B29" s="21"/>
      <c r="C29" s="161" t="s">
        <v>1964</v>
      </c>
      <c r="D29" s="159"/>
      <c r="E29" s="199">
        <v>828334657.83000004</v>
      </c>
      <c r="F29" s="200">
        <v>8353729845.2200003</v>
      </c>
      <c r="G29" s="201">
        <v>19257292787.189999</v>
      </c>
      <c r="H29" s="198"/>
      <c r="I29" s="161" t="s">
        <v>1965</v>
      </c>
      <c r="J29" s="159"/>
      <c r="K29" s="199">
        <v>89674401.879999995</v>
      </c>
      <c r="L29" s="200">
        <v>61992182.880000003</v>
      </c>
      <c r="M29" s="201">
        <v>416455278.57999998</v>
      </c>
      <c r="N29" s="47"/>
    </row>
    <row r="30" spans="2:14">
      <c r="B30" s="21"/>
      <c r="C30" s="160" t="s">
        <v>1966</v>
      </c>
      <c r="D30" s="158"/>
      <c r="E30" s="195">
        <v>828333103.03999996</v>
      </c>
      <c r="F30" s="196">
        <v>860092519.96000004</v>
      </c>
      <c r="G30" s="197">
        <v>1571553100.5599999</v>
      </c>
      <c r="H30" s="198"/>
      <c r="I30" s="160" t="s">
        <v>1967</v>
      </c>
      <c r="J30" s="158"/>
      <c r="K30" s="195">
        <v>233382385.87</v>
      </c>
      <c r="L30" s="196">
        <v>736666335.33000004</v>
      </c>
      <c r="M30" s="197">
        <v>164343697.75</v>
      </c>
      <c r="N30" s="47"/>
    </row>
    <row r="31" spans="2:14">
      <c r="B31" s="21"/>
      <c r="C31" s="161" t="s">
        <v>1968</v>
      </c>
      <c r="D31" s="159"/>
      <c r="E31" s="199">
        <v>0</v>
      </c>
      <c r="F31" s="200">
        <v>4455968540.7200003</v>
      </c>
      <c r="G31" s="201">
        <v>12497629767.91</v>
      </c>
      <c r="H31" s="198"/>
      <c r="I31" s="161" t="s">
        <v>1969</v>
      </c>
      <c r="J31" s="159"/>
      <c r="K31" s="199">
        <v>2296105256.6500001</v>
      </c>
      <c r="L31" s="200">
        <v>1236512212.03</v>
      </c>
      <c r="M31" s="201">
        <v>827290760.11000001</v>
      </c>
      <c r="N31" s="47"/>
    </row>
    <row r="32" spans="2:14">
      <c r="B32" s="21"/>
      <c r="C32" s="160" t="s">
        <v>1970</v>
      </c>
      <c r="D32" s="158"/>
      <c r="E32" s="195">
        <v>0</v>
      </c>
      <c r="F32" s="196">
        <v>4650838.91</v>
      </c>
      <c r="G32" s="197">
        <v>170633864.34999999</v>
      </c>
      <c r="H32" s="198"/>
      <c r="I32" s="160" t="s">
        <v>1971</v>
      </c>
      <c r="J32" s="158"/>
      <c r="K32" s="195">
        <v>75781002.239999995</v>
      </c>
      <c r="L32" s="196">
        <v>686606710.37</v>
      </c>
      <c r="M32" s="197">
        <v>110372609.09999999</v>
      </c>
      <c r="N32" s="47"/>
    </row>
    <row r="33" spans="2:14">
      <c r="B33" s="21"/>
      <c r="C33" s="161" t="s">
        <v>1972</v>
      </c>
      <c r="D33" s="159"/>
      <c r="E33" s="199">
        <v>1554.79</v>
      </c>
      <c r="F33" s="200">
        <v>3033017945.6300001</v>
      </c>
      <c r="G33" s="201">
        <v>5017476054.3699999</v>
      </c>
      <c r="H33" s="198"/>
      <c r="I33" s="161" t="s">
        <v>1973</v>
      </c>
      <c r="J33" s="159"/>
      <c r="K33" s="199">
        <v>13247204.42</v>
      </c>
      <c r="L33" s="200">
        <v>76812732.359999999</v>
      </c>
      <c r="M33" s="201">
        <v>422452803.48000002</v>
      </c>
      <c r="N33" s="47"/>
    </row>
    <row r="34" spans="2:14">
      <c r="B34" s="21"/>
      <c r="C34" s="160" t="s">
        <v>1974</v>
      </c>
      <c r="D34" s="158"/>
      <c r="E34" s="195">
        <v>1592461726.99</v>
      </c>
      <c r="F34" s="196">
        <v>6037555422.5100002</v>
      </c>
      <c r="G34" s="197">
        <v>4774071174.9300003</v>
      </c>
      <c r="H34" s="198"/>
      <c r="I34" s="160" t="s">
        <v>1975</v>
      </c>
      <c r="J34" s="158"/>
      <c r="K34" s="195">
        <v>401110857.95999998</v>
      </c>
      <c r="L34" s="196">
        <v>2105006083.8800001</v>
      </c>
      <c r="M34" s="197">
        <v>929483468.17999995</v>
      </c>
      <c r="N34" s="47"/>
    </row>
    <row r="35" spans="2:14">
      <c r="B35" s="21"/>
      <c r="C35" s="161" t="s">
        <v>1976</v>
      </c>
      <c r="D35" s="159"/>
      <c r="E35" s="199">
        <v>333397398.73000002</v>
      </c>
      <c r="F35" s="200">
        <v>2686323671.04</v>
      </c>
      <c r="G35" s="201">
        <v>8931625</v>
      </c>
      <c r="H35" s="198"/>
      <c r="I35" s="161" t="s">
        <v>1977</v>
      </c>
      <c r="J35" s="159"/>
      <c r="K35" s="199">
        <v>0</v>
      </c>
      <c r="L35" s="200">
        <v>317291816.18000001</v>
      </c>
      <c r="M35" s="201">
        <v>16183622.85</v>
      </c>
      <c r="N35" s="47"/>
    </row>
    <row r="36" spans="2:14">
      <c r="B36" s="21"/>
      <c r="C36" s="160" t="s">
        <v>1978</v>
      </c>
      <c r="D36" s="158"/>
      <c r="E36" s="195">
        <v>0</v>
      </c>
      <c r="F36" s="196">
        <v>2990506.22</v>
      </c>
      <c r="G36" s="197">
        <v>8804026.0800000001</v>
      </c>
      <c r="H36" s="198"/>
      <c r="I36" s="160" t="s">
        <v>1979</v>
      </c>
      <c r="J36" s="158"/>
      <c r="K36" s="195">
        <v>320712793.22000003</v>
      </c>
      <c r="L36" s="196">
        <v>426212499.81</v>
      </c>
      <c r="M36" s="197">
        <v>996573236.34000003</v>
      </c>
      <c r="N36" s="47"/>
    </row>
    <row r="37" spans="2:14">
      <c r="B37" s="21"/>
      <c r="C37" s="161" t="s">
        <v>1980</v>
      </c>
      <c r="D37" s="159"/>
      <c r="E37" s="199">
        <v>7718756207.6599998</v>
      </c>
      <c r="F37" s="200">
        <v>4593819991.5699997</v>
      </c>
      <c r="G37" s="201">
        <v>2915131647.4699998</v>
      </c>
      <c r="H37" s="198"/>
      <c r="I37" s="161" t="s">
        <v>1981</v>
      </c>
      <c r="J37" s="159"/>
      <c r="K37" s="199">
        <v>3583899037.9000001</v>
      </c>
      <c r="L37" s="200">
        <v>2827642401.1500001</v>
      </c>
      <c r="M37" s="201">
        <v>2610694062.7600002</v>
      </c>
      <c r="N37" s="47"/>
    </row>
    <row r="38" spans="2:14">
      <c r="B38" s="21"/>
      <c r="C38" s="160" t="s">
        <v>1982</v>
      </c>
      <c r="D38" s="158"/>
      <c r="E38" s="195">
        <v>1836377151.25</v>
      </c>
      <c r="F38" s="196">
        <v>6668748972.4899998</v>
      </c>
      <c r="G38" s="197">
        <v>1130903210.6700001</v>
      </c>
      <c r="H38" s="198"/>
      <c r="I38" s="160" t="s">
        <v>1983</v>
      </c>
      <c r="J38" s="158"/>
      <c r="K38" s="195">
        <v>76353395575.279999</v>
      </c>
      <c r="L38" s="196">
        <v>0</v>
      </c>
      <c r="M38" s="197">
        <v>19164050.52</v>
      </c>
      <c r="N38" s="47"/>
    </row>
    <row r="39" spans="2:14">
      <c r="B39" s="21"/>
      <c r="C39" s="161" t="s">
        <v>1984</v>
      </c>
      <c r="D39" s="159"/>
      <c r="E39" s="199">
        <v>1008215615.1900001</v>
      </c>
      <c r="F39" s="200">
        <v>2396872327.3299999</v>
      </c>
      <c r="G39" s="201">
        <v>1473132536.9300001</v>
      </c>
      <c r="H39" s="198"/>
      <c r="I39" s="161" t="s">
        <v>1985</v>
      </c>
      <c r="J39" s="159"/>
      <c r="K39" s="199">
        <v>5761224056.75</v>
      </c>
      <c r="L39" s="200">
        <v>0</v>
      </c>
      <c r="M39" s="201">
        <v>906107.8</v>
      </c>
      <c r="N39" s="47"/>
    </row>
    <row r="40" spans="2:14">
      <c r="B40" s="21"/>
      <c r="C40" s="160" t="s">
        <v>1986</v>
      </c>
      <c r="D40" s="158"/>
      <c r="E40" s="195">
        <v>944843777.24000001</v>
      </c>
      <c r="F40" s="196">
        <v>357716033.68000001</v>
      </c>
      <c r="G40" s="197">
        <v>298973441.02999997</v>
      </c>
      <c r="H40" s="198"/>
      <c r="I40" s="160" t="s">
        <v>1987</v>
      </c>
      <c r="J40" s="158"/>
      <c r="K40" s="195">
        <v>6035816240.7200003</v>
      </c>
      <c r="L40" s="196">
        <v>0</v>
      </c>
      <c r="M40" s="197">
        <v>0</v>
      </c>
      <c r="N40" s="47"/>
    </row>
    <row r="41" spans="2:14">
      <c r="B41" s="21"/>
      <c r="C41" s="161" t="s">
        <v>1988</v>
      </c>
      <c r="D41" s="159"/>
      <c r="E41" s="199">
        <v>0</v>
      </c>
      <c r="F41" s="200">
        <v>1421271825.99</v>
      </c>
      <c r="G41" s="201">
        <v>1232608375.3299999</v>
      </c>
      <c r="H41" s="198"/>
      <c r="I41" s="161" t="s">
        <v>1989</v>
      </c>
      <c r="J41" s="159"/>
      <c r="K41" s="199">
        <v>2525020941.8699999</v>
      </c>
      <c r="L41" s="200">
        <v>0</v>
      </c>
      <c r="M41" s="201">
        <v>9535332.2899999991</v>
      </c>
      <c r="N41" s="47"/>
    </row>
    <row r="42" spans="2:14" ht="38.25" customHeight="1">
      <c r="B42" s="21"/>
      <c r="C42" s="160" t="s">
        <v>1990</v>
      </c>
      <c r="D42" s="158"/>
      <c r="E42" s="195">
        <v>23193336517.82</v>
      </c>
      <c r="F42" s="196">
        <v>78911233121.800003</v>
      </c>
      <c r="G42" s="197">
        <v>21897368699.830002</v>
      </c>
      <c r="H42" s="198"/>
      <c r="I42" s="160" t="s">
        <v>1991</v>
      </c>
      <c r="J42" s="158"/>
      <c r="K42" s="195">
        <v>52924393165.800003</v>
      </c>
      <c r="L42" s="196">
        <v>0</v>
      </c>
      <c r="M42" s="197">
        <v>1875172.25</v>
      </c>
      <c r="N42" s="47"/>
    </row>
    <row r="43" spans="2:14">
      <c r="B43" s="21"/>
      <c r="C43" s="161" t="s">
        <v>1992</v>
      </c>
      <c r="D43" s="159"/>
      <c r="E43" s="199">
        <v>72213490.019999996</v>
      </c>
      <c r="F43" s="200">
        <v>152283.39000000001</v>
      </c>
      <c r="G43" s="201">
        <v>19989875.370000001</v>
      </c>
      <c r="H43" s="198"/>
      <c r="I43" s="161" t="s">
        <v>1993</v>
      </c>
      <c r="J43" s="159"/>
      <c r="K43" s="199">
        <v>9106941170.1399994</v>
      </c>
      <c r="L43" s="200">
        <v>0</v>
      </c>
      <c r="M43" s="201">
        <v>6847438.1799999997</v>
      </c>
      <c r="N43" s="47"/>
    </row>
    <row r="44" spans="2:14">
      <c r="B44" s="21"/>
      <c r="C44" s="160" t="s">
        <v>1994</v>
      </c>
      <c r="D44" s="158"/>
      <c r="E44" s="195">
        <v>22807853920.77</v>
      </c>
      <c r="F44" s="196">
        <v>73066307983.25</v>
      </c>
      <c r="G44" s="197">
        <v>21380405970.09</v>
      </c>
      <c r="H44" s="198"/>
      <c r="I44" s="160" t="s">
        <v>1995</v>
      </c>
      <c r="J44" s="158"/>
      <c r="K44" s="195">
        <v>11361983138.16</v>
      </c>
      <c r="L44" s="196">
        <v>79436564476.330002</v>
      </c>
      <c r="M44" s="197">
        <v>5796174569.1899996</v>
      </c>
      <c r="N44" s="47"/>
    </row>
    <row r="45" spans="2:14">
      <c r="B45" s="21"/>
      <c r="C45" s="161" t="s">
        <v>1996</v>
      </c>
      <c r="D45" s="159"/>
      <c r="E45" s="199">
        <v>22807853920.77</v>
      </c>
      <c r="F45" s="200">
        <v>24371785442.009998</v>
      </c>
      <c r="G45" s="201">
        <v>13558694677.870001</v>
      </c>
      <c r="H45" s="198"/>
      <c r="I45" s="161" t="s">
        <v>1997</v>
      </c>
      <c r="J45" s="159"/>
      <c r="K45" s="199">
        <v>3095995430.1199999</v>
      </c>
      <c r="L45" s="200">
        <v>25015296661.700001</v>
      </c>
      <c r="M45" s="201">
        <v>2763863271.8400002</v>
      </c>
      <c r="N45" s="47"/>
    </row>
    <row r="46" spans="2:14">
      <c r="B46" s="21"/>
      <c r="C46" s="160" t="s">
        <v>1998</v>
      </c>
      <c r="D46" s="158"/>
      <c r="E46" s="195">
        <v>0</v>
      </c>
      <c r="F46" s="196">
        <v>48694522541.239998</v>
      </c>
      <c r="G46" s="197">
        <v>7821711292.2200003</v>
      </c>
      <c r="H46" s="198"/>
      <c r="I46" s="160" t="s">
        <v>1999</v>
      </c>
      <c r="J46" s="158"/>
      <c r="K46" s="195">
        <v>1407879190.3099999</v>
      </c>
      <c r="L46" s="196">
        <v>1769173394.6400001</v>
      </c>
      <c r="M46" s="197">
        <v>631283129.91999996</v>
      </c>
      <c r="N46" s="47"/>
    </row>
    <row r="47" spans="2:14">
      <c r="B47" s="21"/>
      <c r="C47" s="161" t="s">
        <v>2000</v>
      </c>
      <c r="D47" s="159"/>
      <c r="E47" s="199">
        <v>256532860.06</v>
      </c>
      <c r="F47" s="200">
        <v>385189.46</v>
      </c>
      <c r="G47" s="201">
        <v>3674956.34</v>
      </c>
      <c r="H47" s="198"/>
      <c r="I47" s="161" t="s">
        <v>2001</v>
      </c>
      <c r="J47" s="159"/>
      <c r="K47" s="199">
        <v>119269705.48</v>
      </c>
      <c r="L47" s="200">
        <v>473772560.83999997</v>
      </c>
      <c r="M47" s="201">
        <v>76720300.930000007</v>
      </c>
      <c r="N47" s="47"/>
    </row>
    <row r="48" spans="2:14">
      <c r="B48" s="21"/>
      <c r="C48" s="160" t="s">
        <v>2002</v>
      </c>
      <c r="D48" s="158"/>
      <c r="E48" s="195">
        <v>55025687.439999998</v>
      </c>
      <c r="F48" s="196">
        <v>1064509502.16</v>
      </c>
      <c r="G48" s="197">
        <v>184872740.25999999</v>
      </c>
      <c r="H48" s="198"/>
      <c r="I48" s="160" t="s">
        <v>2003</v>
      </c>
      <c r="J48" s="158"/>
      <c r="K48" s="195">
        <v>6402751473.2700005</v>
      </c>
      <c r="L48" s="196">
        <v>39577545730.959999</v>
      </c>
      <c r="M48" s="197">
        <v>1952004465.1800001</v>
      </c>
      <c r="N48" s="47"/>
    </row>
    <row r="49" spans="2:14">
      <c r="B49" s="21"/>
      <c r="C49" s="161" t="s">
        <v>2004</v>
      </c>
      <c r="D49" s="159"/>
      <c r="E49" s="199">
        <v>36725.199999999997</v>
      </c>
      <c r="F49" s="200">
        <v>0</v>
      </c>
      <c r="G49" s="201">
        <v>53170771.140000001</v>
      </c>
      <c r="H49" s="198"/>
      <c r="I49" s="161" t="s">
        <v>2005</v>
      </c>
      <c r="J49" s="159"/>
      <c r="K49" s="199">
        <v>336087338.98000002</v>
      </c>
      <c r="L49" s="200">
        <v>12600776128.190001</v>
      </c>
      <c r="M49" s="201">
        <v>372303401.31999999</v>
      </c>
      <c r="N49" s="47"/>
    </row>
    <row r="50" spans="2:14">
      <c r="B50" s="21"/>
      <c r="C50" s="160" t="s">
        <v>2006</v>
      </c>
      <c r="D50" s="158"/>
      <c r="E50" s="195">
        <v>1673834.33</v>
      </c>
      <c r="F50" s="196">
        <v>98316237.890000001</v>
      </c>
      <c r="G50" s="197">
        <v>9573031.9800000004</v>
      </c>
      <c r="H50" s="198"/>
      <c r="I50" s="160" t="s">
        <v>2007</v>
      </c>
      <c r="J50" s="158"/>
      <c r="K50" s="195">
        <v>3105523999.8299999</v>
      </c>
      <c r="L50" s="196">
        <v>464409.72</v>
      </c>
      <c r="M50" s="197">
        <v>1974053.63</v>
      </c>
      <c r="N50" s="47"/>
    </row>
    <row r="51" spans="2:14">
      <c r="B51" s="21"/>
      <c r="C51" s="161" t="s">
        <v>2008</v>
      </c>
      <c r="D51" s="159"/>
      <c r="E51" s="199">
        <v>0</v>
      </c>
      <c r="F51" s="200">
        <v>4681561925.6499996</v>
      </c>
      <c r="G51" s="201">
        <v>245681354.65000001</v>
      </c>
      <c r="H51" s="198"/>
      <c r="I51" s="161" t="s">
        <v>2009</v>
      </c>
      <c r="J51" s="159"/>
      <c r="K51" s="199">
        <v>916560797.03999996</v>
      </c>
      <c r="L51" s="200">
        <v>0</v>
      </c>
      <c r="M51" s="201">
        <v>166.8</v>
      </c>
      <c r="N51" s="47"/>
    </row>
    <row r="52" spans="2:14" ht="25.5" customHeight="1">
      <c r="B52" s="21"/>
      <c r="C52" s="160" t="s">
        <v>2010</v>
      </c>
      <c r="D52" s="158"/>
      <c r="E52" s="195">
        <v>0</v>
      </c>
      <c r="F52" s="196">
        <v>0</v>
      </c>
      <c r="G52" s="197">
        <v>1807397.16</v>
      </c>
      <c r="H52" s="198"/>
      <c r="I52" s="160" t="s">
        <v>2011</v>
      </c>
      <c r="J52" s="158"/>
      <c r="K52" s="195">
        <v>29981839.460000001</v>
      </c>
      <c r="L52" s="196">
        <v>50797.42</v>
      </c>
      <c r="M52" s="197">
        <v>331554.38</v>
      </c>
      <c r="N52" s="47"/>
    </row>
    <row r="53" spans="2:14" ht="25.5" customHeight="1">
      <c r="B53" s="21"/>
      <c r="C53" s="161" t="s">
        <v>2012</v>
      </c>
      <c r="D53" s="159"/>
      <c r="E53" s="199">
        <v>0</v>
      </c>
      <c r="F53" s="200">
        <v>0</v>
      </c>
      <c r="G53" s="201">
        <v>737010.65</v>
      </c>
      <c r="H53" s="198"/>
      <c r="I53" s="161" t="s">
        <v>2013</v>
      </c>
      <c r="J53" s="159"/>
      <c r="K53" s="199">
        <v>1492239411.05</v>
      </c>
      <c r="L53" s="200">
        <v>408590.15</v>
      </c>
      <c r="M53" s="201">
        <v>1620805.13</v>
      </c>
      <c r="N53" s="47"/>
    </row>
    <row r="54" spans="2:14">
      <c r="B54" s="21"/>
      <c r="C54" s="160" t="s">
        <v>2014</v>
      </c>
      <c r="D54" s="158"/>
      <c r="E54" s="195">
        <v>0</v>
      </c>
      <c r="F54" s="196">
        <v>13032641.560000001</v>
      </c>
      <c r="G54" s="197">
        <v>115597456.67</v>
      </c>
      <c r="H54" s="198"/>
      <c r="I54" s="160" t="s">
        <v>2015</v>
      </c>
      <c r="J54" s="158"/>
      <c r="K54" s="195">
        <v>666741952.27999997</v>
      </c>
      <c r="L54" s="196">
        <v>5022.1499999999996</v>
      </c>
      <c r="M54" s="197">
        <v>21527.32</v>
      </c>
      <c r="N54" s="47"/>
    </row>
    <row r="55" spans="2:14">
      <c r="B55" s="21"/>
      <c r="C55" s="161" t="s">
        <v>2016</v>
      </c>
      <c r="D55" s="159"/>
      <c r="E55" s="199">
        <v>0</v>
      </c>
      <c r="F55" s="200">
        <v>13032641.560000001</v>
      </c>
      <c r="G55" s="201">
        <v>115597456.67</v>
      </c>
      <c r="H55" s="198"/>
      <c r="I55" s="161" t="s">
        <v>2017</v>
      </c>
      <c r="J55" s="159"/>
      <c r="K55" s="199">
        <v>88659559462.75</v>
      </c>
      <c r="L55" s="200">
        <v>5559449536.5299997</v>
      </c>
      <c r="M55" s="201">
        <v>17158880799.440001</v>
      </c>
      <c r="N55" s="47"/>
    </row>
    <row r="56" spans="2:14">
      <c r="B56" s="21"/>
      <c r="C56" s="160" t="s">
        <v>2018</v>
      </c>
      <c r="D56" s="158"/>
      <c r="E56" s="195">
        <v>279593978183.52002</v>
      </c>
      <c r="F56" s="196">
        <v>27178649207.02</v>
      </c>
      <c r="G56" s="197">
        <v>4242964044</v>
      </c>
      <c r="H56" s="198"/>
      <c r="I56" s="160" t="s">
        <v>2019</v>
      </c>
      <c r="J56" s="158"/>
      <c r="K56" s="195">
        <v>23944411204.849998</v>
      </c>
      <c r="L56" s="196">
        <v>23361137.949999999</v>
      </c>
      <c r="M56" s="197">
        <v>531797484.31999999</v>
      </c>
      <c r="N56" s="47"/>
    </row>
    <row r="57" spans="2:14" ht="25.5" customHeight="1">
      <c r="B57" s="21"/>
      <c r="C57" s="161" t="s">
        <v>2020</v>
      </c>
      <c r="D57" s="159"/>
      <c r="E57" s="199">
        <v>0</v>
      </c>
      <c r="F57" s="200">
        <v>0</v>
      </c>
      <c r="G57" s="201">
        <v>1688612.3</v>
      </c>
      <c r="H57" s="198"/>
      <c r="I57" s="161" t="s">
        <v>2021</v>
      </c>
      <c r="J57" s="159"/>
      <c r="K57" s="199">
        <v>31223284524.98</v>
      </c>
      <c r="L57" s="200">
        <v>40600440.530000001</v>
      </c>
      <c r="M57" s="201">
        <v>196897873.53999999</v>
      </c>
      <c r="N57" s="47"/>
    </row>
    <row r="58" spans="2:14" ht="38.25" customHeight="1">
      <c r="B58" s="21"/>
      <c r="C58" s="160" t="s">
        <v>2022</v>
      </c>
      <c r="D58" s="158"/>
      <c r="E58" s="195">
        <v>0</v>
      </c>
      <c r="F58" s="196">
        <v>0</v>
      </c>
      <c r="G58" s="197">
        <v>65497.07</v>
      </c>
      <c r="H58" s="198"/>
      <c r="I58" s="160" t="s">
        <v>2023</v>
      </c>
      <c r="J58" s="158"/>
      <c r="K58" s="195">
        <v>280333597.81</v>
      </c>
      <c r="L58" s="196">
        <v>893407227.09000003</v>
      </c>
      <c r="M58" s="197">
        <v>2616110637.3800001</v>
      </c>
      <c r="N58" s="47"/>
    </row>
    <row r="59" spans="2:14" ht="38.25" customHeight="1">
      <c r="B59" s="21"/>
      <c r="C59" s="161" t="s">
        <v>2024</v>
      </c>
      <c r="D59" s="159"/>
      <c r="E59" s="199">
        <v>0</v>
      </c>
      <c r="F59" s="200">
        <v>0</v>
      </c>
      <c r="G59" s="201">
        <v>0</v>
      </c>
      <c r="H59" s="198"/>
      <c r="I59" s="161" t="s">
        <v>2025</v>
      </c>
      <c r="J59" s="159"/>
      <c r="K59" s="199">
        <v>31968261114.75</v>
      </c>
      <c r="L59" s="200">
        <v>1936001495.55</v>
      </c>
      <c r="M59" s="201">
        <v>8942501737.0100002</v>
      </c>
      <c r="N59" s="47"/>
    </row>
    <row r="60" spans="2:14">
      <c r="B60" s="21"/>
      <c r="C60" s="160" t="s">
        <v>2026</v>
      </c>
      <c r="D60" s="158"/>
      <c r="E60" s="195">
        <v>279593978183.52002</v>
      </c>
      <c r="F60" s="196">
        <v>27119029541.48</v>
      </c>
      <c r="G60" s="197">
        <v>4115626088.3600001</v>
      </c>
      <c r="H60" s="198"/>
      <c r="I60" s="160" t="s">
        <v>2027</v>
      </c>
      <c r="J60" s="158"/>
      <c r="K60" s="195">
        <v>226279814.33000001</v>
      </c>
      <c r="L60" s="196">
        <v>1043022884.17</v>
      </c>
      <c r="M60" s="197">
        <v>3848605965.1999998</v>
      </c>
      <c r="N60" s="47"/>
    </row>
    <row r="61" spans="2:14">
      <c r="B61" s="21"/>
      <c r="C61" s="161" t="s">
        <v>2028</v>
      </c>
      <c r="D61" s="159"/>
      <c r="E61" s="199">
        <v>11550473382.620001</v>
      </c>
      <c r="F61" s="200">
        <v>26333795532.66</v>
      </c>
      <c r="G61" s="201">
        <v>3667958024.6199999</v>
      </c>
      <c r="H61" s="198"/>
      <c r="I61" s="161" t="s">
        <v>2029</v>
      </c>
      <c r="J61" s="159"/>
      <c r="K61" s="199">
        <v>1016989206.03</v>
      </c>
      <c r="L61" s="200">
        <v>1623056351.24</v>
      </c>
      <c r="M61" s="201">
        <v>1022967101.99</v>
      </c>
      <c r="N61" s="47"/>
    </row>
    <row r="62" spans="2:14">
      <c r="B62" s="21"/>
      <c r="C62" s="160" t="s">
        <v>2030</v>
      </c>
      <c r="D62" s="158"/>
      <c r="E62" s="195">
        <v>107820151.54000001</v>
      </c>
      <c r="F62" s="196">
        <v>716171768.16999996</v>
      </c>
      <c r="G62" s="197">
        <v>397130660.83999997</v>
      </c>
      <c r="H62" s="198"/>
      <c r="I62" s="160" t="s">
        <v>2031</v>
      </c>
      <c r="J62" s="158"/>
      <c r="K62" s="195">
        <v>683312854462.01001</v>
      </c>
      <c r="L62" s="196">
        <v>159926564175.01001</v>
      </c>
      <c r="M62" s="197">
        <v>47447583135.550003</v>
      </c>
      <c r="N62" s="47"/>
    </row>
    <row r="63" spans="2:14">
      <c r="B63" s="21"/>
      <c r="C63" s="161" t="s">
        <v>2032</v>
      </c>
      <c r="D63" s="159"/>
      <c r="E63" s="199">
        <v>267912724666.34</v>
      </c>
      <c r="F63" s="200">
        <v>0</v>
      </c>
      <c r="G63" s="201">
        <v>1470089.2</v>
      </c>
      <c r="H63" s="198"/>
      <c r="I63" s="161" t="s">
        <v>2033</v>
      </c>
      <c r="J63" s="159"/>
      <c r="K63" s="199">
        <v>575187510526.06006</v>
      </c>
      <c r="L63" s="200">
        <v>3147860937.52</v>
      </c>
      <c r="M63" s="201">
        <v>2149249732.96</v>
      </c>
      <c r="N63" s="47"/>
    </row>
    <row r="64" spans="2:14">
      <c r="B64" s="21"/>
      <c r="C64" s="160" t="s">
        <v>2034</v>
      </c>
      <c r="D64" s="158"/>
      <c r="E64" s="195">
        <v>12129212.039999999</v>
      </c>
      <c r="F64" s="196">
        <v>0</v>
      </c>
      <c r="G64" s="197">
        <v>1221885.45</v>
      </c>
      <c r="H64" s="198"/>
      <c r="I64" s="160" t="s">
        <v>2035</v>
      </c>
      <c r="J64" s="158"/>
      <c r="K64" s="195">
        <v>100754048695.28999</v>
      </c>
      <c r="L64" s="196">
        <v>151701355014.78</v>
      </c>
      <c r="M64" s="197">
        <v>41578272378.709999</v>
      </c>
      <c r="N64" s="47"/>
    </row>
    <row r="65" spans="2:14" ht="25.5" customHeight="1">
      <c r="B65" s="21"/>
      <c r="C65" s="161" t="s">
        <v>2036</v>
      </c>
      <c r="D65" s="159"/>
      <c r="E65" s="199">
        <v>0</v>
      </c>
      <c r="F65" s="200">
        <v>0</v>
      </c>
      <c r="G65" s="201">
        <v>505706.34</v>
      </c>
      <c r="H65" s="198"/>
      <c r="I65" s="161" t="s">
        <v>2037</v>
      </c>
      <c r="J65" s="159"/>
      <c r="K65" s="199">
        <v>847751.88</v>
      </c>
      <c r="L65" s="200">
        <v>1734760696.4300001</v>
      </c>
      <c r="M65" s="201">
        <v>992017535.54999995</v>
      </c>
      <c r="N65" s="47"/>
    </row>
    <row r="66" spans="2:14">
      <c r="B66" s="21"/>
      <c r="C66" s="160" t="s">
        <v>2038</v>
      </c>
      <c r="D66" s="158"/>
      <c r="E66" s="195">
        <v>0</v>
      </c>
      <c r="F66" s="196">
        <v>0</v>
      </c>
      <c r="G66" s="197">
        <v>26449061.359999999</v>
      </c>
      <c r="H66" s="198"/>
      <c r="I66" s="160" t="s">
        <v>2039</v>
      </c>
      <c r="J66" s="158"/>
      <c r="K66" s="195">
        <v>130746350.70999999</v>
      </c>
      <c r="L66" s="196">
        <v>123336717.63</v>
      </c>
      <c r="M66" s="197">
        <v>49647149.270000003</v>
      </c>
      <c r="N66" s="47"/>
    </row>
    <row r="67" spans="2:14">
      <c r="B67" s="21"/>
      <c r="C67" s="161" t="s">
        <v>2040</v>
      </c>
      <c r="D67" s="159"/>
      <c r="E67" s="199">
        <v>10830770.98</v>
      </c>
      <c r="F67" s="200">
        <v>9097362.5099999998</v>
      </c>
      <c r="G67" s="201">
        <v>3834416.39</v>
      </c>
      <c r="H67" s="198"/>
      <c r="I67" s="161" t="s">
        <v>2041</v>
      </c>
      <c r="J67" s="159"/>
      <c r="K67" s="199">
        <v>4859340303.2700005</v>
      </c>
      <c r="L67" s="200">
        <v>3155163948.4099998</v>
      </c>
      <c r="M67" s="201">
        <v>1741508160.5</v>
      </c>
      <c r="N67" s="47"/>
    </row>
    <row r="68" spans="2:14">
      <c r="B68" s="21"/>
      <c r="C68" s="160" t="s">
        <v>2042</v>
      </c>
      <c r="D68" s="158"/>
      <c r="E68" s="195">
        <v>0</v>
      </c>
      <c r="F68" s="196">
        <v>0</v>
      </c>
      <c r="G68" s="197">
        <v>3635686.96</v>
      </c>
      <c r="H68" s="198"/>
      <c r="I68" s="160" t="s">
        <v>2043</v>
      </c>
      <c r="J68" s="158"/>
      <c r="K68" s="195">
        <v>2380360834.8000002</v>
      </c>
      <c r="L68" s="196">
        <v>64086860.240000002</v>
      </c>
      <c r="M68" s="197">
        <v>936888178.55999994</v>
      </c>
      <c r="N68" s="47"/>
    </row>
    <row r="69" spans="2:14">
      <c r="B69" s="21"/>
      <c r="C69" s="161" t="s">
        <v>2044</v>
      </c>
      <c r="D69" s="159"/>
      <c r="E69" s="199">
        <v>0</v>
      </c>
      <c r="F69" s="200">
        <v>59964878.140000001</v>
      </c>
      <c r="G69" s="201">
        <v>13420557.199999999</v>
      </c>
      <c r="H69" s="198"/>
      <c r="I69" s="161" t="s">
        <v>2045</v>
      </c>
      <c r="J69" s="159"/>
      <c r="K69" s="199">
        <v>119050309189.83</v>
      </c>
      <c r="L69" s="200">
        <v>101100008387.36</v>
      </c>
      <c r="M69" s="201">
        <v>145479085053.67001</v>
      </c>
      <c r="N69" s="47"/>
    </row>
    <row r="70" spans="2:14" ht="25.5" customHeight="1">
      <c r="B70" s="21"/>
      <c r="C70" s="160" t="s">
        <v>2046</v>
      </c>
      <c r="D70" s="158"/>
      <c r="E70" s="195">
        <v>0</v>
      </c>
      <c r="F70" s="196">
        <v>0</v>
      </c>
      <c r="G70" s="197">
        <v>591393.29</v>
      </c>
      <c r="H70" s="198"/>
      <c r="I70" s="160" t="s">
        <v>2047</v>
      </c>
      <c r="J70" s="158"/>
      <c r="K70" s="195">
        <v>21391928471.279999</v>
      </c>
      <c r="L70" s="196">
        <v>2713116974.25</v>
      </c>
      <c r="M70" s="197">
        <v>52984873130.790001</v>
      </c>
      <c r="N70" s="47"/>
    </row>
    <row r="71" spans="2:14" ht="25.5" customHeight="1">
      <c r="B71" s="21"/>
      <c r="C71" s="161" t="s">
        <v>2048</v>
      </c>
      <c r="D71" s="159"/>
      <c r="E71" s="199">
        <v>0</v>
      </c>
      <c r="F71" s="200">
        <v>0</v>
      </c>
      <c r="G71" s="201">
        <v>289297.98</v>
      </c>
      <c r="H71" s="198"/>
      <c r="I71" s="161" t="s">
        <v>2049</v>
      </c>
      <c r="J71" s="159"/>
      <c r="K71" s="199">
        <v>52491388545.449997</v>
      </c>
      <c r="L71" s="200">
        <v>66610902247.5</v>
      </c>
      <c r="M71" s="201">
        <v>61583431080.089996</v>
      </c>
      <c r="N71" s="47"/>
    </row>
    <row r="72" spans="2:14">
      <c r="B72" s="21"/>
      <c r="C72" s="160" t="s">
        <v>2050</v>
      </c>
      <c r="D72" s="158"/>
      <c r="E72" s="195">
        <v>0</v>
      </c>
      <c r="F72" s="196">
        <v>59619665.539999999</v>
      </c>
      <c r="G72" s="197">
        <v>124703155</v>
      </c>
      <c r="H72" s="198"/>
      <c r="I72" s="160" t="s">
        <v>2051</v>
      </c>
      <c r="J72" s="158"/>
      <c r="K72" s="195">
        <v>14673159590.120001</v>
      </c>
      <c r="L72" s="196">
        <v>5978018692.4700003</v>
      </c>
      <c r="M72" s="197">
        <v>4136723113.5999999</v>
      </c>
      <c r="N72" s="47"/>
    </row>
    <row r="73" spans="2:14">
      <c r="B73" s="21"/>
      <c r="C73" s="161" t="s">
        <v>2052</v>
      </c>
      <c r="D73" s="159"/>
      <c r="E73" s="199">
        <v>1255845824163.6899</v>
      </c>
      <c r="F73" s="200">
        <v>316793501086.03003</v>
      </c>
      <c r="G73" s="201">
        <v>239300953915.56</v>
      </c>
      <c r="H73" s="198"/>
      <c r="I73" s="161" t="s">
        <v>2053</v>
      </c>
      <c r="J73" s="159"/>
      <c r="K73" s="199">
        <v>324340381.29000002</v>
      </c>
      <c r="L73" s="200">
        <v>133938928.48999999</v>
      </c>
      <c r="M73" s="201">
        <v>1322324573.7</v>
      </c>
      <c r="N73" s="47"/>
    </row>
    <row r="74" spans="2:14">
      <c r="B74" s="21"/>
      <c r="C74" s="160" t="s">
        <v>2054</v>
      </c>
      <c r="D74" s="158"/>
      <c r="E74" s="195">
        <v>0</v>
      </c>
      <c r="F74" s="196">
        <v>1168478142.3599999</v>
      </c>
      <c r="G74" s="197">
        <v>1125470975.4300001</v>
      </c>
      <c r="H74" s="198"/>
      <c r="I74" s="160" t="s">
        <v>2055</v>
      </c>
      <c r="J74" s="158"/>
      <c r="K74" s="195">
        <v>7517998544.0699997</v>
      </c>
      <c r="L74" s="196">
        <v>847764271.90999997</v>
      </c>
      <c r="M74" s="197">
        <v>2420863577.3499999</v>
      </c>
      <c r="N74" s="47"/>
    </row>
    <row r="75" spans="2:14">
      <c r="B75" s="21"/>
      <c r="C75" s="161" t="s">
        <v>2056</v>
      </c>
      <c r="D75" s="159"/>
      <c r="E75" s="199">
        <v>0</v>
      </c>
      <c r="F75" s="200">
        <v>21433824.079999998</v>
      </c>
      <c r="G75" s="201">
        <v>551041.74</v>
      </c>
      <c r="H75" s="198"/>
      <c r="I75" s="161" t="s">
        <v>2057</v>
      </c>
      <c r="J75" s="159"/>
      <c r="K75" s="199">
        <v>50308210.82</v>
      </c>
      <c r="L75" s="200">
        <v>416450142.92000002</v>
      </c>
      <c r="M75" s="201">
        <v>217598316.91</v>
      </c>
      <c r="N75" s="47"/>
    </row>
    <row r="76" spans="2:14">
      <c r="B76" s="21"/>
      <c r="C76" s="160" t="s">
        <v>2058</v>
      </c>
      <c r="D76" s="158"/>
      <c r="E76" s="195">
        <v>149181370627.42001</v>
      </c>
      <c r="F76" s="196">
        <v>1168422.45</v>
      </c>
      <c r="G76" s="197">
        <v>519335189.52999997</v>
      </c>
      <c r="H76" s="198"/>
      <c r="I76" s="160" t="s">
        <v>2059</v>
      </c>
      <c r="J76" s="158"/>
      <c r="K76" s="195">
        <v>15909659474.57</v>
      </c>
      <c r="L76" s="196">
        <v>19836860807.669998</v>
      </c>
      <c r="M76" s="197">
        <v>18761432823.189999</v>
      </c>
      <c r="N76" s="47"/>
    </row>
    <row r="77" spans="2:14">
      <c r="B77" s="21"/>
      <c r="C77" s="161" t="s">
        <v>2060</v>
      </c>
      <c r="D77" s="159"/>
      <c r="E77" s="199">
        <v>6675875249.3999996</v>
      </c>
      <c r="F77" s="200">
        <v>792000</v>
      </c>
      <c r="G77" s="201">
        <v>131254953.31</v>
      </c>
      <c r="H77" s="198"/>
      <c r="I77" s="161" t="s">
        <v>2061</v>
      </c>
      <c r="J77" s="159"/>
      <c r="K77" s="199">
        <v>6691525972.2299995</v>
      </c>
      <c r="L77" s="200">
        <v>4562956322.1499996</v>
      </c>
      <c r="M77" s="201">
        <v>4051838438.04</v>
      </c>
      <c r="N77" s="47"/>
    </row>
    <row r="78" spans="2:14">
      <c r="B78" s="21"/>
      <c r="C78" s="160" t="s">
        <v>2062</v>
      </c>
      <c r="D78" s="158"/>
      <c r="E78" s="195">
        <v>142505495378.01999</v>
      </c>
      <c r="F78" s="196">
        <v>0</v>
      </c>
      <c r="G78" s="197">
        <v>15162211.41</v>
      </c>
      <c r="H78" s="198"/>
      <c r="I78" s="160" t="s">
        <v>2063</v>
      </c>
      <c r="J78" s="158"/>
      <c r="K78" s="195">
        <v>72378099121.720001</v>
      </c>
      <c r="L78" s="196">
        <v>1180692986.49</v>
      </c>
      <c r="M78" s="197">
        <v>1032935426.3</v>
      </c>
      <c r="N78" s="47"/>
    </row>
    <row r="79" spans="2:14">
      <c r="B79" s="21"/>
      <c r="C79" s="161" t="s">
        <v>2064</v>
      </c>
      <c r="D79" s="159"/>
      <c r="E79" s="199">
        <v>0</v>
      </c>
      <c r="F79" s="200">
        <v>376422.45</v>
      </c>
      <c r="G79" s="201">
        <v>372918024.81</v>
      </c>
      <c r="H79" s="198"/>
      <c r="I79" s="161" t="s">
        <v>2065</v>
      </c>
      <c r="J79" s="159"/>
      <c r="K79" s="199">
        <v>53628471938.559998</v>
      </c>
      <c r="L79" s="200">
        <v>60979490.439999998</v>
      </c>
      <c r="M79" s="201">
        <v>502852841.88</v>
      </c>
      <c r="N79" s="47"/>
    </row>
    <row r="80" spans="2:14" ht="25.5" customHeight="1">
      <c r="B80" s="21"/>
      <c r="C80" s="160" t="s">
        <v>2066</v>
      </c>
      <c r="D80" s="158"/>
      <c r="E80" s="195">
        <v>18983200469.880001</v>
      </c>
      <c r="F80" s="196">
        <v>0</v>
      </c>
      <c r="G80" s="197">
        <v>17508742.239999998</v>
      </c>
      <c r="H80" s="198"/>
      <c r="I80" s="160" t="s">
        <v>2067</v>
      </c>
      <c r="J80" s="158"/>
      <c r="K80" s="195">
        <v>12391588.49</v>
      </c>
      <c r="L80" s="196">
        <v>3198676.58</v>
      </c>
      <c r="M80" s="197">
        <v>73233896.209999993</v>
      </c>
      <c r="N80" s="47"/>
    </row>
    <row r="81" spans="2:14" ht="25.5" customHeight="1">
      <c r="B81" s="21"/>
      <c r="C81" s="161" t="s">
        <v>2068</v>
      </c>
      <c r="D81" s="159"/>
      <c r="E81" s="199">
        <v>358837796.07999998</v>
      </c>
      <c r="F81" s="200">
        <v>1130000</v>
      </c>
      <c r="G81" s="201">
        <v>7343202.3799999999</v>
      </c>
      <c r="H81" s="198"/>
      <c r="I81" s="161" t="s">
        <v>2069</v>
      </c>
      <c r="J81" s="159"/>
      <c r="K81" s="199">
        <v>49391711.240000002</v>
      </c>
      <c r="L81" s="200">
        <v>329406256.43000001</v>
      </c>
      <c r="M81" s="201">
        <v>65515245.490000002</v>
      </c>
      <c r="N81" s="47"/>
    </row>
    <row r="82" spans="2:14" ht="38.25" customHeight="1">
      <c r="B82" s="21"/>
      <c r="C82" s="160" t="s">
        <v>2070</v>
      </c>
      <c r="D82" s="158"/>
      <c r="E82" s="195">
        <v>0</v>
      </c>
      <c r="F82" s="196">
        <v>0</v>
      </c>
      <c r="G82" s="197">
        <v>7830410.1299999999</v>
      </c>
      <c r="H82" s="198"/>
      <c r="I82" s="160" t="s">
        <v>2071</v>
      </c>
      <c r="J82" s="158"/>
      <c r="K82" s="195">
        <v>18079151114.849998</v>
      </c>
      <c r="L82" s="196">
        <v>201318783.84999999</v>
      </c>
      <c r="M82" s="197">
        <v>211728308.37</v>
      </c>
      <c r="N82" s="47"/>
    </row>
    <row r="83" spans="2:14" ht="38.25" customHeight="1">
      <c r="B83" s="21"/>
      <c r="C83" s="161" t="s">
        <v>2072</v>
      </c>
      <c r="D83" s="159"/>
      <c r="E83" s="199">
        <v>0</v>
      </c>
      <c r="F83" s="200">
        <v>0</v>
      </c>
      <c r="G83" s="201">
        <v>822714.26</v>
      </c>
      <c r="H83" s="198"/>
      <c r="I83" s="161" t="s">
        <v>2073</v>
      </c>
      <c r="J83" s="159"/>
      <c r="K83" s="199">
        <v>334756776.48000002</v>
      </c>
      <c r="L83" s="200">
        <v>190065329.53999999</v>
      </c>
      <c r="M83" s="201">
        <v>119650180.56999999</v>
      </c>
      <c r="N83" s="47"/>
    </row>
    <row r="84" spans="2:14">
      <c r="B84" s="21"/>
      <c r="C84" s="160" t="s">
        <v>2074</v>
      </c>
      <c r="D84" s="158"/>
      <c r="E84" s="195">
        <v>123680393043.16</v>
      </c>
      <c r="F84" s="196">
        <v>105899081195.25999</v>
      </c>
      <c r="G84" s="197">
        <v>43812827.609999999</v>
      </c>
      <c r="H84" s="198"/>
      <c r="I84" s="160" t="s">
        <v>2075</v>
      </c>
      <c r="J84" s="158"/>
      <c r="K84" s="195">
        <v>273935992.10000002</v>
      </c>
      <c r="L84" s="196">
        <v>395724449.64999998</v>
      </c>
      <c r="M84" s="197">
        <v>59954953.780000001</v>
      </c>
      <c r="N84" s="47"/>
    </row>
    <row r="85" spans="2:14">
      <c r="B85" s="21"/>
      <c r="C85" s="161" t="s">
        <v>2076</v>
      </c>
      <c r="D85" s="159"/>
      <c r="E85" s="199">
        <v>15771722204.66</v>
      </c>
      <c r="F85" s="200">
        <v>4054040185.29</v>
      </c>
      <c r="G85" s="201">
        <v>22880941.34</v>
      </c>
      <c r="H85" s="198"/>
      <c r="I85" s="161" t="s">
        <v>2077</v>
      </c>
      <c r="J85" s="159"/>
      <c r="K85" s="199">
        <v>98040748459.020004</v>
      </c>
      <c r="L85" s="200">
        <v>115251550266.38</v>
      </c>
      <c r="M85" s="201">
        <v>155655273730.95999</v>
      </c>
      <c r="N85" s="47"/>
    </row>
    <row r="86" spans="2:14">
      <c r="B86" s="21"/>
      <c r="C86" s="160" t="s">
        <v>2078</v>
      </c>
      <c r="D86" s="158"/>
      <c r="E86" s="195">
        <v>107908670838.5</v>
      </c>
      <c r="F86" s="196">
        <v>100418625780.10001</v>
      </c>
      <c r="G86" s="197">
        <v>272188.73</v>
      </c>
      <c r="H86" s="198"/>
      <c r="I86" s="160" t="s">
        <v>2079</v>
      </c>
      <c r="J86" s="158"/>
      <c r="K86" s="195">
        <v>0</v>
      </c>
      <c r="L86" s="196">
        <v>17105009321.950001</v>
      </c>
      <c r="M86" s="197">
        <v>99588338454.449997</v>
      </c>
      <c r="N86" s="47"/>
    </row>
    <row r="87" spans="2:14">
      <c r="B87" s="21"/>
      <c r="C87" s="161" t="s">
        <v>2080</v>
      </c>
      <c r="D87" s="159"/>
      <c r="E87" s="199">
        <v>0</v>
      </c>
      <c r="F87" s="200">
        <v>1426415229.8699999</v>
      </c>
      <c r="G87" s="201">
        <v>20659697.539999999</v>
      </c>
      <c r="H87" s="198"/>
      <c r="I87" s="161" t="s">
        <v>2081</v>
      </c>
      <c r="J87" s="159"/>
      <c r="K87" s="199">
        <v>0</v>
      </c>
      <c r="L87" s="200">
        <v>16389573900.709999</v>
      </c>
      <c r="M87" s="201">
        <v>1870094537.51</v>
      </c>
      <c r="N87" s="47"/>
    </row>
    <row r="88" spans="2:14">
      <c r="B88" s="21"/>
      <c r="C88" s="160" t="s">
        <v>2082</v>
      </c>
      <c r="D88" s="158"/>
      <c r="E88" s="195">
        <v>57627935156.019997</v>
      </c>
      <c r="F88" s="196">
        <v>5411244927.5299997</v>
      </c>
      <c r="G88" s="197">
        <v>14815090.67</v>
      </c>
      <c r="H88" s="198"/>
      <c r="I88" s="160" t="s">
        <v>2083</v>
      </c>
      <c r="J88" s="158"/>
      <c r="K88" s="195">
        <v>12216010846.08</v>
      </c>
      <c r="L88" s="196">
        <v>2543575280.2199998</v>
      </c>
      <c r="M88" s="197">
        <v>226227727.77000001</v>
      </c>
      <c r="N88" s="47"/>
    </row>
    <row r="89" spans="2:14">
      <c r="B89" s="21"/>
      <c r="C89" s="161" t="s">
        <v>2084</v>
      </c>
      <c r="D89" s="159"/>
      <c r="E89" s="199">
        <v>18426509.710000001</v>
      </c>
      <c r="F89" s="200">
        <v>239911972.46000001</v>
      </c>
      <c r="G89" s="201">
        <v>2517701.0699999998</v>
      </c>
      <c r="H89" s="198"/>
      <c r="I89" s="161" t="s">
        <v>2085</v>
      </c>
      <c r="J89" s="159"/>
      <c r="K89" s="199">
        <v>33433854879.860001</v>
      </c>
      <c r="L89" s="200">
        <v>10165383813.360001</v>
      </c>
      <c r="M89" s="201">
        <v>1413298070.3199999</v>
      </c>
      <c r="N89" s="47"/>
    </row>
    <row r="90" spans="2:14" ht="38.25" customHeight="1">
      <c r="B90" s="21"/>
      <c r="C90" s="160" t="s">
        <v>2086</v>
      </c>
      <c r="D90" s="158"/>
      <c r="E90" s="195">
        <v>638769980</v>
      </c>
      <c r="F90" s="196">
        <v>33361044.440000001</v>
      </c>
      <c r="G90" s="197">
        <v>13172552.359999999</v>
      </c>
      <c r="H90" s="198"/>
      <c r="I90" s="160" t="s">
        <v>2087</v>
      </c>
      <c r="J90" s="158"/>
      <c r="K90" s="195">
        <v>176261791.90000001</v>
      </c>
      <c r="L90" s="196">
        <v>600476428.39999998</v>
      </c>
      <c r="M90" s="197">
        <v>33311945987.77</v>
      </c>
      <c r="N90" s="47"/>
    </row>
    <row r="91" spans="2:14" ht="25.5" customHeight="1">
      <c r="B91" s="21"/>
      <c r="C91" s="161" t="s">
        <v>2088</v>
      </c>
      <c r="D91" s="159"/>
      <c r="E91" s="199">
        <v>0</v>
      </c>
      <c r="F91" s="200">
        <v>0</v>
      </c>
      <c r="G91" s="201">
        <v>0</v>
      </c>
      <c r="H91" s="198"/>
      <c r="I91" s="161" t="s">
        <v>2089</v>
      </c>
      <c r="J91" s="159"/>
      <c r="K91" s="199">
        <v>64909710.32</v>
      </c>
      <c r="L91" s="200">
        <v>1280340015.0699999</v>
      </c>
      <c r="M91" s="201">
        <v>1926269208.49</v>
      </c>
      <c r="N91" s="47"/>
    </row>
    <row r="92" spans="2:14" ht="25.5" customHeight="1">
      <c r="B92" s="21"/>
      <c r="C92" s="160" t="s">
        <v>2090</v>
      </c>
      <c r="D92" s="158"/>
      <c r="E92" s="195">
        <v>5385895320.3900003</v>
      </c>
      <c r="F92" s="196">
        <v>14011728330.51</v>
      </c>
      <c r="G92" s="197">
        <v>22631825408.740002</v>
      </c>
      <c r="H92" s="198"/>
      <c r="I92" s="160" t="s">
        <v>2091</v>
      </c>
      <c r="J92" s="158"/>
      <c r="K92" s="195">
        <v>0</v>
      </c>
      <c r="L92" s="196">
        <v>1221307304.03</v>
      </c>
      <c r="M92" s="197">
        <v>1040428328.4299999</v>
      </c>
      <c r="N92" s="47"/>
    </row>
    <row r="93" spans="2:14" ht="25.5" customHeight="1">
      <c r="B93" s="21"/>
      <c r="C93" s="161" t="s">
        <v>2092</v>
      </c>
      <c r="D93" s="159"/>
      <c r="E93" s="199">
        <v>63246182.770000003</v>
      </c>
      <c r="F93" s="200">
        <v>536918954.70000005</v>
      </c>
      <c r="G93" s="201">
        <v>232425456.31999999</v>
      </c>
      <c r="H93" s="198"/>
      <c r="I93" s="161" t="s">
        <v>2093</v>
      </c>
      <c r="J93" s="159"/>
      <c r="K93" s="199">
        <v>6319444865.0500002</v>
      </c>
      <c r="L93" s="200">
        <v>35443238434.849998</v>
      </c>
      <c r="M93" s="201">
        <v>3726577802.5700002</v>
      </c>
      <c r="N93" s="47"/>
    </row>
    <row r="94" spans="2:14">
      <c r="B94" s="21"/>
      <c r="C94" s="160" t="s">
        <v>2094</v>
      </c>
      <c r="D94" s="158"/>
      <c r="E94" s="195">
        <v>0</v>
      </c>
      <c r="F94" s="196">
        <v>964690940.92999995</v>
      </c>
      <c r="G94" s="197">
        <v>238465167.16999999</v>
      </c>
      <c r="H94" s="198"/>
      <c r="I94" s="160" t="s">
        <v>2095</v>
      </c>
      <c r="J94" s="158"/>
      <c r="K94" s="195">
        <v>1099845151.05</v>
      </c>
      <c r="L94" s="196">
        <v>17533280437.18</v>
      </c>
      <c r="M94" s="197">
        <v>6438862806.5</v>
      </c>
      <c r="N94" s="47"/>
    </row>
    <row r="95" spans="2:14">
      <c r="B95" s="21"/>
      <c r="C95" s="161" t="s">
        <v>2096</v>
      </c>
      <c r="D95" s="159"/>
      <c r="E95" s="199">
        <v>1370001</v>
      </c>
      <c r="F95" s="200">
        <v>281584768.06</v>
      </c>
      <c r="G95" s="201">
        <v>229526135.91999999</v>
      </c>
      <c r="H95" s="198"/>
      <c r="I95" s="161" t="s">
        <v>2097</v>
      </c>
      <c r="J95" s="159"/>
      <c r="K95" s="199">
        <v>44730421214.760002</v>
      </c>
      <c r="L95" s="200">
        <v>12969365330.610001</v>
      </c>
      <c r="M95" s="201">
        <v>6113230807.1499996</v>
      </c>
      <c r="N95" s="47"/>
    </row>
    <row r="96" spans="2:14" ht="25.5" customHeight="1">
      <c r="B96" s="21"/>
      <c r="C96" s="160" t="s">
        <v>2098</v>
      </c>
      <c r="D96" s="158"/>
      <c r="E96" s="195">
        <v>11656788.85</v>
      </c>
      <c r="F96" s="196">
        <v>156233592.28999999</v>
      </c>
      <c r="G96" s="197">
        <v>845262664.32000005</v>
      </c>
      <c r="H96" s="198"/>
      <c r="I96" s="160" t="s">
        <v>2099</v>
      </c>
      <c r="J96" s="158"/>
      <c r="K96" s="195">
        <v>1925133171.45</v>
      </c>
      <c r="L96" s="196">
        <v>2504847346.4499998</v>
      </c>
      <c r="M96" s="197">
        <v>4758636165.3000002</v>
      </c>
      <c r="N96" s="47"/>
    </row>
    <row r="97" spans="2:14">
      <c r="B97" s="21"/>
      <c r="C97" s="161" t="s">
        <v>2100</v>
      </c>
      <c r="D97" s="159"/>
      <c r="E97" s="199">
        <v>0</v>
      </c>
      <c r="F97" s="200">
        <v>0</v>
      </c>
      <c r="G97" s="201">
        <v>248514203.18000001</v>
      </c>
      <c r="H97" s="198"/>
      <c r="I97" s="161" t="s">
        <v>2101</v>
      </c>
      <c r="J97" s="159"/>
      <c r="K97" s="199">
        <v>192965070.25</v>
      </c>
      <c r="L97" s="200">
        <v>234842960.06999999</v>
      </c>
      <c r="M97" s="201">
        <v>196849910.96000001</v>
      </c>
      <c r="N97" s="47"/>
    </row>
    <row r="98" spans="2:14" ht="38.25" customHeight="1">
      <c r="B98" s="21"/>
      <c r="C98" s="160" t="s">
        <v>2102</v>
      </c>
      <c r="D98" s="158"/>
      <c r="E98" s="195">
        <v>0</v>
      </c>
      <c r="F98" s="196">
        <v>0</v>
      </c>
      <c r="G98" s="197">
        <v>4293955.5</v>
      </c>
      <c r="H98" s="198"/>
      <c r="I98" s="160" t="s">
        <v>2103</v>
      </c>
      <c r="J98" s="158"/>
      <c r="K98" s="195">
        <v>418486118.64999998</v>
      </c>
      <c r="L98" s="196">
        <v>1452465850.23</v>
      </c>
      <c r="M98" s="197">
        <v>3397466156.6300001</v>
      </c>
      <c r="N98" s="47"/>
    </row>
    <row r="99" spans="2:14" ht="38.25" customHeight="1">
      <c r="B99" s="21"/>
      <c r="C99" s="161" t="s">
        <v>2104</v>
      </c>
      <c r="D99" s="159"/>
      <c r="E99" s="199">
        <v>0</v>
      </c>
      <c r="F99" s="200">
        <v>0</v>
      </c>
      <c r="G99" s="201">
        <v>1335628.6499999999</v>
      </c>
      <c r="H99" s="198"/>
      <c r="I99" s="161" t="s">
        <v>2105</v>
      </c>
      <c r="J99" s="159"/>
      <c r="K99" s="199">
        <v>668438971.88</v>
      </c>
      <c r="L99" s="200">
        <v>760748306.91999996</v>
      </c>
      <c r="M99" s="201">
        <v>866503414.57000005</v>
      </c>
      <c r="N99" s="47"/>
    </row>
    <row r="100" spans="2:14" ht="38.25" customHeight="1">
      <c r="B100" s="21"/>
      <c r="C100" s="160" t="s">
        <v>2106</v>
      </c>
      <c r="D100" s="158"/>
      <c r="E100" s="195">
        <v>0</v>
      </c>
      <c r="F100" s="196">
        <v>0</v>
      </c>
      <c r="G100" s="197">
        <v>74400</v>
      </c>
      <c r="H100" s="198"/>
      <c r="I100" s="160" t="s">
        <v>2107</v>
      </c>
      <c r="J100" s="158"/>
      <c r="K100" s="195">
        <v>645243010.66999996</v>
      </c>
      <c r="L100" s="196">
        <v>56790229.229999997</v>
      </c>
      <c r="M100" s="197">
        <v>297816683.13999999</v>
      </c>
      <c r="N100" s="47"/>
    </row>
    <row r="101" spans="2:14" ht="38.25" customHeight="1">
      <c r="B101" s="21"/>
      <c r="C101" s="161" t="s">
        <v>2108</v>
      </c>
      <c r="D101" s="159"/>
      <c r="E101" s="199">
        <v>0</v>
      </c>
      <c r="F101" s="200">
        <v>0</v>
      </c>
      <c r="G101" s="201">
        <v>1027665.58</v>
      </c>
      <c r="H101" s="198"/>
      <c r="I101" s="161" t="s">
        <v>2109</v>
      </c>
      <c r="J101" s="159"/>
      <c r="K101" s="199">
        <v>1522914546.5699999</v>
      </c>
      <c r="L101" s="200">
        <v>13213521922.610001</v>
      </c>
      <c r="M101" s="201">
        <v>642827120.86000001</v>
      </c>
      <c r="N101" s="47"/>
    </row>
    <row r="102" spans="2:14">
      <c r="B102" s="21"/>
      <c r="C102" s="160" t="s">
        <v>2110</v>
      </c>
      <c r="D102" s="158"/>
      <c r="E102" s="195">
        <v>3592961464.6100001</v>
      </c>
      <c r="F102" s="196">
        <v>17307681.719999999</v>
      </c>
      <c r="G102" s="197">
        <v>985340.62</v>
      </c>
      <c r="H102" s="198"/>
      <c r="I102" s="160" t="s">
        <v>2111</v>
      </c>
      <c r="J102" s="158"/>
      <c r="K102" s="195">
        <v>376891580.81999999</v>
      </c>
      <c r="L102" s="196">
        <v>6058181700.0799999</v>
      </c>
      <c r="M102" s="197">
        <v>2729838.78</v>
      </c>
      <c r="N102" s="47"/>
    </row>
    <row r="103" spans="2:14">
      <c r="B103" s="21"/>
      <c r="C103" s="161" t="s">
        <v>2112</v>
      </c>
      <c r="D103" s="159"/>
      <c r="E103" s="199">
        <v>882039423584.57996</v>
      </c>
      <c r="F103" s="200">
        <v>168829728290.17999</v>
      </c>
      <c r="G103" s="201">
        <v>206806483799.54999</v>
      </c>
      <c r="H103" s="198"/>
      <c r="I103" s="161" t="s">
        <v>2113</v>
      </c>
      <c r="J103" s="159"/>
      <c r="K103" s="199">
        <v>354082716.61000001</v>
      </c>
      <c r="L103" s="200">
        <v>895306497.16999996</v>
      </c>
      <c r="M103" s="201">
        <v>288335452.20999998</v>
      </c>
      <c r="N103" s="47"/>
    </row>
    <row r="104" spans="2:14">
      <c r="B104" s="21"/>
      <c r="C104" s="160" t="s">
        <v>2114</v>
      </c>
      <c r="D104" s="158"/>
      <c r="E104" s="195">
        <v>415964266.86000001</v>
      </c>
      <c r="F104" s="196">
        <v>8070140.3200000003</v>
      </c>
      <c r="G104" s="197">
        <v>270724061.81999999</v>
      </c>
      <c r="H104" s="198"/>
      <c r="I104" s="160" t="s">
        <v>2115</v>
      </c>
      <c r="J104" s="158"/>
      <c r="K104" s="195">
        <v>45625350.759999998</v>
      </c>
      <c r="L104" s="196">
        <v>5640928.1200000001</v>
      </c>
      <c r="M104" s="197">
        <v>5551589.7800000003</v>
      </c>
      <c r="N104" s="47"/>
    </row>
    <row r="105" spans="2:14">
      <c r="B105" s="21"/>
      <c r="C105" s="161" t="s">
        <v>2116</v>
      </c>
      <c r="D105" s="159"/>
      <c r="E105" s="199">
        <v>55154142847.029999</v>
      </c>
      <c r="F105" s="200">
        <v>0</v>
      </c>
      <c r="G105" s="201">
        <v>20998962.390000001</v>
      </c>
      <c r="H105" s="198"/>
      <c r="I105" s="161" t="s">
        <v>2117</v>
      </c>
      <c r="J105" s="159"/>
      <c r="K105" s="199">
        <v>460046835.69999999</v>
      </c>
      <c r="L105" s="200">
        <v>4521442837.9499998</v>
      </c>
      <c r="M105" s="201">
        <v>136149108.75999999</v>
      </c>
      <c r="N105" s="47"/>
    </row>
    <row r="106" spans="2:14" ht="25.5" customHeight="1">
      <c r="B106" s="21"/>
      <c r="C106" s="160" t="s">
        <v>2118</v>
      </c>
      <c r="D106" s="158"/>
      <c r="E106" s="195">
        <v>1283975390.53</v>
      </c>
      <c r="F106" s="196">
        <v>1204472412.1800001</v>
      </c>
      <c r="G106" s="197">
        <v>528921054.52999997</v>
      </c>
      <c r="H106" s="198"/>
      <c r="I106" s="160" t="s">
        <v>2119</v>
      </c>
      <c r="J106" s="158"/>
      <c r="K106" s="195">
        <v>286268062.68000001</v>
      </c>
      <c r="L106" s="196">
        <v>1732949959.29</v>
      </c>
      <c r="M106" s="197">
        <v>210061131.33000001</v>
      </c>
      <c r="N106" s="47"/>
    </row>
    <row r="107" spans="2:14">
      <c r="B107" s="21"/>
      <c r="C107" s="161" t="s">
        <v>2120</v>
      </c>
      <c r="D107" s="159"/>
      <c r="E107" s="199">
        <v>53626930557.459999</v>
      </c>
      <c r="F107" s="200">
        <v>296233.13</v>
      </c>
      <c r="G107" s="201">
        <v>5385098.2599999998</v>
      </c>
      <c r="H107" s="198"/>
      <c r="I107" s="161" t="s">
        <v>2121</v>
      </c>
      <c r="J107" s="159"/>
      <c r="K107" s="199">
        <v>5327120637.25</v>
      </c>
      <c r="L107" s="200">
        <v>6945271683.8699999</v>
      </c>
      <c r="M107" s="201">
        <v>52111510256.120003</v>
      </c>
      <c r="N107" s="47"/>
    </row>
    <row r="108" spans="2:14">
      <c r="B108" s="21"/>
      <c r="C108" s="160" t="s">
        <v>2122</v>
      </c>
      <c r="D108" s="158"/>
      <c r="E108" s="195">
        <v>900137554.36000001</v>
      </c>
      <c r="F108" s="196">
        <v>941750896.88</v>
      </c>
      <c r="G108" s="197">
        <v>877383518.51999998</v>
      </c>
      <c r="H108" s="198"/>
      <c r="I108" s="160" t="s">
        <v>2123</v>
      </c>
      <c r="J108" s="158"/>
      <c r="K108" s="195">
        <v>2306859530.4200001</v>
      </c>
      <c r="L108" s="196">
        <v>4331485142.75</v>
      </c>
      <c r="M108" s="197">
        <v>16749277535.559999</v>
      </c>
      <c r="N108" s="47"/>
    </row>
    <row r="109" spans="2:14">
      <c r="B109" s="21"/>
      <c r="C109" s="161" t="s">
        <v>2124</v>
      </c>
      <c r="D109" s="159"/>
      <c r="E109" s="199">
        <v>182256510.13999999</v>
      </c>
      <c r="F109" s="200">
        <v>619760839.01999998</v>
      </c>
      <c r="G109" s="201">
        <v>3354655.86</v>
      </c>
      <c r="H109" s="198"/>
      <c r="I109" s="161" t="s">
        <v>2125</v>
      </c>
      <c r="J109" s="159"/>
      <c r="K109" s="199">
        <v>99213979.269999996</v>
      </c>
      <c r="L109" s="200">
        <v>660655983.01999998</v>
      </c>
      <c r="M109" s="201">
        <v>24808333904.259998</v>
      </c>
      <c r="N109" s="47"/>
    </row>
    <row r="110" spans="2:14">
      <c r="B110" s="21"/>
      <c r="C110" s="160" t="s">
        <v>2126</v>
      </c>
      <c r="D110" s="158"/>
      <c r="E110" s="195">
        <v>6735407136.2399998</v>
      </c>
      <c r="F110" s="196">
        <v>1010721495.58</v>
      </c>
      <c r="G110" s="197">
        <v>304496563.18000001</v>
      </c>
      <c r="H110" s="198"/>
      <c r="I110" s="160" t="s">
        <v>2127</v>
      </c>
      <c r="J110" s="158"/>
      <c r="K110" s="195">
        <v>950423138.51999998</v>
      </c>
      <c r="L110" s="196">
        <v>276193258.13999999</v>
      </c>
      <c r="M110" s="197">
        <v>2019636562.97</v>
      </c>
      <c r="N110" s="47"/>
    </row>
    <row r="111" spans="2:14">
      <c r="B111" s="21"/>
      <c r="C111" s="161" t="s">
        <v>2128</v>
      </c>
      <c r="D111" s="159"/>
      <c r="E111" s="199">
        <v>422475319.00999999</v>
      </c>
      <c r="F111" s="200">
        <v>308355968.39999998</v>
      </c>
      <c r="G111" s="201">
        <v>6708275.0999999996</v>
      </c>
      <c r="H111" s="198"/>
      <c r="I111" s="161" t="s">
        <v>2129</v>
      </c>
      <c r="J111" s="159"/>
      <c r="K111" s="199">
        <v>860462236.74000001</v>
      </c>
      <c r="L111" s="200">
        <v>1007102079.4400001</v>
      </c>
      <c r="M111" s="201">
        <v>6153377967.75</v>
      </c>
      <c r="N111" s="47"/>
    </row>
    <row r="112" spans="2:14">
      <c r="B112" s="21"/>
      <c r="C112" s="160" t="s">
        <v>2130</v>
      </c>
      <c r="D112" s="158"/>
      <c r="E112" s="195">
        <v>639072149.54999995</v>
      </c>
      <c r="F112" s="196">
        <v>1163537696.02</v>
      </c>
      <c r="G112" s="197">
        <v>25028545.260000002</v>
      </c>
      <c r="H112" s="198"/>
      <c r="I112" s="160" t="s">
        <v>2131</v>
      </c>
      <c r="J112" s="158"/>
      <c r="K112" s="195">
        <v>1110161752.3</v>
      </c>
      <c r="L112" s="196">
        <v>669835220.51999998</v>
      </c>
      <c r="M112" s="197">
        <v>2380884285.5799999</v>
      </c>
      <c r="N112" s="47"/>
    </row>
    <row r="113" spans="2:14">
      <c r="B113" s="21"/>
      <c r="C113" s="161" t="s">
        <v>2132</v>
      </c>
      <c r="D113" s="159"/>
      <c r="E113" s="199">
        <v>0</v>
      </c>
      <c r="F113" s="200">
        <v>0</v>
      </c>
      <c r="G113" s="201">
        <v>0</v>
      </c>
      <c r="H113" s="198"/>
      <c r="I113" s="161" t="s">
        <v>2133</v>
      </c>
      <c r="J113" s="159"/>
      <c r="K113" s="199">
        <v>18530684.98</v>
      </c>
      <c r="L113" s="200">
        <v>1520040886.8399999</v>
      </c>
      <c r="M113" s="201">
        <v>2345385588.1199999</v>
      </c>
      <c r="N113" s="47"/>
    </row>
    <row r="114" spans="2:14" ht="25.5" customHeight="1">
      <c r="B114" s="21"/>
      <c r="C114" s="160" t="s">
        <v>2134</v>
      </c>
      <c r="D114" s="158"/>
      <c r="E114" s="195">
        <v>45000</v>
      </c>
      <c r="F114" s="196">
        <v>30038.05</v>
      </c>
      <c r="G114" s="197">
        <v>56959889.579999998</v>
      </c>
      <c r="H114" s="198"/>
      <c r="I114" s="160" t="s">
        <v>2135</v>
      </c>
      <c r="J114" s="158"/>
      <c r="K114" s="195">
        <v>0</v>
      </c>
      <c r="L114" s="196">
        <v>9579534.5</v>
      </c>
      <c r="M114" s="197">
        <v>16135178.470000001</v>
      </c>
      <c r="N114" s="47"/>
    </row>
    <row r="115" spans="2:14">
      <c r="B115" s="21"/>
      <c r="C115" s="161" t="s">
        <v>2136</v>
      </c>
      <c r="D115" s="159"/>
      <c r="E115" s="199">
        <v>63450000</v>
      </c>
      <c r="F115" s="200">
        <v>0</v>
      </c>
      <c r="G115" s="201">
        <v>183605</v>
      </c>
      <c r="H115" s="198"/>
      <c r="I115" s="161" t="s">
        <v>2137</v>
      </c>
      <c r="J115" s="159"/>
      <c r="K115" s="199">
        <v>8829029.9800000004</v>
      </c>
      <c r="L115" s="200">
        <v>1004619007.29</v>
      </c>
      <c r="M115" s="201">
        <v>1342102775.5999999</v>
      </c>
      <c r="N115" s="47"/>
    </row>
    <row r="116" spans="2:14" ht="25.5" customHeight="1">
      <c r="B116" s="21"/>
      <c r="C116" s="160" t="s">
        <v>2138</v>
      </c>
      <c r="D116" s="158"/>
      <c r="E116" s="195">
        <v>0</v>
      </c>
      <c r="F116" s="196">
        <v>0</v>
      </c>
      <c r="G116" s="197">
        <v>7379164.2999999998</v>
      </c>
      <c r="H116" s="198"/>
      <c r="I116" s="160" t="s">
        <v>2139</v>
      </c>
      <c r="J116" s="158"/>
      <c r="K116" s="195">
        <v>0</v>
      </c>
      <c r="L116" s="196">
        <v>328715288.43000001</v>
      </c>
      <c r="M116" s="197">
        <v>322502175.86000001</v>
      </c>
      <c r="N116" s="47"/>
    </row>
    <row r="117" spans="2:14">
      <c r="B117" s="21"/>
      <c r="C117" s="161" t="s">
        <v>2140</v>
      </c>
      <c r="D117" s="159"/>
      <c r="E117" s="199">
        <v>21076152629.310001</v>
      </c>
      <c r="F117" s="200">
        <v>13116465575.799999</v>
      </c>
      <c r="G117" s="201">
        <v>32690915504.619999</v>
      </c>
      <c r="H117" s="198"/>
      <c r="I117" s="161" t="s">
        <v>2141</v>
      </c>
      <c r="J117" s="159"/>
      <c r="K117" s="199">
        <v>9701655</v>
      </c>
      <c r="L117" s="200">
        <v>177127056.62</v>
      </c>
      <c r="M117" s="201">
        <v>664645458.19000006</v>
      </c>
      <c r="N117" s="47"/>
    </row>
    <row r="118" spans="2:14" ht="25.5" customHeight="1">
      <c r="B118" s="21"/>
      <c r="C118" s="160" t="s">
        <v>2142</v>
      </c>
      <c r="D118" s="158"/>
      <c r="E118" s="195">
        <v>26417085.489999998</v>
      </c>
      <c r="F118" s="196">
        <v>282550918.55000001</v>
      </c>
      <c r="G118" s="197">
        <v>137796003.61000001</v>
      </c>
      <c r="H118" s="198"/>
      <c r="I118" s="160" t="s">
        <v>2143</v>
      </c>
      <c r="J118" s="158"/>
      <c r="K118" s="195">
        <v>921136878.35000002</v>
      </c>
      <c r="L118" s="196">
        <v>3325614059.8400002</v>
      </c>
      <c r="M118" s="197">
        <v>14244505340.43</v>
      </c>
      <c r="N118" s="47"/>
    </row>
    <row r="119" spans="2:14">
      <c r="B119" s="21"/>
      <c r="C119" s="161" t="s">
        <v>2144</v>
      </c>
      <c r="D119" s="159"/>
      <c r="E119" s="199">
        <v>1510439810.5</v>
      </c>
      <c r="F119" s="200">
        <v>2206171397.8099999</v>
      </c>
      <c r="G119" s="201">
        <v>3991097592.4400001</v>
      </c>
      <c r="H119" s="198"/>
      <c r="I119" s="161" t="s">
        <v>2145</v>
      </c>
      <c r="J119" s="159"/>
      <c r="K119" s="199">
        <v>0</v>
      </c>
      <c r="L119" s="200">
        <v>249191007.37</v>
      </c>
      <c r="M119" s="201">
        <v>366560188.80000001</v>
      </c>
      <c r="N119" s="47"/>
    </row>
    <row r="120" spans="2:14">
      <c r="B120" s="21"/>
      <c r="C120" s="160" t="s">
        <v>2146</v>
      </c>
      <c r="D120" s="158"/>
      <c r="E120" s="195">
        <v>1437398771.3599999</v>
      </c>
      <c r="F120" s="196">
        <v>2101263122.01</v>
      </c>
      <c r="G120" s="197">
        <v>1148198735.5899999</v>
      </c>
      <c r="H120" s="198"/>
      <c r="I120" s="160" t="s">
        <v>2147</v>
      </c>
      <c r="J120" s="158"/>
      <c r="K120" s="195">
        <v>921136878.35000002</v>
      </c>
      <c r="L120" s="196">
        <v>1503809028.22</v>
      </c>
      <c r="M120" s="197">
        <v>9672001883.2399998</v>
      </c>
      <c r="N120" s="47"/>
    </row>
    <row r="121" spans="2:14" ht="25.5" customHeight="1">
      <c r="B121" s="21"/>
      <c r="C121" s="161" t="s">
        <v>2148</v>
      </c>
      <c r="D121" s="159"/>
      <c r="E121" s="199">
        <v>432268916.75</v>
      </c>
      <c r="F121" s="200">
        <v>2700155523.6799998</v>
      </c>
      <c r="G121" s="201">
        <v>2392272391.9400001</v>
      </c>
      <c r="H121" s="198"/>
      <c r="I121" s="161" t="s">
        <v>2149</v>
      </c>
      <c r="J121" s="159"/>
      <c r="K121" s="199">
        <v>0</v>
      </c>
      <c r="L121" s="200">
        <v>763588722.57000005</v>
      </c>
      <c r="M121" s="201">
        <v>2271736664.1999998</v>
      </c>
      <c r="N121" s="47"/>
    </row>
    <row r="122" spans="2:14">
      <c r="B122" s="21"/>
      <c r="C122" s="160" t="s">
        <v>2150</v>
      </c>
      <c r="D122" s="158"/>
      <c r="E122" s="195">
        <v>364849664.69</v>
      </c>
      <c r="F122" s="196">
        <v>584330792.53999996</v>
      </c>
      <c r="G122" s="197">
        <v>1009828403.5700001</v>
      </c>
      <c r="H122" s="198"/>
      <c r="I122" s="160" t="s">
        <v>2151</v>
      </c>
      <c r="J122" s="158"/>
      <c r="K122" s="195">
        <v>0</v>
      </c>
      <c r="L122" s="196">
        <v>809025301.67999995</v>
      </c>
      <c r="M122" s="197">
        <v>1934206604.1900001</v>
      </c>
      <c r="N122" s="47"/>
    </row>
    <row r="123" spans="2:14">
      <c r="B123" s="21"/>
      <c r="C123" s="161" t="s">
        <v>2152</v>
      </c>
      <c r="D123" s="159"/>
      <c r="E123" s="199">
        <v>2346778404.6799998</v>
      </c>
      <c r="F123" s="200">
        <v>4251395068.0500002</v>
      </c>
      <c r="G123" s="201">
        <v>8265199082.0799999</v>
      </c>
      <c r="H123" s="198"/>
      <c r="I123" s="161" t="s">
        <v>2153</v>
      </c>
      <c r="J123" s="159"/>
      <c r="K123" s="199">
        <v>4426511498.0100002</v>
      </c>
      <c r="L123" s="200">
        <v>5108557772.0500002</v>
      </c>
      <c r="M123" s="201">
        <v>5406498122.0100002</v>
      </c>
      <c r="N123" s="47"/>
    </row>
    <row r="124" spans="2:14">
      <c r="B124" s="21"/>
      <c r="C124" s="160" t="s">
        <v>2154</v>
      </c>
      <c r="D124" s="158"/>
      <c r="E124" s="195">
        <v>9392380300.7299995</v>
      </c>
      <c r="F124" s="196">
        <v>12350214154.5</v>
      </c>
      <c r="G124" s="197">
        <v>4445152977.6400003</v>
      </c>
      <c r="H124" s="198"/>
      <c r="I124" s="160" t="s">
        <v>2155</v>
      </c>
      <c r="J124" s="158"/>
      <c r="K124" s="195">
        <v>633637032.35000002</v>
      </c>
      <c r="L124" s="196">
        <v>664460078.40999997</v>
      </c>
      <c r="M124" s="197">
        <v>2227975703.2800002</v>
      </c>
      <c r="N124" s="47"/>
    </row>
    <row r="125" spans="2:14">
      <c r="B125" s="21"/>
      <c r="C125" s="161" t="s">
        <v>2156</v>
      </c>
      <c r="D125" s="159"/>
      <c r="E125" s="199">
        <v>0</v>
      </c>
      <c r="F125" s="200">
        <v>3042941316.8800001</v>
      </c>
      <c r="G125" s="201">
        <v>143012721.06</v>
      </c>
      <c r="H125" s="198"/>
      <c r="I125" s="161" t="s">
        <v>2157</v>
      </c>
      <c r="J125" s="159"/>
      <c r="K125" s="199">
        <v>62127276.259999998</v>
      </c>
      <c r="L125" s="200">
        <v>924696957.10000002</v>
      </c>
      <c r="M125" s="201">
        <v>967909943.32000005</v>
      </c>
      <c r="N125" s="47"/>
    </row>
    <row r="126" spans="2:14">
      <c r="B126" s="21"/>
      <c r="C126" s="160" t="s">
        <v>2158</v>
      </c>
      <c r="D126" s="158"/>
      <c r="E126" s="195">
        <v>28209345864.049999</v>
      </c>
      <c r="F126" s="196">
        <v>64612523439.040001</v>
      </c>
      <c r="G126" s="197">
        <v>122058798569.25999</v>
      </c>
      <c r="H126" s="198"/>
      <c r="I126" s="160" t="s">
        <v>2159</v>
      </c>
      <c r="J126" s="158"/>
      <c r="K126" s="195">
        <v>14519993.76</v>
      </c>
      <c r="L126" s="196">
        <v>42492986.829999998</v>
      </c>
      <c r="M126" s="197">
        <v>163107454.03</v>
      </c>
      <c r="N126" s="47"/>
    </row>
    <row r="127" spans="2:14" ht="25.5" customHeight="1">
      <c r="B127" s="21"/>
      <c r="C127" s="161" t="s">
        <v>2160</v>
      </c>
      <c r="D127" s="159"/>
      <c r="E127" s="199">
        <v>6591640245.0500002</v>
      </c>
      <c r="F127" s="200">
        <v>2446207676.21</v>
      </c>
      <c r="G127" s="201">
        <v>345456371</v>
      </c>
      <c r="H127" s="198"/>
      <c r="I127" s="161" t="s">
        <v>2161</v>
      </c>
      <c r="J127" s="159"/>
      <c r="K127" s="199">
        <v>2204188217.5100002</v>
      </c>
      <c r="L127" s="200">
        <v>1944316500.48</v>
      </c>
      <c r="M127" s="201">
        <v>87837245.980000004</v>
      </c>
      <c r="N127" s="47"/>
    </row>
    <row r="128" spans="2:14">
      <c r="B128" s="21"/>
      <c r="C128" s="160" t="s">
        <v>2162</v>
      </c>
      <c r="D128" s="158"/>
      <c r="E128" s="195">
        <v>0</v>
      </c>
      <c r="F128" s="196">
        <v>7318200728.2600002</v>
      </c>
      <c r="G128" s="197">
        <v>3410487910.1799998</v>
      </c>
      <c r="H128" s="198"/>
      <c r="I128" s="160" t="s">
        <v>2163</v>
      </c>
      <c r="J128" s="158"/>
      <c r="K128" s="195">
        <v>0</v>
      </c>
      <c r="L128" s="196">
        <v>5866133.1500000004</v>
      </c>
      <c r="M128" s="197">
        <v>30880.82</v>
      </c>
      <c r="N128" s="47"/>
    </row>
    <row r="129" spans="2:14">
      <c r="B129" s="21"/>
      <c r="C129" s="161" t="s">
        <v>2164</v>
      </c>
      <c r="D129" s="159"/>
      <c r="E129" s="199">
        <v>0</v>
      </c>
      <c r="F129" s="200">
        <v>0</v>
      </c>
      <c r="G129" s="201">
        <v>27846708.149999999</v>
      </c>
      <c r="H129" s="198"/>
      <c r="I129" s="161" t="s">
        <v>2165</v>
      </c>
      <c r="J129" s="159"/>
      <c r="K129" s="199">
        <v>1324586430.4200001</v>
      </c>
      <c r="L129" s="200">
        <v>1373046560.4100001</v>
      </c>
      <c r="M129" s="201">
        <v>884305658.88999999</v>
      </c>
      <c r="N129" s="47"/>
    </row>
    <row r="130" spans="2:14">
      <c r="B130" s="21"/>
      <c r="C130" s="160" t="s">
        <v>2166</v>
      </c>
      <c r="D130" s="158"/>
      <c r="E130" s="195">
        <v>18096980978.32</v>
      </c>
      <c r="F130" s="196">
        <v>218322371.31</v>
      </c>
      <c r="G130" s="197">
        <v>57752678.32</v>
      </c>
      <c r="H130" s="198"/>
      <c r="I130" s="160" t="s">
        <v>2167</v>
      </c>
      <c r="J130" s="158"/>
      <c r="K130" s="195">
        <v>187452547.71000001</v>
      </c>
      <c r="L130" s="196">
        <v>153678555.66999999</v>
      </c>
      <c r="M130" s="197">
        <v>1075331235.6900001</v>
      </c>
      <c r="N130" s="47"/>
    </row>
    <row r="131" spans="2:14">
      <c r="B131" s="21"/>
      <c r="C131" s="161" t="s">
        <v>2168</v>
      </c>
      <c r="D131" s="159"/>
      <c r="E131" s="199">
        <v>5290707733.0600004</v>
      </c>
      <c r="F131" s="200">
        <v>7578914733.6000004</v>
      </c>
      <c r="G131" s="201">
        <v>5171235005.6000004</v>
      </c>
      <c r="H131" s="198"/>
      <c r="I131" s="161" t="s">
        <v>2169</v>
      </c>
      <c r="J131" s="159"/>
      <c r="K131" s="199">
        <v>7123693032.6300001</v>
      </c>
      <c r="L131" s="200">
        <v>4029780300.9400001</v>
      </c>
      <c r="M131" s="201">
        <v>257570864.25999999</v>
      </c>
      <c r="N131" s="47"/>
    </row>
    <row r="132" spans="2:14">
      <c r="B132" s="21"/>
      <c r="C132" s="160" t="s">
        <v>2170</v>
      </c>
      <c r="D132" s="158"/>
      <c r="E132" s="195">
        <v>231994542.96000001</v>
      </c>
      <c r="F132" s="196">
        <v>7333215042.4799995</v>
      </c>
      <c r="G132" s="197">
        <v>5509609030.04</v>
      </c>
      <c r="H132" s="198"/>
      <c r="I132" s="160" t="s">
        <v>2171</v>
      </c>
      <c r="J132" s="158"/>
      <c r="K132" s="195">
        <v>2195328859.5500002</v>
      </c>
      <c r="L132" s="196">
        <v>1671338752.5999999</v>
      </c>
      <c r="M132" s="197">
        <v>2463573.65</v>
      </c>
      <c r="N132" s="47"/>
    </row>
    <row r="133" spans="2:14">
      <c r="B133" s="21"/>
      <c r="C133" s="161" t="s">
        <v>2172</v>
      </c>
      <c r="D133" s="159"/>
      <c r="E133" s="199">
        <v>32055411508.799999</v>
      </c>
      <c r="F133" s="200">
        <v>1848902173.6600001</v>
      </c>
      <c r="G133" s="201">
        <v>1588030069.1300001</v>
      </c>
      <c r="H133" s="198"/>
      <c r="I133" s="161" t="s">
        <v>2173</v>
      </c>
      <c r="J133" s="159"/>
      <c r="K133" s="199">
        <v>1986998680.71</v>
      </c>
      <c r="L133" s="200">
        <v>363399932.61000001</v>
      </c>
      <c r="M133" s="201">
        <v>97888423.939999998</v>
      </c>
      <c r="N133" s="47"/>
    </row>
    <row r="134" spans="2:14">
      <c r="B134" s="21"/>
      <c r="C134" s="160" t="s">
        <v>2174</v>
      </c>
      <c r="D134" s="158"/>
      <c r="E134" s="195">
        <v>1107914144.95</v>
      </c>
      <c r="F134" s="196">
        <v>1884335887.4000001</v>
      </c>
      <c r="G134" s="197">
        <v>1029973062.16</v>
      </c>
      <c r="H134" s="198"/>
      <c r="I134" s="160" t="s">
        <v>2175</v>
      </c>
      <c r="J134" s="158"/>
      <c r="K134" s="195">
        <v>23946991.280000001</v>
      </c>
      <c r="L134" s="196">
        <v>406253713.81</v>
      </c>
      <c r="M134" s="197">
        <v>24053657.059999999</v>
      </c>
      <c r="N134" s="47"/>
    </row>
    <row r="135" spans="2:14">
      <c r="B135" s="21"/>
      <c r="C135" s="161" t="s">
        <v>2176</v>
      </c>
      <c r="D135" s="159"/>
      <c r="E135" s="199">
        <v>88073227224.910004</v>
      </c>
      <c r="F135" s="200">
        <v>10798145.42</v>
      </c>
      <c r="G135" s="201">
        <v>157918.18</v>
      </c>
      <c r="H135" s="198"/>
      <c r="I135" s="161" t="s">
        <v>2177</v>
      </c>
      <c r="J135" s="159"/>
      <c r="K135" s="199">
        <v>2052018498.6199999</v>
      </c>
      <c r="L135" s="200">
        <v>966951512.75</v>
      </c>
      <c r="M135" s="201">
        <v>83202440.530000001</v>
      </c>
      <c r="N135" s="47"/>
    </row>
    <row r="136" spans="2:14">
      <c r="B136" s="21"/>
      <c r="C136" s="160" t="s">
        <v>2178</v>
      </c>
      <c r="D136" s="158"/>
      <c r="E136" s="195">
        <v>308068126423.06</v>
      </c>
      <c r="F136" s="196">
        <v>0</v>
      </c>
      <c r="G136" s="197">
        <v>12128577.439999999</v>
      </c>
      <c r="H136" s="198"/>
      <c r="I136" s="160" t="s">
        <v>2179</v>
      </c>
      <c r="J136" s="158"/>
      <c r="K136" s="195">
        <v>865400002.47000003</v>
      </c>
      <c r="L136" s="196">
        <v>621836389.16999996</v>
      </c>
      <c r="M136" s="197">
        <v>49962769.079999998</v>
      </c>
      <c r="N136" s="47"/>
    </row>
    <row r="137" spans="2:14">
      <c r="B137" s="21"/>
      <c r="C137" s="161" t="s">
        <v>2180</v>
      </c>
      <c r="D137" s="159"/>
      <c r="E137" s="199">
        <v>29829098174.779999</v>
      </c>
      <c r="F137" s="200">
        <v>0</v>
      </c>
      <c r="G137" s="201">
        <v>0</v>
      </c>
      <c r="H137" s="198"/>
      <c r="I137" s="161" t="s">
        <v>2181</v>
      </c>
      <c r="J137" s="159"/>
      <c r="K137" s="199">
        <v>21723902714.869999</v>
      </c>
      <c r="L137" s="200">
        <v>7948703032.5500002</v>
      </c>
      <c r="M137" s="201">
        <v>3799472101.1300001</v>
      </c>
      <c r="N137" s="47"/>
    </row>
    <row r="138" spans="2:14">
      <c r="B138" s="21"/>
      <c r="C138" s="160" t="s">
        <v>2182</v>
      </c>
      <c r="D138" s="158"/>
      <c r="E138" s="195">
        <v>107179301845.09</v>
      </c>
      <c r="F138" s="196">
        <v>0</v>
      </c>
      <c r="G138" s="197">
        <v>2558269.9500000002</v>
      </c>
      <c r="H138" s="198"/>
      <c r="I138" s="160" t="s">
        <v>2183</v>
      </c>
      <c r="J138" s="158"/>
      <c r="K138" s="195">
        <v>5880073704.7799997</v>
      </c>
      <c r="L138" s="196">
        <v>244301935.06</v>
      </c>
      <c r="M138" s="197">
        <v>488534528.08999997</v>
      </c>
      <c r="N138" s="47"/>
    </row>
    <row r="139" spans="2:14">
      <c r="B139" s="21"/>
      <c r="C139" s="161" t="s">
        <v>2184</v>
      </c>
      <c r="D139" s="159"/>
      <c r="E139" s="199">
        <v>4131744950.6100001</v>
      </c>
      <c r="F139" s="200">
        <v>0</v>
      </c>
      <c r="G139" s="201">
        <v>0</v>
      </c>
      <c r="H139" s="198"/>
      <c r="I139" s="161" t="s">
        <v>2185</v>
      </c>
      <c r="J139" s="159"/>
      <c r="K139" s="199">
        <v>6023287.6299999999</v>
      </c>
      <c r="L139" s="200">
        <v>1569787111.55</v>
      </c>
      <c r="M139" s="201">
        <v>1360140992.8499999</v>
      </c>
      <c r="N139" s="47"/>
    </row>
    <row r="140" spans="2:14">
      <c r="B140" s="21"/>
      <c r="C140" s="160" t="s">
        <v>2186</v>
      </c>
      <c r="D140" s="158"/>
      <c r="E140" s="195">
        <v>33656890767.630001</v>
      </c>
      <c r="F140" s="196">
        <v>0</v>
      </c>
      <c r="G140" s="197">
        <v>4696101.8</v>
      </c>
      <c r="H140" s="198"/>
      <c r="I140" s="160" t="s">
        <v>2187</v>
      </c>
      <c r="J140" s="158"/>
      <c r="K140" s="195">
        <v>161535566.83000001</v>
      </c>
      <c r="L140" s="196">
        <v>99255255.480000004</v>
      </c>
      <c r="M140" s="197">
        <v>29021110.050000001</v>
      </c>
      <c r="N140" s="47"/>
    </row>
    <row r="141" spans="2:14">
      <c r="B141" s="21"/>
      <c r="C141" s="161" t="s">
        <v>2188</v>
      </c>
      <c r="D141" s="159"/>
      <c r="E141" s="199">
        <v>703612310.69000006</v>
      </c>
      <c r="F141" s="200">
        <v>246933227.87</v>
      </c>
      <c r="G141" s="201">
        <v>18747923.539999999</v>
      </c>
      <c r="H141" s="198"/>
      <c r="I141" s="161" t="s">
        <v>2189</v>
      </c>
      <c r="J141" s="159"/>
      <c r="K141" s="199">
        <v>9762256411.4899998</v>
      </c>
      <c r="L141" s="200">
        <v>690305446.03999996</v>
      </c>
      <c r="M141" s="201">
        <v>481438901.70999998</v>
      </c>
      <c r="N141" s="47"/>
    </row>
    <row r="142" spans="2:14">
      <c r="B142" s="21"/>
      <c r="C142" s="160" t="s">
        <v>2190</v>
      </c>
      <c r="D142" s="158"/>
      <c r="E142" s="195">
        <v>3636964.18</v>
      </c>
      <c r="F142" s="196">
        <v>64254710.439999998</v>
      </c>
      <c r="G142" s="197">
        <v>48016992.969999999</v>
      </c>
      <c r="H142" s="198"/>
      <c r="I142" s="160" t="s">
        <v>2191</v>
      </c>
      <c r="J142" s="158"/>
      <c r="K142" s="195">
        <v>32695295.489999998</v>
      </c>
      <c r="L142" s="196">
        <v>235904151.68000001</v>
      </c>
      <c r="M142" s="197">
        <v>22768416.91</v>
      </c>
      <c r="N142" s="47"/>
    </row>
    <row r="143" spans="2:14">
      <c r="B143" s="21"/>
      <c r="C143" s="161" t="s">
        <v>2192</v>
      </c>
      <c r="D143" s="159"/>
      <c r="E143" s="199">
        <v>881426099</v>
      </c>
      <c r="F143" s="200">
        <v>0</v>
      </c>
      <c r="G143" s="201">
        <v>1415061.63</v>
      </c>
      <c r="H143" s="198"/>
      <c r="I143" s="161" t="s">
        <v>2193</v>
      </c>
      <c r="J143" s="159"/>
      <c r="K143" s="199">
        <v>4978244016.0900002</v>
      </c>
      <c r="L143" s="200">
        <v>4067011157.96</v>
      </c>
      <c r="M143" s="201">
        <v>950295771.97000003</v>
      </c>
      <c r="N143" s="47"/>
    </row>
    <row r="144" spans="2:14" ht="25.5" customHeight="1">
      <c r="B144" s="21"/>
      <c r="C144" s="160" t="s">
        <v>2194</v>
      </c>
      <c r="D144" s="158"/>
      <c r="E144" s="195">
        <v>0</v>
      </c>
      <c r="F144" s="196">
        <v>0</v>
      </c>
      <c r="G144" s="197">
        <v>80194956.760000005</v>
      </c>
      <c r="H144" s="198"/>
      <c r="I144" s="160" t="s">
        <v>2195</v>
      </c>
      <c r="J144" s="158"/>
      <c r="K144" s="195">
        <v>903074432.55999994</v>
      </c>
      <c r="L144" s="196">
        <v>1042137974.78</v>
      </c>
      <c r="M144" s="197">
        <v>467272379.55000001</v>
      </c>
      <c r="N144" s="47"/>
    </row>
    <row r="145" spans="2:14">
      <c r="B145" s="21"/>
      <c r="C145" s="161" t="s">
        <v>2196</v>
      </c>
      <c r="D145" s="159"/>
      <c r="E145" s="199">
        <v>29881891259.59</v>
      </c>
      <c r="F145" s="200">
        <v>5692779550.4399996</v>
      </c>
      <c r="G145" s="201">
        <v>3129633845.2199998</v>
      </c>
      <c r="H145" s="198"/>
      <c r="I145" s="161" t="s">
        <v>2197</v>
      </c>
      <c r="J145" s="159"/>
      <c r="K145" s="199">
        <v>2594091107.7800002</v>
      </c>
      <c r="L145" s="200">
        <v>248809453.83000001</v>
      </c>
      <c r="M145" s="201">
        <v>37980035.240000002</v>
      </c>
      <c r="N145" s="47"/>
    </row>
    <row r="146" spans="2:14">
      <c r="B146" s="21"/>
      <c r="C146" s="160" t="s">
        <v>2198</v>
      </c>
      <c r="D146" s="158"/>
      <c r="E146" s="195">
        <v>2332097561.0900002</v>
      </c>
      <c r="F146" s="196">
        <v>7827568439.8299999</v>
      </c>
      <c r="G146" s="197">
        <v>4791359616.4300003</v>
      </c>
      <c r="H146" s="198"/>
      <c r="I146" s="160" t="s">
        <v>2199</v>
      </c>
      <c r="J146" s="158"/>
      <c r="K146" s="195">
        <v>871901947.88</v>
      </c>
      <c r="L146" s="196">
        <v>89324078.810000002</v>
      </c>
      <c r="M146" s="197">
        <v>994998.07</v>
      </c>
      <c r="N146" s="47"/>
    </row>
    <row r="147" spans="2:14">
      <c r="B147" s="21"/>
      <c r="C147" s="161" t="s">
        <v>2200</v>
      </c>
      <c r="D147" s="159"/>
      <c r="E147" s="199">
        <v>29592089135.93</v>
      </c>
      <c r="F147" s="200">
        <v>11201180476.08</v>
      </c>
      <c r="G147" s="201">
        <v>2078496035.3199999</v>
      </c>
      <c r="H147" s="198"/>
      <c r="I147" s="161" t="s">
        <v>2201</v>
      </c>
      <c r="J147" s="159"/>
      <c r="K147" s="199">
        <v>0</v>
      </c>
      <c r="L147" s="200">
        <v>192417.5</v>
      </c>
      <c r="M147" s="201">
        <v>0</v>
      </c>
      <c r="N147" s="47"/>
    </row>
    <row r="148" spans="2:14">
      <c r="B148" s="21"/>
      <c r="C148" s="160" t="s">
        <v>2202</v>
      </c>
      <c r="D148" s="158"/>
      <c r="E148" s="195">
        <v>14336704.140000001</v>
      </c>
      <c r="F148" s="196">
        <v>19726613.699999999</v>
      </c>
      <c r="G148" s="197">
        <v>23285945.379999999</v>
      </c>
      <c r="H148" s="198"/>
      <c r="I148" s="160" t="s">
        <v>2203</v>
      </c>
      <c r="J148" s="158"/>
      <c r="K148" s="195">
        <v>798562012.23000002</v>
      </c>
      <c r="L148" s="196">
        <v>102509438.59</v>
      </c>
      <c r="M148" s="197">
        <v>2728461.09</v>
      </c>
      <c r="N148" s="47"/>
    </row>
    <row r="149" spans="2:14">
      <c r="B149" s="21"/>
      <c r="C149" s="161" t="s">
        <v>2204</v>
      </c>
      <c r="D149" s="159"/>
      <c r="E149" s="199">
        <v>97406832</v>
      </c>
      <c r="F149" s="200">
        <v>140252179.66</v>
      </c>
      <c r="G149" s="201">
        <v>3320375.83</v>
      </c>
      <c r="H149" s="198"/>
      <c r="I149" s="161" t="s">
        <v>2205</v>
      </c>
      <c r="J149" s="159"/>
      <c r="K149" s="199">
        <v>923627147.66999996</v>
      </c>
      <c r="L149" s="200">
        <v>56783518.93</v>
      </c>
      <c r="M149" s="201">
        <v>34256576.079999998</v>
      </c>
      <c r="N149" s="47"/>
    </row>
    <row r="150" spans="2:14">
      <c r="B150" s="21"/>
      <c r="C150" s="160" t="s">
        <v>2206</v>
      </c>
      <c r="D150" s="158"/>
      <c r="E150" s="195">
        <v>0</v>
      </c>
      <c r="F150" s="196">
        <v>39314762.340000004</v>
      </c>
      <c r="G150" s="197">
        <v>15091322.51</v>
      </c>
      <c r="H150" s="198"/>
      <c r="I150" s="160" t="s">
        <v>2207</v>
      </c>
      <c r="J150" s="158"/>
      <c r="K150" s="195">
        <v>2032279772.54</v>
      </c>
      <c r="L150" s="196">
        <v>973241964.13</v>
      </c>
      <c r="M150" s="197">
        <v>340619343.52999997</v>
      </c>
      <c r="N150" s="47"/>
    </row>
    <row r="151" spans="2:14">
      <c r="B151" s="21"/>
      <c r="C151" s="161" t="s">
        <v>2208</v>
      </c>
      <c r="D151" s="159"/>
      <c r="E151" s="199">
        <v>0</v>
      </c>
      <c r="F151" s="200">
        <v>4453814543.04</v>
      </c>
      <c r="G151" s="201">
        <v>1067194646.4</v>
      </c>
      <c r="H151" s="198"/>
      <c r="I151" s="161" t="s">
        <v>2209</v>
      </c>
      <c r="J151" s="159"/>
      <c r="K151" s="199">
        <v>13464617.82</v>
      </c>
      <c r="L151" s="200">
        <v>568841857</v>
      </c>
      <c r="M151" s="201">
        <v>223456426.25</v>
      </c>
      <c r="N151" s="47"/>
    </row>
    <row r="152" spans="2:14" ht="38.25" customHeight="1">
      <c r="B152" s="21"/>
      <c r="C152" s="160" t="s">
        <v>2210</v>
      </c>
      <c r="D152" s="158"/>
      <c r="E152" s="195">
        <v>14262337239.219999</v>
      </c>
      <c r="F152" s="196">
        <v>18942402043.040001</v>
      </c>
      <c r="G152" s="197">
        <v>4590375614.4300003</v>
      </c>
      <c r="H152" s="198"/>
      <c r="I152" s="160" t="s">
        <v>2211</v>
      </c>
      <c r="J152" s="158"/>
      <c r="K152" s="195">
        <v>0</v>
      </c>
      <c r="L152" s="196">
        <v>24479291.84</v>
      </c>
      <c r="M152" s="197">
        <v>25481581</v>
      </c>
      <c r="N152" s="47"/>
    </row>
    <row r="153" spans="2:14" ht="25.5" customHeight="1">
      <c r="B153" s="21"/>
      <c r="C153" s="161" t="s">
        <v>2212</v>
      </c>
      <c r="D153" s="159"/>
      <c r="E153" s="199">
        <v>0</v>
      </c>
      <c r="F153" s="200">
        <v>7726518.6699999999</v>
      </c>
      <c r="G153" s="201">
        <v>491910.45</v>
      </c>
      <c r="H153" s="198"/>
      <c r="I153" s="161" t="s">
        <v>2213</v>
      </c>
      <c r="J153" s="159"/>
      <c r="K153" s="199">
        <v>28721917.09</v>
      </c>
      <c r="L153" s="200">
        <v>10144031.4</v>
      </c>
      <c r="M153" s="201">
        <v>746604.91</v>
      </c>
      <c r="N153" s="47"/>
    </row>
    <row r="154" spans="2:14" ht="38.25" customHeight="1">
      <c r="B154" s="21"/>
      <c r="C154" s="160" t="s">
        <v>2214</v>
      </c>
      <c r="D154" s="158"/>
      <c r="E154" s="195">
        <v>0</v>
      </c>
      <c r="F154" s="196">
        <v>0</v>
      </c>
      <c r="G154" s="197">
        <v>340778198.45999998</v>
      </c>
      <c r="H154" s="198"/>
      <c r="I154" s="160" t="s">
        <v>2215</v>
      </c>
      <c r="J154" s="158"/>
      <c r="K154" s="195">
        <v>0</v>
      </c>
      <c r="L154" s="196">
        <v>0</v>
      </c>
      <c r="M154" s="197">
        <v>3012227.04</v>
      </c>
      <c r="N154" s="47"/>
    </row>
    <row r="155" spans="2:14" ht="38.25" customHeight="1">
      <c r="B155" s="21"/>
      <c r="C155" s="161" t="s">
        <v>2216</v>
      </c>
      <c r="D155" s="159"/>
      <c r="E155" s="199">
        <v>0</v>
      </c>
      <c r="F155" s="200">
        <v>16720453.310000001</v>
      </c>
      <c r="G155" s="201">
        <v>28350189.050000001</v>
      </c>
      <c r="H155" s="198"/>
      <c r="I155" s="161" t="s">
        <v>2217</v>
      </c>
      <c r="J155" s="159"/>
      <c r="K155" s="199">
        <v>21636535.68</v>
      </c>
      <c r="L155" s="200">
        <v>19952057.16</v>
      </c>
      <c r="M155" s="201">
        <v>2295896.86</v>
      </c>
      <c r="N155" s="47"/>
    </row>
    <row r="156" spans="2:14" ht="25.5" customHeight="1">
      <c r="B156" s="21"/>
      <c r="C156" s="160" t="s">
        <v>2218</v>
      </c>
      <c r="D156" s="158"/>
      <c r="E156" s="195">
        <v>0</v>
      </c>
      <c r="F156" s="196">
        <v>252649984.03999999</v>
      </c>
      <c r="G156" s="197">
        <v>29048442.699999999</v>
      </c>
      <c r="H156" s="198"/>
      <c r="I156" s="160" t="s">
        <v>2219</v>
      </c>
      <c r="J156" s="158"/>
      <c r="K156" s="195">
        <v>1446389642.03</v>
      </c>
      <c r="L156" s="196">
        <v>319566682.44</v>
      </c>
      <c r="M156" s="197">
        <v>58468934.670000002</v>
      </c>
      <c r="N156" s="47"/>
    </row>
    <row r="157" spans="2:14" ht="25.5" customHeight="1">
      <c r="B157" s="21"/>
      <c r="C157" s="161" t="s">
        <v>2220</v>
      </c>
      <c r="D157" s="159"/>
      <c r="E157" s="199">
        <v>0</v>
      </c>
      <c r="F157" s="200">
        <v>0</v>
      </c>
      <c r="G157" s="201">
        <v>2856329.38</v>
      </c>
      <c r="H157" s="198"/>
      <c r="I157" s="161" t="s">
        <v>2221</v>
      </c>
      <c r="J157" s="159"/>
      <c r="K157" s="199">
        <v>522067059.92000002</v>
      </c>
      <c r="L157" s="200">
        <v>30258044.289999999</v>
      </c>
      <c r="M157" s="201">
        <v>27157672.800000001</v>
      </c>
      <c r="N157" s="47"/>
    </row>
    <row r="158" spans="2:14">
      <c r="B158" s="21"/>
      <c r="C158" s="160" t="s">
        <v>2222</v>
      </c>
      <c r="D158" s="158"/>
      <c r="E158" s="195">
        <v>0</v>
      </c>
      <c r="F158" s="196">
        <v>0</v>
      </c>
      <c r="G158" s="197">
        <v>1315652958.1199999</v>
      </c>
      <c r="H158" s="198"/>
      <c r="I158" s="160" t="s">
        <v>2223</v>
      </c>
      <c r="J158" s="158"/>
      <c r="K158" s="195">
        <v>4607688289.6300001</v>
      </c>
      <c r="L158" s="196">
        <v>2244385594.9000001</v>
      </c>
      <c r="M158" s="197">
        <v>1788802919.6700001</v>
      </c>
      <c r="N158" s="47"/>
    </row>
    <row r="159" spans="2:14">
      <c r="B159" s="21"/>
      <c r="C159" s="161" t="s">
        <v>2224</v>
      </c>
      <c r="D159" s="159"/>
      <c r="E159" s="199">
        <v>904147160091.85999</v>
      </c>
      <c r="F159" s="200">
        <v>69967004815.320007</v>
      </c>
      <c r="G159" s="201">
        <v>48805822189.080002</v>
      </c>
      <c r="H159" s="198"/>
      <c r="I159" s="161" t="s">
        <v>2225</v>
      </c>
      <c r="J159" s="159"/>
      <c r="K159" s="199">
        <v>32424522.52</v>
      </c>
      <c r="L159" s="200">
        <v>43567072.899999999</v>
      </c>
      <c r="M159" s="201">
        <v>153804765.78999999</v>
      </c>
      <c r="N159" s="47"/>
    </row>
    <row r="160" spans="2:14">
      <c r="B160" s="21"/>
      <c r="C160" s="160" t="s">
        <v>2226</v>
      </c>
      <c r="D160" s="158"/>
      <c r="E160" s="195">
        <v>44103817128.949997</v>
      </c>
      <c r="F160" s="196">
        <v>41671455610.57</v>
      </c>
      <c r="G160" s="197">
        <v>36389990162.529999</v>
      </c>
      <c r="H160" s="198"/>
      <c r="I160" s="160" t="s">
        <v>2227</v>
      </c>
      <c r="J160" s="158"/>
      <c r="K160" s="195">
        <v>0</v>
      </c>
      <c r="L160" s="196">
        <v>166031647.75999999</v>
      </c>
      <c r="M160" s="197">
        <v>173029760.97</v>
      </c>
      <c r="N160" s="47"/>
    </row>
    <row r="161" spans="2:14">
      <c r="B161" s="21"/>
      <c r="C161" s="161" t="s">
        <v>2228</v>
      </c>
      <c r="D161" s="159"/>
      <c r="E161" s="199">
        <v>0</v>
      </c>
      <c r="F161" s="200">
        <v>181919644.15000001</v>
      </c>
      <c r="G161" s="201">
        <v>265426461.05000001</v>
      </c>
      <c r="H161" s="198"/>
      <c r="I161" s="161" t="s">
        <v>2229</v>
      </c>
      <c r="J161" s="159"/>
      <c r="K161" s="199">
        <v>3085771327.4499998</v>
      </c>
      <c r="L161" s="200">
        <v>55672</v>
      </c>
      <c r="M161" s="201">
        <v>368392.88</v>
      </c>
      <c r="N161" s="47"/>
    </row>
    <row r="162" spans="2:14">
      <c r="B162" s="21"/>
      <c r="C162" s="160" t="s">
        <v>2230</v>
      </c>
      <c r="D162" s="158"/>
      <c r="E162" s="195">
        <v>0</v>
      </c>
      <c r="F162" s="196">
        <v>52029785.869999997</v>
      </c>
      <c r="G162" s="197">
        <v>2593225.73</v>
      </c>
      <c r="H162" s="198"/>
      <c r="I162" s="160" t="s">
        <v>2231</v>
      </c>
      <c r="J162" s="158"/>
      <c r="K162" s="195">
        <v>0</v>
      </c>
      <c r="L162" s="196">
        <v>355576389.64999998</v>
      </c>
      <c r="M162" s="197">
        <v>6475896.8200000003</v>
      </c>
      <c r="N162" s="47"/>
    </row>
    <row r="163" spans="2:14">
      <c r="B163" s="21"/>
      <c r="C163" s="161" t="s">
        <v>2232</v>
      </c>
      <c r="D163" s="159"/>
      <c r="E163" s="199">
        <v>3645076341.4000001</v>
      </c>
      <c r="F163" s="200">
        <v>0</v>
      </c>
      <c r="G163" s="201">
        <v>24036139.120000001</v>
      </c>
      <c r="H163" s="198"/>
      <c r="I163" s="161" t="s">
        <v>2233</v>
      </c>
      <c r="J163" s="159"/>
      <c r="K163" s="199">
        <v>1363619957.6400001</v>
      </c>
      <c r="L163" s="200">
        <v>824237017.13999999</v>
      </c>
      <c r="M163" s="201">
        <v>1087713850.4400001</v>
      </c>
      <c r="N163" s="47"/>
    </row>
    <row r="164" spans="2:14" ht="25.5" customHeight="1">
      <c r="B164" s="21"/>
      <c r="C164" s="160" t="s">
        <v>2234</v>
      </c>
      <c r="D164" s="158"/>
      <c r="E164" s="195">
        <v>300752945.37</v>
      </c>
      <c r="F164" s="196">
        <v>0</v>
      </c>
      <c r="G164" s="197">
        <v>16423700.789999999</v>
      </c>
      <c r="H164" s="198"/>
      <c r="I164" s="160" t="s">
        <v>2235</v>
      </c>
      <c r="J164" s="158"/>
      <c r="K164" s="195">
        <v>108273425.56999999</v>
      </c>
      <c r="L164" s="196">
        <v>566627745.19000006</v>
      </c>
      <c r="M164" s="197">
        <v>281990706.92000002</v>
      </c>
      <c r="N164" s="47"/>
    </row>
    <row r="165" spans="2:14" ht="25.5" customHeight="1">
      <c r="B165" s="21"/>
      <c r="C165" s="161" t="s">
        <v>2236</v>
      </c>
      <c r="D165" s="159"/>
      <c r="E165" s="199">
        <v>64823411.939999998</v>
      </c>
      <c r="F165" s="200">
        <v>0</v>
      </c>
      <c r="G165" s="201">
        <v>1368220.56</v>
      </c>
      <c r="H165" s="198"/>
      <c r="I165" s="161" t="s">
        <v>2237</v>
      </c>
      <c r="J165" s="159"/>
      <c r="K165" s="199">
        <v>17599056.449999999</v>
      </c>
      <c r="L165" s="200">
        <v>288290050.25999999</v>
      </c>
      <c r="M165" s="201">
        <v>85419545.849999994</v>
      </c>
      <c r="N165" s="47"/>
    </row>
    <row r="166" spans="2:14" ht="38.25" customHeight="1">
      <c r="B166" s="21"/>
      <c r="C166" s="160" t="s">
        <v>2238</v>
      </c>
      <c r="D166" s="158"/>
      <c r="E166" s="195">
        <v>0</v>
      </c>
      <c r="F166" s="196">
        <v>0</v>
      </c>
      <c r="G166" s="197">
        <v>0</v>
      </c>
      <c r="H166" s="198"/>
      <c r="I166" s="160" t="s">
        <v>2239</v>
      </c>
      <c r="J166" s="158"/>
      <c r="K166" s="195">
        <v>1220499173.6400001</v>
      </c>
      <c r="L166" s="196">
        <v>648100560.54999995</v>
      </c>
      <c r="M166" s="197">
        <v>513514702.63999999</v>
      </c>
      <c r="N166" s="47"/>
    </row>
    <row r="167" spans="2:14" ht="38.25" customHeight="1">
      <c r="B167" s="21"/>
      <c r="C167" s="161" t="s">
        <v>2240</v>
      </c>
      <c r="D167" s="159"/>
      <c r="E167" s="199">
        <v>0</v>
      </c>
      <c r="F167" s="200">
        <v>0</v>
      </c>
      <c r="G167" s="201">
        <v>0</v>
      </c>
      <c r="H167" s="198"/>
      <c r="I167" s="161" t="s">
        <v>2241</v>
      </c>
      <c r="J167" s="159"/>
      <c r="K167" s="199">
        <v>0</v>
      </c>
      <c r="L167" s="200">
        <v>32399.98</v>
      </c>
      <c r="M167" s="201">
        <v>7091957.2199999997</v>
      </c>
      <c r="N167" s="47"/>
    </row>
    <row r="168" spans="2:14">
      <c r="B168" s="21"/>
      <c r="C168" s="160" t="s">
        <v>2242</v>
      </c>
      <c r="D168" s="158"/>
      <c r="E168" s="195">
        <v>9043910619.4500008</v>
      </c>
      <c r="F168" s="196">
        <v>3634099755</v>
      </c>
      <c r="G168" s="197">
        <v>14480683.289999999</v>
      </c>
      <c r="H168" s="198"/>
      <c r="I168" s="160" t="s">
        <v>2243</v>
      </c>
      <c r="J168" s="158"/>
      <c r="K168" s="195">
        <v>98666159.900000006</v>
      </c>
      <c r="L168" s="196">
        <v>52650796.490000002</v>
      </c>
      <c r="M168" s="197">
        <v>20929542.870000001</v>
      </c>
      <c r="N168" s="47"/>
    </row>
    <row r="169" spans="2:14">
      <c r="B169" s="21"/>
      <c r="C169" s="161" t="s">
        <v>2244</v>
      </c>
      <c r="D169" s="159"/>
      <c r="E169" s="199">
        <v>1994266344.4200001</v>
      </c>
      <c r="F169" s="200">
        <v>544754480.13999999</v>
      </c>
      <c r="G169" s="201">
        <v>5369273.3200000003</v>
      </c>
      <c r="H169" s="198"/>
      <c r="I169" s="161" t="s">
        <v>2245</v>
      </c>
      <c r="J169" s="159"/>
      <c r="K169" s="199">
        <v>813741380.89999998</v>
      </c>
      <c r="L169" s="200">
        <v>150010631.06</v>
      </c>
      <c r="M169" s="201">
        <v>61877977.700000003</v>
      </c>
      <c r="N169" s="47"/>
    </row>
    <row r="170" spans="2:14">
      <c r="B170" s="21"/>
      <c r="C170" s="160" t="s">
        <v>2246</v>
      </c>
      <c r="D170" s="158"/>
      <c r="E170" s="195">
        <v>358188255.13999999</v>
      </c>
      <c r="F170" s="196">
        <v>6544811.8399999999</v>
      </c>
      <c r="G170" s="197">
        <v>8828210.4499999993</v>
      </c>
      <c r="H170" s="198"/>
      <c r="I170" s="160" t="s">
        <v>2247</v>
      </c>
      <c r="J170" s="158"/>
      <c r="K170" s="195">
        <v>308091632.83999997</v>
      </c>
      <c r="L170" s="196">
        <v>445406733.01999998</v>
      </c>
      <c r="M170" s="197">
        <v>423615224.85000002</v>
      </c>
      <c r="N170" s="47"/>
    </row>
    <row r="171" spans="2:14" ht="38.25" customHeight="1">
      <c r="B171" s="21"/>
      <c r="C171" s="161" t="s">
        <v>2248</v>
      </c>
      <c r="D171" s="159"/>
      <c r="E171" s="199">
        <v>0</v>
      </c>
      <c r="F171" s="200">
        <v>15143634.949999999</v>
      </c>
      <c r="G171" s="201">
        <v>0</v>
      </c>
      <c r="H171" s="198"/>
      <c r="I171" s="161" t="s">
        <v>2249</v>
      </c>
      <c r="J171" s="159"/>
      <c r="K171" s="199">
        <v>1893095526.1099999</v>
      </c>
      <c r="L171" s="200">
        <v>177548757.38</v>
      </c>
      <c r="M171" s="201">
        <v>1719538463.72</v>
      </c>
      <c r="N171" s="47"/>
    </row>
    <row r="172" spans="2:14" ht="25.5" customHeight="1">
      <c r="B172" s="21"/>
      <c r="C172" s="160" t="s">
        <v>2250</v>
      </c>
      <c r="D172" s="158"/>
      <c r="E172" s="195">
        <v>0</v>
      </c>
      <c r="F172" s="196">
        <v>870275.32</v>
      </c>
      <c r="G172" s="197">
        <v>0</v>
      </c>
      <c r="H172" s="198"/>
      <c r="I172" s="160" t="s">
        <v>2251</v>
      </c>
      <c r="J172" s="158"/>
      <c r="K172" s="195">
        <v>0</v>
      </c>
      <c r="L172" s="196">
        <v>1180225.25</v>
      </c>
      <c r="M172" s="197">
        <v>193276234.38</v>
      </c>
      <c r="N172" s="47"/>
    </row>
    <row r="173" spans="2:14" ht="25.5" customHeight="1">
      <c r="B173" s="21"/>
      <c r="C173" s="161" t="s">
        <v>2252</v>
      </c>
      <c r="D173" s="159"/>
      <c r="E173" s="199">
        <v>748826144.40999997</v>
      </c>
      <c r="F173" s="200">
        <v>985243180.02999997</v>
      </c>
      <c r="G173" s="201">
        <v>235570531.69</v>
      </c>
      <c r="H173" s="198"/>
      <c r="I173" s="161" t="s">
        <v>2253</v>
      </c>
      <c r="J173" s="159"/>
      <c r="K173" s="199">
        <v>912896414.39999998</v>
      </c>
      <c r="L173" s="200">
        <v>32906413.52</v>
      </c>
      <c r="M173" s="201">
        <v>1258776732.1500001</v>
      </c>
      <c r="N173" s="47"/>
    </row>
    <row r="174" spans="2:14" ht="25.5" customHeight="1">
      <c r="B174" s="21"/>
      <c r="C174" s="160" t="s">
        <v>2254</v>
      </c>
      <c r="D174" s="158"/>
      <c r="E174" s="195">
        <v>0</v>
      </c>
      <c r="F174" s="196">
        <v>280372.45</v>
      </c>
      <c r="G174" s="197">
        <v>19281956.940000001</v>
      </c>
      <c r="H174" s="198"/>
      <c r="I174" s="160" t="s">
        <v>2255</v>
      </c>
      <c r="J174" s="158"/>
      <c r="K174" s="195">
        <v>122475191.31999999</v>
      </c>
      <c r="L174" s="196">
        <v>54978294.799999997</v>
      </c>
      <c r="M174" s="197">
        <v>5505781.1100000003</v>
      </c>
      <c r="N174" s="47"/>
    </row>
    <row r="175" spans="2:14">
      <c r="B175" s="21"/>
      <c r="C175" s="161" t="s">
        <v>2256</v>
      </c>
      <c r="D175" s="159"/>
      <c r="E175" s="199">
        <v>20262370.98</v>
      </c>
      <c r="F175" s="200">
        <v>7968650.4500000002</v>
      </c>
      <c r="G175" s="201">
        <v>1193871.2</v>
      </c>
      <c r="H175" s="198"/>
      <c r="I175" s="161" t="s">
        <v>2257</v>
      </c>
      <c r="J175" s="159"/>
      <c r="K175" s="199">
        <v>21658715</v>
      </c>
      <c r="L175" s="200">
        <v>76000</v>
      </c>
      <c r="M175" s="201">
        <v>17241661.079999998</v>
      </c>
      <c r="N175" s="47"/>
    </row>
    <row r="176" spans="2:14" ht="25.5" customHeight="1">
      <c r="B176" s="21"/>
      <c r="C176" s="160" t="s">
        <v>2258</v>
      </c>
      <c r="D176" s="158"/>
      <c r="E176" s="195">
        <v>22246253.789999999</v>
      </c>
      <c r="F176" s="196">
        <v>183010.13</v>
      </c>
      <c r="G176" s="197">
        <v>14717396.390000001</v>
      </c>
      <c r="H176" s="198"/>
      <c r="I176" s="160" t="s">
        <v>2259</v>
      </c>
      <c r="J176" s="158"/>
      <c r="K176" s="195">
        <v>680479267.69000006</v>
      </c>
      <c r="L176" s="196">
        <v>59318859.700000003</v>
      </c>
      <c r="M176" s="197">
        <v>108215778.59</v>
      </c>
      <c r="N176" s="47"/>
    </row>
    <row r="177" spans="2:14">
      <c r="B177" s="21"/>
      <c r="C177" s="161" t="s">
        <v>2260</v>
      </c>
      <c r="D177" s="159"/>
      <c r="E177" s="199">
        <v>0</v>
      </c>
      <c r="F177" s="200">
        <v>0</v>
      </c>
      <c r="G177" s="201">
        <v>366979.13</v>
      </c>
      <c r="H177" s="198"/>
      <c r="I177" s="161" t="s">
        <v>2261</v>
      </c>
      <c r="J177" s="159"/>
      <c r="K177" s="199">
        <v>155585937.69999999</v>
      </c>
      <c r="L177" s="200">
        <v>29088964.109999999</v>
      </c>
      <c r="M177" s="201">
        <v>136522276.41</v>
      </c>
      <c r="N177" s="47"/>
    </row>
    <row r="178" spans="2:14" ht="38.25" customHeight="1">
      <c r="B178" s="21"/>
      <c r="C178" s="160" t="s">
        <v>2262</v>
      </c>
      <c r="D178" s="158"/>
      <c r="E178" s="195">
        <v>0</v>
      </c>
      <c r="F178" s="196">
        <v>0</v>
      </c>
      <c r="G178" s="197">
        <v>24861.32</v>
      </c>
      <c r="H178" s="198"/>
      <c r="I178" s="160" t="s">
        <v>2263</v>
      </c>
      <c r="J178" s="158"/>
      <c r="K178" s="195">
        <v>14874415700.809999</v>
      </c>
      <c r="L178" s="196">
        <v>25679946248.650002</v>
      </c>
      <c r="M178" s="197">
        <v>13629191673.969999</v>
      </c>
      <c r="N178" s="47"/>
    </row>
    <row r="179" spans="2:14" ht="38.25" customHeight="1">
      <c r="B179" s="21"/>
      <c r="C179" s="161" t="s">
        <v>2264</v>
      </c>
      <c r="D179" s="159"/>
      <c r="E179" s="199">
        <v>0</v>
      </c>
      <c r="F179" s="200">
        <v>0</v>
      </c>
      <c r="G179" s="201">
        <v>15893.02</v>
      </c>
      <c r="H179" s="198"/>
      <c r="I179" s="161" t="s">
        <v>2265</v>
      </c>
      <c r="J179" s="159"/>
      <c r="K179" s="199">
        <v>176877293.12</v>
      </c>
      <c r="L179" s="200">
        <v>194598783.93000001</v>
      </c>
      <c r="M179" s="201">
        <v>60266196.840000004</v>
      </c>
      <c r="N179" s="47"/>
    </row>
    <row r="180" spans="2:14" ht="38.25" customHeight="1">
      <c r="B180" s="21"/>
      <c r="C180" s="160" t="s">
        <v>2266</v>
      </c>
      <c r="D180" s="158"/>
      <c r="E180" s="195">
        <v>0</v>
      </c>
      <c r="F180" s="196">
        <v>0</v>
      </c>
      <c r="G180" s="197">
        <v>0</v>
      </c>
      <c r="H180" s="198"/>
      <c r="I180" s="160" t="s">
        <v>2267</v>
      </c>
      <c r="J180" s="158"/>
      <c r="K180" s="195">
        <v>7050124349.9399996</v>
      </c>
      <c r="L180" s="196">
        <v>13105523354.23</v>
      </c>
      <c r="M180" s="197">
        <v>5271436356.8000002</v>
      </c>
      <c r="N180" s="47"/>
    </row>
    <row r="181" spans="2:14" ht="38.25" customHeight="1">
      <c r="B181" s="21"/>
      <c r="C181" s="161" t="s">
        <v>2268</v>
      </c>
      <c r="D181" s="159"/>
      <c r="E181" s="199">
        <v>0</v>
      </c>
      <c r="F181" s="200">
        <v>0</v>
      </c>
      <c r="G181" s="201">
        <v>490</v>
      </c>
      <c r="H181" s="198"/>
      <c r="I181" s="161" t="s">
        <v>2269</v>
      </c>
      <c r="J181" s="159"/>
      <c r="K181" s="199">
        <v>587452458.86000001</v>
      </c>
      <c r="L181" s="200">
        <v>3785560640.75</v>
      </c>
      <c r="M181" s="201">
        <v>74660648.719999999</v>
      </c>
      <c r="N181" s="47"/>
    </row>
    <row r="182" spans="2:14">
      <c r="B182" s="21"/>
      <c r="C182" s="160" t="s">
        <v>2270</v>
      </c>
      <c r="D182" s="158"/>
      <c r="E182" s="195">
        <v>109804925.33</v>
      </c>
      <c r="F182" s="196">
        <v>0</v>
      </c>
      <c r="G182" s="197">
        <v>1215227.45</v>
      </c>
      <c r="H182" s="198"/>
      <c r="I182" s="160" t="s">
        <v>2271</v>
      </c>
      <c r="J182" s="158"/>
      <c r="K182" s="195">
        <v>650807477.85000002</v>
      </c>
      <c r="L182" s="196">
        <v>323088089.45999998</v>
      </c>
      <c r="M182" s="197">
        <v>56811345.890000001</v>
      </c>
      <c r="N182" s="47"/>
    </row>
    <row r="183" spans="2:14">
      <c r="B183" s="21"/>
      <c r="C183" s="161" t="s">
        <v>2272</v>
      </c>
      <c r="D183" s="159"/>
      <c r="E183" s="199">
        <v>27736303831.41</v>
      </c>
      <c r="F183" s="200">
        <v>35761273210.75</v>
      </c>
      <c r="G183" s="201">
        <v>35407217159.040001</v>
      </c>
      <c r="H183" s="198"/>
      <c r="I183" s="161" t="s">
        <v>2273</v>
      </c>
      <c r="J183" s="159"/>
      <c r="K183" s="199">
        <v>0</v>
      </c>
      <c r="L183" s="200">
        <v>2405964.0499999998</v>
      </c>
      <c r="M183" s="201">
        <v>8417461.3100000005</v>
      </c>
      <c r="N183" s="47"/>
    </row>
    <row r="184" spans="2:14">
      <c r="B184" s="21"/>
      <c r="C184" s="160" t="s">
        <v>2274</v>
      </c>
      <c r="D184" s="158"/>
      <c r="E184" s="195">
        <v>5911746.0199999996</v>
      </c>
      <c r="F184" s="196">
        <v>0</v>
      </c>
      <c r="G184" s="197">
        <v>2937932.69</v>
      </c>
      <c r="H184" s="198"/>
      <c r="I184" s="160" t="s">
        <v>2275</v>
      </c>
      <c r="J184" s="158"/>
      <c r="K184" s="195">
        <v>2255996760.6500001</v>
      </c>
      <c r="L184" s="196">
        <v>2747036365.21</v>
      </c>
      <c r="M184" s="197">
        <v>659280755.63999999</v>
      </c>
      <c r="N184" s="47"/>
    </row>
    <row r="185" spans="2:14">
      <c r="B185" s="21"/>
      <c r="C185" s="161" t="s">
        <v>2276</v>
      </c>
      <c r="D185" s="159"/>
      <c r="E185" s="199">
        <v>4799139.93</v>
      </c>
      <c r="F185" s="200">
        <v>7282267.7300000004</v>
      </c>
      <c r="G185" s="201">
        <v>21096.639999999999</v>
      </c>
      <c r="H185" s="198"/>
      <c r="I185" s="161" t="s">
        <v>2277</v>
      </c>
      <c r="J185" s="159"/>
      <c r="K185" s="199">
        <v>4153157360.3899999</v>
      </c>
      <c r="L185" s="200">
        <v>5521733051.0200005</v>
      </c>
      <c r="M185" s="201">
        <v>7498318908.7700005</v>
      </c>
      <c r="N185" s="47"/>
    </row>
    <row r="186" spans="2:14">
      <c r="B186" s="21"/>
      <c r="C186" s="160" t="s">
        <v>2278</v>
      </c>
      <c r="D186" s="158"/>
      <c r="E186" s="195">
        <v>7249885.29</v>
      </c>
      <c r="F186" s="196">
        <v>36322.35</v>
      </c>
      <c r="G186" s="197">
        <v>0</v>
      </c>
      <c r="H186" s="198"/>
      <c r="I186" s="160" t="s">
        <v>2279</v>
      </c>
      <c r="J186" s="158"/>
      <c r="K186" s="195">
        <v>1236616298.46</v>
      </c>
      <c r="L186" s="196">
        <v>996170417.88999999</v>
      </c>
      <c r="M186" s="197">
        <v>3577590158</v>
      </c>
      <c r="N186" s="47"/>
    </row>
    <row r="187" spans="2:14">
      <c r="B187" s="21"/>
      <c r="C187" s="161" t="s">
        <v>2280</v>
      </c>
      <c r="D187" s="159"/>
      <c r="E187" s="199">
        <v>0</v>
      </c>
      <c r="F187" s="200">
        <v>0</v>
      </c>
      <c r="G187" s="201">
        <v>0</v>
      </c>
      <c r="H187" s="198"/>
      <c r="I187" s="161" t="s">
        <v>2281</v>
      </c>
      <c r="J187" s="159"/>
      <c r="K187" s="199">
        <v>194117540.91</v>
      </c>
      <c r="L187" s="200">
        <v>298806522.87</v>
      </c>
      <c r="M187" s="201">
        <v>182909172.44</v>
      </c>
      <c r="N187" s="47"/>
    </row>
    <row r="188" spans="2:14">
      <c r="B188" s="21"/>
      <c r="C188" s="160" t="s">
        <v>2282</v>
      </c>
      <c r="D188" s="158"/>
      <c r="E188" s="195">
        <v>642500</v>
      </c>
      <c r="F188" s="196">
        <v>40079506</v>
      </c>
      <c r="G188" s="197">
        <v>129759.65</v>
      </c>
      <c r="H188" s="198"/>
      <c r="I188" s="160" t="s">
        <v>2283</v>
      </c>
      <c r="J188" s="158"/>
      <c r="K188" s="195">
        <v>874535815.17999995</v>
      </c>
      <c r="L188" s="196">
        <v>394460987.37</v>
      </c>
      <c r="M188" s="197">
        <v>2203211098.3899999</v>
      </c>
      <c r="N188" s="47"/>
    </row>
    <row r="189" spans="2:14">
      <c r="B189" s="21"/>
      <c r="C189" s="161" t="s">
        <v>2284</v>
      </c>
      <c r="D189" s="159"/>
      <c r="E189" s="199">
        <v>72758453.780000001</v>
      </c>
      <c r="F189" s="200">
        <v>478932700.30000001</v>
      </c>
      <c r="G189" s="201">
        <v>0</v>
      </c>
      <c r="H189" s="198"/>
      <c r="I189" s="161" t="s">
        <v>2285</v>
      </c>
      <c r="J189" s="159"/>
      <c r="K189" s="199">
        <v>0</v>
      </c>
      <c r="L189" s="200">
        <v>56416982.039999999</v>
      </c>
      <c r="M189" s="201">
        <v>457823274.79000002</v>
      </c>
      <c r="N189" s="47"/>
    </row>
    <row r="190" spans="2:14">
      <c r="B190" s="21"/>
      <c r="C190" s="160" t="s">
        <v>2286</v>
      </c>
      <c r="D190" s="158"/>
      <c r="E190" s="195">
        <v>838765200.25999999</v>
      </c>
      <c r="F190" s="196">
        <v>122546675.23</v>
      </c>
      <c r="G190" s="197">
        <v>312942034.01999998</v>
      </c>
      <c r="H190" s="198"/>
      <c r="I190" s="160" t="s">
        <v>2287</v>
      </c>
      <c r="J190" s="158"/>
      <c r="K190" s="195">
        <v>145281608.36000001</v>
      </c>
      <c r="L190" s="196">
        <v>214296586.97999999</v>
      </c>
      <c r="M190" s="197">
        <v>572074078.35000002</v>
      </c>
      <c r="N190" s="47"/>
    </row>
    <row r="191" spans="2:14">
      <c r="B191" s="21"/>
      <c r="C191" s="161" t="s">
        <v>2288</v>
      </c>
      <c r="D191" s="159"/>
      <c r="E191" s="199">
        <v>11602168.710000001</v>
      </c>
      <c r="F191" s="200">
        <v>2941709.67</v>
      </c>
      <c r="G191" s="201">
        <v>2593628.37</v>
      </c>
      <c r="H191" s="198"/>
      <c r="I191" s="161" t="s">
        <v>2289</v>
      </c>
      <c r="J191" s="159"/>
      <c r="K191" s="199">
        <v>22681334.010000002</v>
      </c>
      <c r="L191" s="200">
        <v>32189338.629999999</v>
      </c>
      <c r="M191" s="201">
        <v>161572534.03</v>
      </c>
      <c r="N191" s="47"/>
    </row>
    <row r="192" spans="2:14">
      <c r="B192" s="21"/>
      <c r="C192" s="160" t="s">
        <v>2290</v>
      </c>
      <c r="D192" s="158"/>
      <c r="E192" s="195">
        <v>358027152.87</v>
      </c>
      <c r="F192" s="196">
        <v>358041044.33999997</v>
      </c>
      <c r="G192" s="197">
        <v>88046090.629999995</v>
      </c>
      <c r="H192" s="198"/>
      <c r="I192" s="160" t="s">
        <v>2291</v>
      </c>
      <c r="J192" s="158"/>
      <c r="K192" s="195">
        <v>1417220128635.6101</v>
      </c>
      <c r="L192" s="196">
        <v>165288735766.48001</v>
      </c>
      <c r="M192" s="197">
        <v>23478329615.040001</v>
      </c>
      <c r="N192" s="47"/>
    </row>
    <row r="193" spans="2:14">
      <c r="B193" s="21"/>
      <c r="C193" s="161" t="s">
        <v>2292</v>
      </c>
      <c r="D193" s="159"/>
      <c r="E193" s="199">
        <v>3278402.27</v>
      </c>
      <c r="F193" s="200">
        <v>6055718.8799999999</v>
      </c>
      <c r="G193" s="201">
        <v>2525381.14</v>
      </c>
      <c r="H193" s="198"/>
      <c r="I193" s="161" t="s">
        <v>2293</v>
      </c>
      <c r="J193" s="159"/>
      <c r="K193" s="199">
        <v>443069948271.20001</v>
      </c>
      <c r="L193" s="200">
        <v>1147726228.98</v>
      </c>
      <c r="M193" s="201">
        <v>3764676308.5900002</v>
      </c>
      <c r="N193" s="47"/>
    </row>
    <row r="194" spans="2:14">
      <c r="B194" s="21"/>
      <c r="C194" s="160" t="s">
        <v>2294</v>
      </c>
      <c r="D194" s="158"/>
      <c r="E194" s="195">
        <v>12918255.93</v>
      </c>
      <c r="F194" s="196">
        <v>11775249.789999999</v>
      </c>
      <c r="G194" s="197">
        <v>8877808.5700000003</v>
      </c>
      <c r="H194" s="198"/>
      <c r="I194" s="160" t="s">
        <v>2295</v>
      </c>
      <c r="J194" s="158"/>
      <c r="K194" s="195">
        <v>553040327.63</v>
      </c>
      <c r="L194" s="196">
        <v>1038333439.55</v>
      </c>
      <c r="M194" s="197">
        <v>26538063.710000001</v>
      </c>
      <c r="N194" s="47"/>
    </row>
    <row r="195" spans="2:14">
      <c r="B195" s="21"/>
      <c r="C195" s="161" t="s">
        <v>2296</v>
      </c>
      <c r="D195" s="159"/>
      <c r="E195" s="199">
        <v>5850953483.6400003</v>
      </c>
      <c r="F195" s="200">
        <v>1704352483.8</v>
      </c>
      <c r="G195" s="201">
        <v>1249004091.8699999</v>
      </c>
      <c r="H195" s="198"/>
      <c r="I195" s="161" t="s">
        <v>2297</v>
      </c>
      <c r="J195" s="159"/>
      <c r="K195" s="199">
        <v>529138715304.67999</v>
      </c>
      <c r="L195" s="200">
        <v>36882162416.919998</v>
      </c>
      <c r="M195" s="201">
        <v>8068366830.9799995</v>
      </c>
      <c r="N195" s="47"/>
    </row>
    <row r="196" spans="2:14" ht="25.5" customHeight="1">
      <c r="B196" s="21"/>
      <c r="C196" s="160" t="s">
        <v>2298</v>
      </c>
      <c r="D196" s="158"/>
      <c r="E196" s="195">
        <v>900205976.74000001</v>
      </c>
      <c r="F196" s="196">
        <v>478566274.68000001</v>
      </c>
      <c r="G196" s="197">
        <v>17196838.699999999</v>
      </c>
      <c r="H196" s="198"/>
      <c r="I196" s="160" t="s">
        <v>2299</v>
      </c>
      <c r="J196" s="158"/>
      <c r="K196" s="195">
        <v>11201829981.93</v>
      </c>
      <c r="L196" s="196">
        <v>6215708868.2299995</v>
      </c>
      <c r="M196" s="197">
        <v>887137935.19000006</v>
      </c>
      <c r="N196" s="47"/>
    </row>
    <row r="197" spans="2:14">
      <c r="B197" s="21"/>
      <c r="C197" s="161" t="s">
        <v>2300</v>
      </c>
      <c r="D197" s="159"/>
      <c r="E197" s="199">
        <v>2921268.41</v>
      </c>
      <c r="F197" s="200">
        <v>2078271.76</v>
      </c>
      <c r="G197" s="201">
        <v>2681781.15</v>
      </c>
      <c r="H197" s="198"/>
      <c r="I197" s="161" t="s">
        <v>2301</v>
      </c>
      <c r="J197" s="159"/>
      <c r="K197" s="199">
        <v>214327922895.60999</v>
      </c>
      <c r="L197" s="200">
        <v>91476681796.460007</v>
      </c>
      <c r="M197" s="201">
        <v>205839587.78</v>
      </c>
      <c r="N197" s="47"/>
    </row>
    <row r="198" spans="2:14">
      <c r="B198" s="21"/>
      <c r="C198" s="160" t="s">
        <v>2302</v>
      </c>
      <c r="D198" s="158"/>
      <c r="E198" s="195">
        <v>9370069649.9699993</v>
      </c>
      <c r="F198" s="196">
        <v>21596121416.389999</v>
      </c>
      <c r="G198" s="197">
        <v>22189377304.509998</v>
      </c>
      <c r="H198" s="198"/>
      <c r="I198" s="160" t="s">
        <v>2303</v>
      </c>
      <c r="J198" s="158"/>
      <c r="K198" s="195">
        <v>167838818652.45001</v>
      </c>
      <c r="L198" s="196">
        <v>26594112141.639999</v>
      </c>
      <c r="M198" s="197">
        <v>9395917493.2099991</v>
      </c>
      <c r="N198" s="47"/>
    </row>
    <row r="199" spans="2:14">
      <c r="B199" s="21"/>
      <c r="C199" s="161" t="s">
        <v>2304</v>
      </c>
      <c r="D199" s="159"/>
      <c r="E199" s="199">
        <v>9359640752.3700008</v>
      </c>
      <c r="F199" s="200">
        <v>8217665976.2299995</v>
      </c>
      <c r="G199" s="201">
        <v>9322353263.1000004</v>
      </c>
      <c r="H199" s="198"/>
      <c r="I199" s="161" t="s">
        <v>2305</v>
      </c>
      <c r="J199" s="159"/>
      <c r="K199" s="199">
        <v>51083609893.970001</v>
      </c>
      <c r="L199" s="200">
        <v>0</v>
      </c>
      <c r="M199" s="201">
        <v>4928718.46</v>
      </c>
      <c r="N199" s="47"/>
    </row>
    <row r="200" spans="2:14">
      <c r="B200" s="21"/>
      <c r="C200" s="160" t="s">
        <v>2306</v>
      </c>
      <c r="D200" s="158"/>
      <c r="E200" s="195">
        <v>10428897.6</v>
      </c>
      <c r="F200" s="196">
        <v>13378455440.16</v>
      </c>
      <c r="G200" s="197">
        <v>12867024041.41</v>
      </c>
      <c r="H200" s="198"/>
      <c r="I200" s="160" t="s">
        <v>2307</v>
      </c>
      <c r="J200" s="158"/>
      <c r="K200" s="195">
        <v>6243308.1399999997</v>
      </c>
      <c r="L200" s="196">
        <v>1934010874.7</v>
      </c>
      <c r="M200" s="197">
        <v>1124924677.1199999</v>
      </c>
      <c r="N200" s="47"/>
    </row>
    <row r="201" spans="2:14">
      <c r="B201" s="21"/>
      <c r="C201" s="161" t="s">
        <v>2308</v>
      </c>
      <c r="D201" s="159"/>
      <c r="E201" s="199">
        <v>9897489163.3600006</v>
      </c>
      <c r="F201" s="200">
        <v>6824659162.46</v>
      </c>
      <c r="G201" s="201">
        <v>8623289004.7700005</v>
      </c>
      <c r="H201" s="198"/>
      <c r="I201" s="161" t="s">
        <v>2309</v>
      </c>
      <c r="J201" s="159"/>
      <c r="K201" s="199">
        <v>43357393890.739998</v>
      </c>
      <c r="L201" s="200">
        <v>96335192220.839996</v>
      </c>
      <c r="M201" s="201">
        <v>23979652174.220001</v>
      </c>
      <c r="N201" s="47"/>
    </row>
    <row r="202" spans="2:14">
      <c r="B202" s="21"/>
      <c r="C202" s="160" t="s">
        <v>2310</v>
      </c>
      <c r="D202" s="158"/>
      <c r="E202" s="195">
        <v>297117370.33999997</v>
      </c>
      <c r="F202" s="196">
        <v>211844933.77000001</v>
      </c>
      <c r="G202" s="197">
        <v>956171066.28999996</v>
      </c>
      <c r="N202" s="47"/>
    </row>
    <row r="203" spans="2:14">
      <c r="B203" s="21"/>
      <c r="C203" s="161" t="s">
        <v>2311</v>
      </c>
      <c r="D203" s="159"/>
      <c r="E203" s="199">
        <v>0</v>
      </c>
      <c r="F203" s="200">
        <v>1759509178.26</v>
      </c>
      <c r="G203" s="201">
        <v>946262937.45000005</v>
      </c>
      <c r="N203" s="47"/>
    </row>
    <row r="204" spans="2:14">
      <c r="B204" s="21"/>
      <c r="C204" s="160" t="s">
        <v>2312</v>
      </c>
      <c r="D204" s="158"/>
      <c r="E204" s="195">
        <v>25569650.09</v>
      </c>
      <c r="F204" s="196">
        <v>1269649810.51</v>
      </c>
      <c r="G204" s="197">
        <v>473355185.85000002</v>
      </c>
      <c r="N204" s="47"/>
    </row>
    <row r="205" spans="2:14">
      <c r="B205" s="21"/>
      <c r="C205" s="161" t="s">
        <v>2313</v>
      </c>
      <c r="D205" s="159"/>
      <c r="E205" s="199">
        <v>76024363.799999997</v>
      </c>
      <c r="F205" s="200">
        <v>676446243.28999996</v>
      </c>
      <c r="G205" s="201">
        <v>418053728.38999999</v>
      </c>
      <c r="N205" s="47"/>
    </row>
    <row r="206" spans="2:14">
      <c r="B206" s="21"/>
      <c r="C206" s="160" t="s">
        <v>2314</v>
      </c>
      <c r="D206" s="158"/>
      <c r="E206" s="195">
        <v>0</v>
      </c>
      <c r="F206" s="196">
        <v>0</v>
      </c>
      <c r="G206" s="197">
        <v>605611.54</v>
      </c>
      <c r="N206" s="47"/>
    </row>
    <row r="207" spans="2:14">
      <c r="B207" s="21"/>
      <c r="C207" s="161" t="s">
        <v>2315</v>
      </c>
      <c r="D207" s="159"/>
      <c r="E207" s="199">
        <v>0</v>
      </c>
      <c r="F207" s="200">
        <v>210354241.53999999</v>
      </c>
      <c r="G207" s="201">
        <v>113145876.81</v>
      </c>
      <c r="N207" s="47"/>
    </row>
    <row r="208" spans="2:14" ht="38.25" customHeight="1">
      <c r="B208" s="21"/>
      <c r="C208" s="160" t="s">
        <v>2316</v>
      </c>
      <c r="D208" s="158"/>
      <c r="E208" s="195">
        <v>59355685.310000002</v>
      </c>
      <c r="F208" s="196">
        <v>54397712.539999999</v>
      </c>
      <c r="G208" s="197">
        <v>147758765.31</v>
      </c>
      <c r="N208" s="47"/>
    </row>
    <row r="209" spans="2:14" ht="25.5" customHeight="1">
      <c r="B209" s="21"/>
      <c r="C209" s="161" t="s">
        <v>2317</v>
      </c>
      <c r="D209" s="159"/>
      <c r="E209" s="199">
        <v>0</v>
      </c>
      <c r="F209" s="200">
        <v>1590744.97</v>
      </c>
      <c r="G209" s="201">
        <v>880360.49</v>
      </c>
      <c r="N209" s="47"/>
    </row>
    <row r="210" spans="2:14" ht="38.25" customHeight="1">
      <c r="B210" s="21"/>
      <c r="C210" s="160" t="s">
        <v>2318</v>
      </c>
      <c r="D210" s="158"/>
      <c r="E210" s="195">
        <v>0</v>
      </c>
      <c r="F210" s="196">
        <v>0</v>
      </c>
      <c r="G210" s="197">
        <v>10990921.880000001</v>
      </c>
      <c r="N210" s="47"/>
    </row>
    <row r="211" spans="2:14" ht="38.25" customHeight="1">
      <c r="B211" s="21"/>
      <c r="C211" s="161" t="s">
        <v>2319</v>
      </c>
      <c r="D211" s="159"/>
      <c r="E211" s="199">
        <v>0</v>
      </c>
      <c r="F211" s="200">
        <v>1355321</v>
      </c>
      <c r="G211" s="201">
        <v>507854.77</v>
      </c>
      <c r="N211" s="47"/>
    </row>
    <row r="212" spans="2:14" ht="25.5" customHeight="1">
      <c r="B212" s="21"/>
      <c r="C212" s="160" t="s">
        <v>2320</v>
      </c>
      <c r="D212" s="158"/>
      <c r="E212" s="195">
        <v>0</v>
      </c>
      <c r="F212" s="196">
        <v>39138660.030000001</v>
      </c>
      <c r="G212" s="197">
        <v>218643.20000000001</v>
      </c>
      <c r="N212" s="47"/>
    </row>
    <row r="213" spans="2:14" ht="25.5" customHeight="1">
      <c r="B213" s="21"/>
      <c r="C213" s="161" t="s">
        <v>2321</v>
      </c>
      <c r="D213" s="159"/>
      <c r="E213" s="199">
        <v>0</v>
      </c>
      <c r="F213" s="200">
        <v>0</v>
      </c>
      <c r="G213" s="201">
        <v>1993008.74</v>
      </c>
      <c r="N213" s="47"/>
    </row>
    <row r="214" spans="2:14">
      <c r="B214" s="21"/>
      <c r="C214" s="160" t="s">
        <v>2322</v>
      </c>
      <c r="D214" s="158"/>
      <c r="E214" s="195">
        <v>0</v>
      </c>
      <c r="F214" s="196">
        <v>384662360.94999999</v>
      </c>
      <c r="G214" s="197">
        <v>209510327.65000001</v>
      </c>
      <c r="N214" s="47"/>
    </row>
    <row r="215" spans="2:14">
      <c r="B215" s="21"/>
      <c r="C215" s="161" t="s">
        <v>2323</v>
      </c>
      <c r="D215" s="159"/>
      <c r="E215" s="199">
        <v>73641246723.740005</v>
      </c>
      <c r="F215" s="200">
        <v>7410746466.5600004</v>
      </c>
      <c r="G215" s="201">
        <v>698548776.44000006</v>
      </c>
      <c r="N215" s="47"/>
    </row>
    <row r="216" spans="2:14">
      <c r="B216" s="21"/>
      <c r="C216" s="160" t="s">
        <v>2324</v>
      </c>
      <c r="D216" s="158"/>
      <c r="E216" s="195">
        <v>0</v>
      </c>
      <c r="F216" s="196">
        <v>37860224</v>
      </c>
      <c r="G216" s="197">
        <v>508130.94</v>
      </c>
      <c r="N216" s="47"/>
    </row>
    <row r="217" spans="2:14">
      <c r="B217" s="21"/>
      <c r="C217" s="161" t="s">
        <v>2325</v>
      </c>
      <c r="D217" s="159"/>
      <c r="E217" s="199">
        <v>0</v>
      </c>
      <c r="F217" s="200">
        <v>0</v>
      </c>
      <c r="G217" s="201">
        <v>854983.96</v>
      </c>
      <c r="N217" s="47"/>
    </row>
    <row r="218" spans="2:14">
      <c r="B218" s="21"/>
      <c r="C218" s="160" t="s">
        <v>2326</v>
      </c>
      <c r="D218" s="158"/>
      <c r="E218" s="195">
        <v>0</v>
      </c>
      <c r="F218" s="196">
        <v>0</v>
      </c>
      <c r="G218" s="197">
        <v>0</v>
      </c>
      <c r="N218" s="47"/>
    </row>
    <row r="219" spans="2:14" ht="25.5" customHeight="1">
      <c r="B219" s="21"/>
      <c r="C219" s="161" t="s">
        <v>2327</v>
      </c>
      <c r="D219" s="159"/>
      <c r="E219" s="199">
        <v>0</v>
      </c>
      <c r="F219" s="200">
        <v>0</v>
      </c>
      <c r="G219" s="201">
        <v>0</v>
      </c>
      <c r="N219" s="47"/>
    </row>
    <row r="220" spans="2:14">
      <c r="B220" s="21"/>
      <c r="C220" s="160" t="s">
        <v>2328</v>
      </c>
      <c r="D220" s="158"/>
      <c r="E220" s="195">
        <v>0</v>
      </c>
      <c r="F220" s="196">
        <v>0</v>
      </c>
      <c r="G220" s="197">
        <v>3845286.67</v>
      </c>
      <c r="N220" s="47"/>
    </row>
    <row r="221" spans="2:14">
      <c r="B221" s="21"/>
      <c r="C221" s="161" t="s">
        <v>2329</v>
      </c>
      <c r="D221" s="159"/>
      <c r="E221" s="199">
        <v>0</v>
      </c>
      <c r="F221" s="200">
        <v>0</v>
      </c>
      <c r="G221" s="201">
        <v>0</v>
      </c>
      <c r="N221" s="47"/>
    </row>
    <row r="222" spans="2:14" ht="25.5" customHeight="1">
      <c r="B222" s="21"/>
      <c r="C222" s="160" t="s">
        <v>2330</v>
      </c>
      <c r="D222" s="158"/>
      <c r="E222" s="195">
        <v>0</v>
      </c>
      <c r="F222" s="196">
        <v>0</v>
      </c>
      <c r="G222" s="197">
        <v>688384.25</v>
      </c>
      <c r="N222" s="47"/>
    </row>
    <row r="223" spans="2:14" ht="25.5" customHeight="1">
      <c r="B223" s="21"/>
      <c r="C223" s="161" t="s">
        <v>2331</v>
      </c>
      <c r="D223" s="159"/>
      <c r="E223" s="199">
        <v>0</v>
      </c>
      <c r="F223" s="200">
        <v>1982503.55</v>
      </c>
      <c r="G223" s="201">
        <v>8892700.1600000001</v>
      </c>
      <c r="N223" s="47"/>
    </row>
    <row r="224" spans="2:14">
      <c r="B224" s="21"/>
      <c r="C224" s="160" t="s">
        <v>2332</v>
      </c>
      <c r="D224" s="158"/>
      <c r="E224" s="195">
        <v>0</v>
      </c>
      <c r="F224" s="196">
        <v>368755431.75</v>
      </c>
      <c r="G224" s="197">
        <v>113051255.83</v>
      </c>
      <c r="N224" s="47"/>
    </row>
    <row r="225" spans="2:14">
      <c r="B225" s="21"/>
      <c r="C225" s="161" t="s">
        <v>2333</v>
      </c>
      <c r="D225" s="159"/>
      <c r="E225" s="199">
        <v>0</v>
      </c>
      <c r="F225" s="200">
        <v>0</v>
      </c>
      <c r="G225" s="201">
        <v>47826.86</v>
      </c>
      <c r="N225" s="47"/>
    </row>
    <row r="226" spans="2:14" ht="25.5" customHeight="1">
      <c r="B226" s="21"/>
      <c r="C226" s="160" t="s">
        <v>2334</v>
      </c>
      <c r="D226" s="158"/>
      <c r="E226" s="195">
        <v>0</v>
      </c>
      <c r="F226" s="196">
        <v>0</v>
      </c>
      <c r="G226" s="197">
        <v>160561.85999999999</v>
      </c>
      <c r="N226" s="47"/>
    </row>
    <row r="227" spans="2:14">
      <c r="B227" s="21"/>
      <c r="C227" s="161" t="s">
        <v>2335</v>
      </c>
      <c r="D227" s="159"/>
      <c r="E227" s="199">
        <v>0</v>
      </c>
      <c r="F227" s="200">
        <v>0</v>
      </c>
      <c r="G227" s="201">
        <v>63264</v>
      </c>
      <c r="N227" s="47"/>
    </row>
    <row r="228" spans="2:14" ht="38.25" customHeight="1">
      <c r="B228" s="21"/>
      <c r="C228" s="160" t="s">
        <v>2336</v>
      </c>
      <c r="D228" s="158"/>
      <c r="E228" s="195">
        <v>0</v>
      </c>
      <c r="F228" s="196">
        <v>0</v>
      </c>
      <c r="G228" s="197">
        <v>0</v>
      </c>
      <c r="N228" s="47"/>
    </row>
    <row r="229" spans="2:14" ht="38.25" customHeight="1">
      <c r="B229" s="21"/>
      <c r="C229" s="161" t="s">
        <v>2337</v>
      </c>
      <c r="D229" s="159"/>
      <c r="E229" s="199">
        <v>0</v>
      </c>
      <c r="F229" s="200">
        <v>0</v>
      </c>
      <c r="G229" s="201">
        <v>0</v>
      </c>
      <c r="N229" s="47"/>
    </row>
    <row r="230" spans="2:14">
      <c r="B230" s="21"/>
      <c r="C230" s="160" t="s">
        <v>2338</v>
      </c>
      <c r="D230" s="158"/>
      <c r="E230" s="195">
        <v>0</v>
      </c>
      <c r="F230" s="196">
        <v>0</v>
      </c>
      <c r="G230" s="197">
        <v>0</v>
      </c>
      <c r="N230" s="47"/>
    </row>
    <row r="231" spans="2:14">
      <c r="B231" s="21"/>
      <c r="C231" s="161" t="s">
        <v>2339</v>
      </c>
      <c r="D231" s="159"/>
      <c r="E231" s="199">
        <v>67798882275.379997</v>
      </c>
      <c r="F231" s="200">
        <v>5738839514.0900002</v>
      </c>
      <c r="G231" s="201">
        <v>445687849.68000001</v>
      </c>
      <c r="N231" s="47"/>
    </row>
    <row r="232" spans="2:14" ht="25.5" customHeight="1">
      <c r="B232" s="21"/>
      <c r="C232" s="160" t="s">
        <v>2340</v>
      </c>
      <c r="D232" s="158"/>
      <c r="E232" s="195">
        <v>0</v>
      </c>
      <c r="F232" s="196">
        <v>0</v>
      </c>
      <c r="G232" s="197">
        <v>37500</v>
      </c>
      <c r="N232" s="47"/>
    </row>
    <row r="233" spans="2:14">
      <c r="B233" s="21"/>
      <c r="C233" s="161" t="s">
        <v>2341</v>
      </c>
      <c r="D233" s="159"/>
      <c r="E233" s="199">
        <v>327050051.54000002</v>
      </c>
      <c r="F233" s="200">
        <v>185973143.46000001</v>
      </c>
      <c r="G233" s="201">
        <v>130044779.87</v>
      </c>
      <c r="N233" s="47"/>
    </row>
    <row r="234" spans="2:14">
      <c r="B234" s="21"/>
      <c r="C234" s="160" t="s">
        <v>2342</v>
      </c>
      <c r="D234" s="158"/>
      <c r="E234" s="195">
        <v>274525805.56999999</v>
      </c>
      <c r="F234" s="196">
        <v>17347616.989999998</v>
      </c>
      <c r="G234" s="197">
        <v>10661826.279999999</v>
      </c>
      <c r="N234" s="47"/>
    </row>
    <row r="235" spans="2:14">
      <c r="B235" s="21"/>
      <c r="C235" s="161" t="s">
        <v>2343</v>
      </c>
      <c r="D235" s="159"/>
      <c r="E235" s="199">
        <v>0</v>
      </c>
      <c r="F235" s="200">
        <v>96325886.099999994</v>
      </c>
      <c r="G235" s="201">
        <v>0</v>
      </c>
      <c r="N235" s="47"/>
    </row>
    <row r="236" spans="2:14" ht="25.5" customHeight="1">
      <c r="B236" s="21"/>
      <c r="C236" s="160" t="s">
        <v>2344</v>
      </c>
      <c r="D236" s="158"/>
      <c r="E236" s="195">
        <v>0</v>
      </c>
      <c r="F236" s="196">
        <v>68</v>
      </c>
      <c r="G236" s="197">
        <v>211588.12</v>
      </c>
      <c r="N236" s="47"/>
    </row>
    <row r="237" spans="2:14">
      <c r="B237" s="21"/>
      <c r="C237" s="161" t="s">
        <v>2345</v>
      </c>
      <c r="D237" s="159"/>
      <c r="E237" s="199">
        <v>4765453243</v>
      </c>
      <c r="F237" s="200">
        <v>3982970307.79</v>
      </c>
      <c r="G237" s="201">
        <v>233140443.56999999</v>
      </c>
      <c r="N237" s="47"/>
    </row>
    <row r="238" spans="2:14">
      <c r="B238" s="21"/>
      <c r="C238" s="160" t="s">
        <v>2346</v>
      </c>
      <c r="D238" s="158"/>
      <c r="E238" s="195">
        <v>57080565636.800003</v>
      </c>
      <c r="F238" s="196">
        <v>1122123118.3599999</v>
      </c>
      <c r="G238" s="197">
        <v>40396904.460000001</v>
      </c>
      <c r="N238" s="47"/>
    </row>
    <row r="239" spans="2:14">
      <c r="B239" s="21"/>
      <c r="C239" s="161" t="s">
        <v>2347</v>
      </c>
      <c r="D239" s="159"/>
      <c r="E239" s="199">
        <v>0</v>
      </c>
      <c r="F239" s="200">
        <v>303000</v>
      </c>
      <c r="G239" s="201">
        <v>5702628.1299999999</v>
      </c>
      <c r="N239" s="47"/>
    </row>
    <row r="240" spans="2:14" ht="25.5" customHeight="1">
      <c r="B240" s="21"/>
      <c r="C240" s="160" t="s">
        <v>2348</v>
      </c>
      <c r="D240" s="158"/>
      <c r="E240" s="195">
        <v>0</v>
      </c>
      <c r="F240" s="196">
        <v>0</v>
      </c>
      <c r="G240" s="197">
        <v>0</v>
      </c>
      <c r="N240" s="47"/>
    </row>
    <row r="241" spans="2:14" ht="25.5" customHeight="1">
      <c r="B241" s="21"/>
      <c r="C241" s="161" t="s">
        <v>2349</v>
      </c>
      <c r="D241" s="159"/>
      <c r="E241" s="199">
        <v>0</v>
      </c>
      <c r="F241" s="200">
        <v>0</v>
      </c>
      <c r="G241" s="201">
        <v>11662.83</v>
      </c>
      <c r="N241" s="47"/>
    </row>
    <row r="242" spans="2:14" ht="25.5" customHeight="1">
      <c r="B242" s="21"/>
      <c r="C242" s="160" t="s">
        <v>2350</v>
      </c>
      <c r="D242" s="158"/>
      <c r="E242" s="195">
        <v>4523820242.1099997</v>
      </c>
      <c r="F242" s="196">
        <v>130000000</v>
      </c>
      <c r="G242" s="197">
        <v>1500000</v>
      </c>
      <c r="N242" s="47"/>
    </row>
    <row r="243" spans="2:14">
      <c r="B243" s="21"/>
      <c r="C243" s="161" t="s">
        <v>2351</v>
      </c>
      <c r="D243" s="159"/>
      <c r="E243" s="199">
        <v>827412172.28999996</v>
      </c>
      <c r="F243" s="200">
        <v>185773171.41</v>
      </c>
      <c r="G243" s="201">
        <v>13563173.07</v>
      </c>
      <c r="N243" s="47"/>
    </row>
    <row r="244" spans="2:14">
      <c r="B244" s="21"/>
      <c r="C244" s="160" t="s">
        <v>2352</v>
      </c>
      <c r="D244" s="158"/>
      <c r="E244" s="195">
        <v>55124.07</v>
      </c>
      <c r="F244" s="196">
        <v>1113503.8899999999</v>
      </c>
      <c r="G244" s="197">
        <v>829414.84</v>
      </c>
      <c r="N244" s="47"/>
    </row>
    <row r="245" spans="2:14">
      <c r="B245" s="21"/>
      <c r="C245" s="161" t="s">
        <v>2353</v>
      </c>
      <c r="D245" s="159"/>
      <c r="E245" s="199">
        <v>0</v>
      </c>
      <c r="F245" s="200">
        <v>6698.09</v>
      </c>
      <c r="G245" s="201">
        <v>3785224.57</v>
      </c>
      <c r="N245" s="47"/>
    </row>
    <row r="246" spans="2:14">
      <c r="B246" s="21"/>
      <c r="C246" s="160" t="s">
        <v>2354</v>
      </c>
      <c r="D246" s="158"/>
      <c r="E246" s="195">
        <v>0</v>
      </c>
      <c r="F246" s="196">
        <v>16903000</v>
      </c>
      <c r="G246" s="197">
        <v>5802703.9400000004</v>
      </c>
      <c r="N246" s="47"/>
    </row>
    <row r="247" spans="2:14" ht="38.25" customHeight="1">
      <c r="B247" s="21"/>
      <c r="C247" s="161" t="s">
        <v>2355</v>
      </c>
      <c r="D247" s="159"/>
      <c r="E247" s="199">
        <v>5842364448.3599997</v>
      </c>
      <c r="F247" s="200">
        <v>1263308793.1700001</v>
      </c>
      <c r="G247" s="201">
        <v>124221130.69</v>
      </c>
      <c r="N247" s="47"/>
    </row>
    <row r="248" spans="2:14" ht="25.5" customHeight="1">
      <c r="B248" s="21"/>
      <c r="C248" s="160" t="s">
        <v>2356</v>
      </c>
      <c r="D248" s="158"/>
      <c r="E248" s="195">
        <v>0</v>
      </c>
      <c r="F248" s="196">
        <v>0</v>
      </c>
      <c r="G248" s="197">
        <v>262693.84000000003</v>
      </c>
      <c r="N248" s="47"/>
    </row>
    <row r="249" spans="2:14" ht="25.5" customHeight="1">
      <c r="B249" s="21"/>
      <c r="C249" s="161" t="s">
        <v>2357</v>
      </c>
      <c r="D249" s="159"/>
      <c r="E249" s="199">
        <v>0</v>
      </c>
      <c r="F249" s="200">
        <v>0</v>
      </c>
      <c r="G249" s="201">
        <v>0</v>
      </c>
      <c r="N249" s="47"/>
    </row>
    <row r="250" spans="2:14">
      <c r="B250" s="21"/>
      <c r="C250" s="160" t="s">
        <v>2358</v>
      </c>
      <c r="D250" s="158"/>
      <c r="E250" s="195">
        <v>0</v>
      </c>
      <c r="F250" s="196">
        <v>0</v>
      </c>
      <c r="G250" s="197">
        <v>264707.7</v>
      </c>
      <c r="N250" s="47"/>
    </row>
    <row r="251" spans="2:14">
      <c r="B251" s="21"/>
      <c r="C251" s="161" t="s">
        <v>2359</v>
      </c>
      <c r="D251" s="159"/>
      <c r="E251" s="199">
        <v>786402096239.17004</v>
      </c>
      <c r="F251" s="200">
        <v>20884802738.189999</v>
      </c>
      <c r="G251" s="201">
        <v>11717283250.110001</v>
      </c>
      <c r="N251" s="47"/>
    </row>
    <row r="252" spans="2:14" ht="25.5" customHeight="1">
      <c r="B252" s="21"/>
      <c r="C252" s="160" t="s">
        <v>2360</v>
      </c>
      <c r="D252" s="158"/>
      <c r="E252" s="195">
        <v>0</v>
      </c>
      <c r="F252" s="196">
        <v>0</v>
      </c>
      <c r="G252" s="197">
        <v>205182453.43000001</v>
      </c>
      <c r="N252" s="47"/>
    </row>
    <row r="253" spans="2:14" ht="38.25" customHeight="1">
      <c r="B253" s="21"/>
      <c r="C253" s="161" t="s">
        <v>2361</v>
      </c>
      <c r="D253" s="159"/>
      <c r="E253" s="199">
        <v>0</v>
      </c>
      <c r="F253" s="200">
        <v>0</v>
      </c>
      <c r="G253" s="201">
        <v>465349</v>
      </c>
      <c r="N253" s="47"/>
    </row>
    <row r="254" spans="2:14" ht="38.25" customHeight="1">
      <c r="B254" s="21"/>
      <c r="C254" s="160" t="s">
        <v>2362</v>
      </c>
      <c r="D254" s="158"/>
      <c r="E254" s="195">
        <v>0</v>
      </c>
      <c r="F254" s="196">
        <v>0</v>
      </c>
      <c r="G254" s="197">
        <v>0</v>
      </c>
      <c r="N254" s="47"/>
    </row>
    <row r="255" spans="2:14">
      <c r="B255" s="21"/>
      <c r="C255" s="161" t="s">
        <v>2363</v>
      </c>
      <c r="D255" s="159"/>
      <c r="E255" s="199">
        <v>786402096239.17004</v>
      </c>
      <c r="F255" s="200">
        <v>20553578769.380001</v>
      </c>
      <c r="G255" s="201">
        <v>10655074353</v>
      </c>
      <c r="N255" s="47"/>
    </row>
    <row r="256" spans="2:14">
      <c r="B256" s="21"/>
      <c r="C256" s="160" t="s">
        <v>2364</v>
      </c>
      <c r="D256" s="158"/>
      <c r="E256" s="195">
        <v>71419071988.639999</v>
      </c>
      <c r="F256" s="196">
        <v>0</v>
      </c>
      <c r="G256" s="197">
        <v>39108345.030000001</v>
      </c>
      <c r="N256" s="47"/>
    </row>
    <row r="257" spans="2:14">
      <c r="B257" s="21"/>
      <c r="C257" s="161" t="s">
        <v>2365</v>
      </c>
      <c r="D257" s="159"/>
      <c r="E257" s="199">
        <v>545436962.36000001</v>
      </c>
      <c r="F257" s="200">
        <v>20238478657.860001</v>
      </c>
      <c r="G257" s="201">
        <v>9407282861.1700001</v>
      </c>
      <c r="N257" s="47"/>
    </row>
    <row r="258" spans="2:14">
      <c r="B258" s="21"/>
      <c r="C258" s="160" t="s">
        <v>2366</v>
      </c>
      <c r="D258" s="158"/>
      <c r="E258" s="195">
        <v>264159230666.57001</v>
      </c>
      <c r="F258" s="196">
        <v>0</v>
      </c>
      <c r="G258" s="197">
        <v>28114697.800000001</v>
      </c>
      <c r="N258" s="47"/>
    </row>
    <row r="259" spans="2:14" ht="25.5" customHeight="1">
      <c r="B259" s="21"/>
      <c r="C259" s="161" t="s">
        <v>2367</v>
      </c>
      <c r="D259" s="159"/>
      <c r="E259" s="199">
        <v>0</v>
      </c>
      <c r="F259" s="200">
        <v>0</v>
      </c>
      <c r="G259" s="201">
        <v>28990910.800000001</v>
      </c>
      <c r="N259" s="47"/>
    </row>
    <row r="260" spans="2:14" ht="25.5" customHeight="1">
      <c r="B260" s="21"/>
      <c r="C260" s="160" t="s">
        <v>2368</v>
      </c>
      <c r="D260" s="158"/>
      <c r="E260" s="195">
        <v>0</v>
      </c>
      <c r="F260" s="196">
        <v>0</v>
      </c>
      <c r="G260" s="197">
        <v>178476.02</v>
      </c>
      <c r="N260" s="47"/>
    </row>
    <row r="261" spans="2:14" ht="25.5" customHeight="1">
      <c r="B261" s="21"/>
      <c r="C261" s="161" t="s">
        <v>2369</v>
      </c>
      <c r="D261" s="159"/>
      <c r="E261" s="199">
        <v>0</v>
      </c>
      <c r="F261" s="200">
        <v>0</v>
      </c>
      <c r="G261" s="201">
        <v>4073.6</v>
      </c>
      <c r="N261" s="47"/>
    </row>
    <row r="262" spans="2:14">
      <c r="B262" s="21"/>
      <c r="C262" s="160" t="s">
        <v>2370</v>
      </c>
      <c r="D262" s="158"/>
      <c r="E262" s="195">
        <v>443622988598.83002</v>
      </c>
      <c r="F262" s="196">
        <v>0</v>
      </c>
      <c r="G262" s="197">
        <v>12571204.74</v>
      </c>
      <c r="N262" s="47"/>
    </row>
    <row r="263" spans="2:14">
      <c r="B263" s="21"/>
      <c r="C263" s="161" t="s">
        <v>2371</v>
      </c>
      <c r="D263" s="159"/>
      <c r="E263" s="199">
        <v>6615749989.8599997</v>
      </c>
      <c r="F263" s="200">
        <v>157514085.53</v>
      </c>
      <c r="G263" s="201">
        <v>317353638.19</v>
      </c>
      <c r="N263" s="47"/>
    </row>
    <row r="264" spans="2:14">
      <c r="B264" s="21"/>
      <c r="C264" s="160" t="s">
        <v>2372</v>
      </c>
      <c r="D264" s="158"/>
      <c r="E264" s="195">
        <v>0</v>
      </c>
      <c r="F264" s="196">
        <v>0</v>
      </c>
      <c r="G264" s="197">
        <v>580899411.26999998</v>
      </c>
      <c r="N264" s="47"/>
    </row>
    <row r="265" spans="2:14">
      <c r="B265" s="21"/>
      <c r="C265" s="161" t="s">
        <v>2373</v>
      </c>
      <c r="D265" s="159"/>
      <c r="E265" s="199">
        <v>39618032.909999996</v>
      </c>
      <c r="F265" s="200">
        <v>22761620.23</v>
      </c>
      <c r="G265" s="201">
        <v>126956567.42</v>
      </c>
      <c r="N265" s="47"/>
    </row>
    <row r="266" spans="2:14">
      <c r="B266" s="21"/>
      <c r="C266" s="160" t="s">
        <v>2374</v>
      </c>
      <c r="D266" s="158"/>
      <c r="E266" s="195">
        <v>0</v>
      </c>
      <c r="F266" s="196">
        <v>30273578.219999999</v>
      </c>
      <c r="G266" s="197">
        <v>1641110.43</v>
      </c>
      <c r="N266" s="47"/>
    </row>
    <row r="267" spans="2:14">
      <c r="B267" s="21"/>
      <c r="C267" s="161" t="s">
        <v>2375</v>
      </c>
      <c r="D267" s="159"/>
      <c r="E267" s="199">
        <v>0</v>
      </c>
      <c r="F267" s="200">
        <v>104550827.54000001</v>
      </c>
      <c r="G267" s="201">
        <v>111973056.53</v>
      </c>
      <c r="N267" s="47"/>
    </row>
    <row r="268" spans="2:14" ht="25.5" customHeight="1">
      <c r="B268" s="21"/>
      <c r="C268" s="160" t="s">
        <v>2376</v>
      </c>
      <c r="D268" s="158"/>
      <c r="E268" s="195">
        <v>0</v>
      </c>
      <c r="F268" s="196">
        <v>0</v>
      </c>
      <c r="G268" s="197">
        <v>6210904.5800000001</v>
      </c>
      <c r="N268" s="47"/>
    </row>
    <row r="269" spans="2:14" ht="25.5" customHeight="1">
      <c r="B269" s="21"/>
      <c r="C269" s="161" t="s">
        <v>2377</v>
      </c>
      <c r="D269" s="159"/>
      <c r="E269" s="199">
        <v>0</v>
      </c>
      <c r="F269" s="200">
        <v>0</v>
      </c>
      <c r="G269" s="201">
        <v>496556.9</v>
      </c>
      <c r="N269" s="47"/>
    </row>
    <row r="270" spans="2:14">
      <c r="B270" s="21"/>
      <c r="C270" s="160" t="s">
        <v>2378</v>
      </c>
      <c r="D270" s="158"/>
      <c r="E270" s="195">
        <v>0</v>
      </c>
      <c r="F270" s="196">
        <v>331223968.81</v>
      </c>
      <c r="G270" s="197">
        <v>849853633.20000005</v>
      </c>
      <c r="N270" s="47"/>
    </row>
    <row r="271" spans="2:14" ht="15.75" customHeight="1" thickBot="1"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50"/>
    </row>
  </sheetData>
  <mergeCells count="2">
    <mergeCell ref="C4:M4"/>
    <mergeCell ref="C3:M3"/>
  </mergeCells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3.5703125" style="24" bestFit="1" customWidth="1"/>
    <col min="6" max="6" width="13.5703125" style="24" bestFit="1" customWidth="1"/>
    <col min="8" max="8" width="13.5703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2729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2730</v>
      </c>
      <c r="D6" s="70">
        <v>184</v>
      </c>
      <c r="E6" s="151"/>
      <c r="F6" s="70">
        <v>396</v>
      </c>
      <c r="G6" s="144"/>
      <c r="H6" s="70">
        <v>24</v>
      </c>
      <c r="I6" s="151"/>
      <c r="J6" s="70">
        <v>603</v>
      </c>
      <c r="K6" s="136">
        <v>473.40038619000001</v>
      </c>
      <c r="L6" s="119"/>
    </row>
    <row r="7" spans="2:12">
      <c r="B7" s="120"/>
      <c r="C7" s="30" t="s">
        <v>2731</v>
      </c>
      <c r="D7" s="70">
        <v>0</v>
      </c>
      <c r="E7" s="151"/>
      <c r="F7" s="70">
        <v>0</v>
      </c>
      <c r="G7" s="144"/>
      <c r="H7" s="70">
        <v>102</v>
      </c>
      <c r="I7" s="151"/>
      <c r="J7" s="70">
        <v>102</v>
      </c>
      <c r="K7" s="136">
        <v>99.645169540000012</v>
      </c>
      <c r="L7" s="119"/>
    </row>
    <row r="8" spans="2:12">
      <c r="B8" s="120"/>
      <c r="C8" s="30" t="s">
        <v>2732</v>
      </c>
      <c r="D8" s="70">
        <v>0</v>
      </c>
      <c r="E8" s="151"/>
      <c r="F8" s="70">
        <v>0</v>
      </c>
      <c r="G8" s="144"/>
      <c r="H8" s="70">
        <v>0</v>
      </c>
      <c r="I8" s="151"/>
      <c r="J8" s="70">
        <v>0</v>
      </c>
      <c r="K8" s="136">
        <v>3.7991215899999999</v>
      </c>
      <c r="L8" s="119"/>
    </row>
    <row r="9" spans="2:12">
      <c r="B9" s="120"/>
      <c r="C9" s="30" t="s">
        <v>2446</v>
      </c>
      <c r="D9" s="70">
        <v>1779</v>
      </c>
      <c r="E9" s="151"/>
      <c r="F9" s="70">
        <v>2</v>
      </c>
      <c r="G9" s="144"/>
      <c r="H9" s="70">
        <v>1</v>
      </c>
      <c r="I9" s="151"/>
      <c r="J9" s="70">
        <v>1781</v>
      </c>
      <c r="K9" s="136">
        <v>11978.629224189999</v>
      </c>
      <c r="L9" s="119"/>
    </row>
    <row r="10" spans="2:12">
      <c r="B10" s="134"/>
      <c r="C10" s="30" t="s">
        <v>2733</v>
      </c>
      <c r="D10" s="70">
        <v>0</v>
      </c>
      <c r="E10" s="151"/>
      <c r="F10" s="70">
        <v>1136</v>
      </c>
      <c r="G10" s="144"/>
      <c r="H10" s="70">
        <v>211</v>
      </c>
      <c r="I10" s="151"/>
      <c r="J10" s="70">
        <v>1347</v>
      </c>
      <c r="K10" s="136">
        <v>481.94250707999998</v>
      </c>
      <c r="L10" s="119"/>
    </row>
    <row r="11" spans="2:12">
      <c r="B11" s="120"/>
      <c r="C11" s="30" t="s">
        <v>2734</v>
      </c>
      <c r="D11" s="70">
        <v>161</v>
      </c>
      <c r="E11" s="151"/>
      <c r="F11" s="70">
        <v>8763</v>
      </c>
      <c r="G11" s="144"/>
      <c r="H11" s="70">
        <v>7567</v>
      </c>
      <c r="I11" s="151"/>
      <c r="J11" s="70">
        <v>16490</v>
      </c>
      <c r="K11" s="136">
        <v>14913.71312006</v>
      </c>
      <c r="L11" s="119"/>
    </row>
    <row r="12" spans="2:12" ht="15.75" customHeight="1" thickBot="1">
      <c r="B12" s="120"/>
      <c r="C12" s="30" t="s">
        <v>2735</v>
      </c>
      <c r="D12" s="52">
        <v>19775</v>
      </c>
      <c r="E12" s="151"/>
      <c r="F12" s="52">
        <v>20022</v>
      </c>
      <c r="G12" s="144"/>
      <c r="H12" s="52">
        <v>7285</v>
      </c>
      <c r="I12" s="151"/>
      <c r="J12" s="52">
        <v>47083</v>
      </c>
      <c r="K12" s="130">
        <v>56833.154334759987</v>
      </c>
      <c r="L12" s="119"/>
    </row>
    <row r="13" spans="2:12">
      <c r="B13" s="120"/>
      <c r="C13" s="135" t="s">
        <v>2736</v>
      </c>
      <c r="D13" s="139">
        <v>21898</v>
      </c>
      <c r="E13" s="137"/>
      <c r="F13" s="139">
        <v>30319</v>
      </c>
      <c r="G13" s="137"/>
      <c r="H13" s="139">
        <v>15190</v>
      </c>
      <c r="I13" s="137"/>
      <c r="J13" s="139">
        <v>67407</v>
      </c>
      <c r="K13" s="138">
        <v>84784.283863410004</v>
      </c>
      <c r="L13" s="119"/>
    </row>
    <row r="14" spans="2:12" ht="15.75" customHeight="1" thickBot="1">
      <c r="B14" s="118"/>
      <c r="C14" s="117"/>
      <c r="D14" s="129"/>
      <c r="E14" s="129"/>
      <c r="F14" s="129"/>
      <c r="G14" s="129"/>
      <c r="H14" s="129"/>
      <c r="I14" s="129"/>
      <c r="J14" s="129"/>
      <c r="K14" s="129"/>
      <c r="L14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2.140625" style="24" bestFit="1" customWidth="1"/>
    <col min="6" max="6" width="12.140625" style="24" bestFit="1" customWidth="1"/>
    <col min="8" max="8" width="13.5703125" style="24" bestFit="1" customWidth="1"/>
    <col min="10" max="10" width="13.5703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2737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2738</v>
      </c>
      <c r="D6" s="127">
        <v>2</v>
      </c>
      <c r="E6" s="140"/>
      <c r="F6" s="127">
        <v>12787</v>
      </c>
      <c r="G6" s="141"/>
      <c r="H6" s="127">
        <v>1427</v>
      </c>
      <c r="I6" s="140"/>
      <c r="J6" s="127">
        <v>14216</v>
      </c>
      <c r="K6" s="145">
        <v>12881.78346457</v>
      </c>
      <c r="L6" s="119"/>
    </row>
    <row r="7" spans="2:12" ht="15.75" customHeight="1" thickBot="1">
      <c r="B7" s="120"/>
      <c r="C7" s="30" t="s">
        <v>2739</v>
      </c>
      <c r="D7" s="126">
        <v>0</v>
      </c>
      <c r="E7" s="140"/>
      <c r="F7" s="126">
        <v>-410</v>
      </c>
      <c r="G7" s="141"/>
      <c r="H7" s="126">
        <v>-12</v>
      </c>
      <c r="I7" s="140"/>
      <c r="J7" s="126">
        <v>422</v>
      </c>
      <c r="K7" s="125">
        <v>-36.271957869999987</v>
      </c>
      <c r="L7" s="119"/>
    </row>
    <row r="8" spans="2:12">
      <c r="B8" s="120"/>
      <c r="C8" s="135" t="s">
        <v>2740</v>
      </c>
      <c r="D8" s="124">
        <v>2</v>
      </c>
      <c r="E8" s="142"/>
      <c r="F8" s="124">
        <v>12377</v>
      </c>
      <c r="G8" s="142"/>
      <c r="H8" s="124">
        <v>1414</v>
      </c>
      <c r="I8" s="142"/>
      <c r="J8" s="124">
        <v>13794</v>
      </c>
      <c r="K8" s="146">
        <v>12845.511506700001</v>
      </c>
      <c r="L8" s="119"/>
    </row>
    <row r="9" spans="2:12" ht="15.75" customHeight="1" thickBot="1">
      <c r="B9" s="118"/>
      <c r="C9" s="117"/>
      <c r="D9" s="129"/>
      <c r="E9" s="129"/>
      <c r="F9" s="129"/>
      <c r="G9" s="129"/>
      <c r="H9" s="129"/>
      <c r="I9" s="129"/>
      <c r="J9" s="129"/>
      <c r="K9" s="129"/>
      <c r="L9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workbookViewId="0">
      <selection activeCell="E1" sqref="E1:E1048576"/>
    </sheetView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5.85546875" style="24" bestFit="1" customWidth="1"/>
    <col min="6" max="6" width="15.85546875" style="24" bestFit="1" customWidth="1"/>
    <col min="8" max="8" width="14.42578125" style="24" bestFit="1" customWidth="1"/>
    <col min="9" max="9" width="14" bestFit="1" customWidth="1"/>
    <col min="10" max="10" width="15.8554687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2741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2422</v>
      </c>
      <c r="D6" s="70">
        <v>3595</v>
      </c>
      <c r="E6" s="151"/>
      <c r="F6" s="70">
        <v>58023</v>
      </c>
      <c r="G6" s="144"/>
      <c r="H6" s="70">
        <v>55712</v>
      </c>
      <c r="I6" s="151"/>
      <c r="J6" s="70">
        <v>117330</v>
      </c>
      <c r="K6" s="136">
        <v>85840.832842730015</v>
      </c>
      <c r="L6" s="119"/>
    </row>
    <row r="7" spans="2:12">
      <c r="B7" s="120"/>
      <c r="C7" s="30" t="s">
        <v>2446</v>
      </c>
      <c r="D7" s="70">
        <v>11</v>
      </c>
      <c r="E7" s="151"/>
      <c r="F7" s="70">
        <v>2995</v>
      </c>
      <c r="G7" s="144"/>
      <c r="H7" s="70">
        <v>184</v>
      </c>
      <c r="I7" s="151"/>
      <c r="J7" s="70">
        <v>3190</v>
      </c>
      <c r="K7" s="136">
        <v>1659.6559818000001</v>
      </c>
      <c r="L7" s="119"/>
    </row>
    <row r="8" spans="2:12">
      <c r="B8" s="120"/>
      <c r="C8" s="30" t="s">
        <v>2424</v>
      </c>
      <c r="D8" s="70">
        <v>199</v>
      </c>
      <c r="E8" s="151"/>
      <c r="F8" s="70">
        <v>690</v>
      </c>
      <c r="G8" s="144"/>
      <c r="H8" s="70">
        <v>197</v>
      </c>
      <c r="I8" s="151"/>
      <c r="J8" s="70">
        <v>1086</v>
      </c>
      <c r="K8" s="136">
        <v>1145.42451407</v>
      </c>
      <c r="L8" s="119"/>
    </row>
    <row r="9" spans="2:12">
      <c r="B9" s="120"/>
      <c r="C9" s="30" t="s">
        <v>2425</v>
      </c>
      <c r="D9" s="70">
        <v>249</v>
      </c>
      <c r="E9" s="151"/>
      <c r="F9" s="70">
        <v>7864</v>
      </c>
      <c r="G9" s="144"/>
      <c r="H9" s="70">
        <v>3545</v>
      </c>
      <c r="I9" s="151"/>
      <c r="J9" s="70">
        <v>11658</v>
      </c>
      <c r="K9" s="136">
        <v>10341.02275013</v>
      </c>
      <c r="L9" s="119"/>
    </row>
    <row r="10" spans="2:12">
      <c r="B10" s="120"/>
      <c r="C10" s="30" t="s">
        <v>2742</v>
      </c>
      <c r="D10" s="70">
        <v>209</v>
      </c>
      <c r="E10" s="151"/>
      <c r="F10" s="70">
        <v>537</v>
      </c>
      <c r="G10" s="144"/>
      <c r="H10" s="70">
        <v>310</v>
      </c>
      <c r="I10" s="151"/>
      <c r="J10" s="70">
        <v>1056</v>
      </c>
      <c r="K10" s="136">
        <v>597.23220373000004</v>
      </c>
      <c r="L10" s="119"/>
    </row>
    <row r="11" spans="2:12">
      <c r="B11" s="120"/>
      <c r="C11" s="30" t="s">
        <v>2743</v>
      </c>
      <c r="D11" s="70">
        <v>245</v>
      </c>
      <c r="E11" s="151"/>
      <c r="F11" s="70">
        <v>1119</v>
      </c>
      <c r="G11" s="144"/>
      <c r="H11" s="70">
        <v>829</v>
      </c>
      <c r="I11" s="151"/>
      <c r="J11" s="70">
        <v>2193</v>
      </c>
      <c r="K11" s="136">
        <v>2481.18699341</v>
      </c>
      <c r="L11" s="119"/>
    </row>
    <row r="12" spans="2:12">
      <c r="B12" s="120"/>
      <c r="C12" s="30" t="s">
        <v>2428</v>
      </c>
      <c r="D12" s="70">
        <v>-3019595</v>
      </c>
      <c r="E12" s="151"/>
      <c r="F12" s="70">
        <v>-672221</v>
      </c>
      <c r="G12" s="144"/>
      <c r="H12" s="70">
        <v>291051</v>
      </c>
      <c r="I12" s="151"/>
      <c r="J12" s="70">
        <v>-3400765</v>
      </c>
      <c r="K12" s="149">
        <v>-3112910.21517839</v>
      </c>
      <c r="L12" s="119"/>
    </row>
    <row r="13" spans="2:12" ht="15.75" customHeight="1" thickBot="1">
      <c r="B13" s="120"/>
      <c r="C13" s="30" t="s">
        <v>2744</v>
      </c>
      <c r="D13" s="52">
        <v>-1458</v>
      </c>
      <c r="E13" s="151"/>
      <c r="F13" s="52">
        <v>0</v>
      </c>
      <c r="G13" s="144"/>
      <c r="H13" s="52">
        <v>0</v>
      </c>
      <c r="I13" s="151"/>
      <c r="J13" s="52">
        <v>-1458</v>
      </c>
      <c r="K13" s="130">
        <v>-865.76142985000013</v>
      </c>
      <c r="L13" s="119"/>
    </row>
    <row r="14" spans="2:12">
      <c r="B14" s="120"/>
      <c r="C14" s="135" t="s">
        <v>2430</v>
      </c>
      <c r="D14" s="71">
        <v>-3016545</v>
      </c>
      <c r="E14" s="137"/>
      <c r="F14" s="71">
        <v>-600993</v>
      </c>
      <c r="G14" s="137"/>
      <c r="H14" s="71">
        <v>351828</v>
      </c>
      <c r="I14" s="137"/>
      <c r="J14" s="71">
        <v>-3265710</v>
      </c>
      <c r="K14" s="150">
        <v>-3011710.6213223701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  <row r="16" spans="2:12">
      <c r="F16" s="24">
        <f>(-601+448.1)/601</f>
        <v>-0.25440931780366055</v>
      </c>
    </row>
    <row r="17" spans="4:10">
      <c r="J17" s="362"/>
    </row>
    <row r="18" spans="4:10">
      <c r="D18" s="71"/>
      <c r="E18" s="71"/>
      <c r="F18" s="71"/>
      <c r="G18" s="71"/>
      <c r="I18" s="374">
        <f>(J14-K14)/J14</f>
        <v>7.7777689592042731E-2</v>
      </c>
      <c r="J18" s="362"/>
    </row>
    <row r="19" spans="4:10">
      <c r="J19" s="362"/>
    </row>
    <row r="20" spans="4:10">
      <c r="J20" s="362"/>
    </row>
    <row r="21" spans="4:10">
      <c r="J21" s="362"/>
    </row>
    <row r="22" spans="4:10">
      <c r="J22" s="362"/>
    </row>
    <row r="23" spans="4:10">
      <c r="J23" s="70"/>
    </row>
    <row r="24" spans="4:10">
      <c r="J24" s="362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5.28515625" style="24" bestFit="1" customWidth="1"/>
    <col min="6" max="6" width="15.28515625" style="24" bestFit="1" customWidth="1"/>
    <col min="8" max="8" width="15.285156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2464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2745</v>
      </c>
      <c r="D6" s="151">
        <v>498675</v>
      </c>
      <c r="E6" s="151"/>
      <c r="F6" s="151">
        <v>613758</v>
      </c>
      <c r="G6" s="144"/>
      <c r="H6" s="151">
        <v>157172</v>
      </c>
      <c r="I6" s="151"/>
      <c r="J6" s="151">
        <v>1269605</v>
      </c>
      <c r="K6" s="136">
        <v>1154227.5075482</v>
      </c>
      <c r="L6" s="119"/>
    </row>
    <row r="7" spans="2:12">
      <c r="B7" s="120"/>
      <c r="C7" s="30" t="s">
        <v>2746</v>
      </c>
      <c r="D7" s="151">
        <v>9564</v>
      </c>
      <c r="E7" s="151"/>
      <c r="F7" s="151">
        <v>40617</v>
      </c>
      <c r="G7" s="144"/>
      <c r="H7" s="151">
        <v>15650</v>
      </c>
      <c r="I7" s="151"/>
      <c r="J7" s="151">
        <v>65831</v>
      </c>
      <c r="K7" s="136">
        <v>50760.458973150002</v>
      </c>
      <c r="L7" s="119"/>
    </row>
    <row r="8" spans="2:12" ht="15.75" customHeight="1" thickBot="1">
      <c r="B8" s="120"/>
      <c r="C8" s="30" t="s">
        <v>2747</v>
      </c>
      <c r="D8" s="152">
        <v>0</v>
      </c>
      <c r="E8" s="151"/>
      <c r="F8" s="152">
        <v>0</v>
      </c>
      <c r="G8" s="144"/>
      <c r="H8" s="152">
        <v>823</v>
      </c>
      <c r="I8" s="151"/>
      <c r="J8" s="152">
        <v>823</v>
      </c>
      <c r="K8" s="130">
        <v>756.84627339000008</v>
      </c>
      <c r="L8" s="119"/>
    </row>
    <row r="9" spans="2:12">
      <c r="B9" s="120"/>
      <c r="C9" s="135" t="s">
        <v>2748</v>
      </c>
      <c r="D9" s="139">
        <v>508239</v>
      </c>
      <c r="E9" s="137"/>
      <c r="F9" s="139">
        <v>654375</v>
      </c>
      <c r="G9" s="137"/>
      <c r="H9" s="139">
        <v>173645</v>
      </c>
      <c r="I9" s="137"/>
      <c r="J9" s="139">
        <v>1336259</v>
      </c>
      <c r="K9" s="138">
        <v>1205744.8127947401</v>
      </c>
      <c r="L9" s="119"/>
    </row>
    <row r="10" spans="2:12" ht="15.75" customHeight="1" thickBot="1">
      <c r="B10" s="118"/>
      <c r="C10" s="117"/>
      <c r="D10" s="129"/>
      <c r="E10" s="129"/>
      <c r="F10" s="129"/>
      <c r="G10" s="129"/>
      <c r="H10" s="129"/>
      <c r="I10" s="129"/>
      <c r="J10" s="129"/>
      <c r="K10" s="129"/>
      <c r="L10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2465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2749</v>
      </c>
      <c r="D6" s="151">
        <v>826584</v>
      </c>
      <c r="E6" s="151"/>
      <c r="F6" s="151">
        <v>38742</v>
      </c>
      <c r="G6" s="144"/>
      <c r="H6" s="151">
        <v>18994</v>
      </c>
      <c r="I6" s="151"/>
      <c r="J6" s="151">
        <v>884320</v>
      </c>
      <c r="K6" s="136">
        <v>854312.12833147997</v>
      </c>
      <c r="L6" s="119"/>
    </row>
    <row r="7" spans="2:12">
      <c r="B7" s="120"/>
      <c r="C7" s="30" t="s">
        <v>2533</v>
      </c>
      <c r="D7" s="151">
        <v>17655</v>
      </c>
      <c r="E7" s="151"/>
      <c r="F7" s="151">
        <v>1461</v>
      </c>
      <c r="G7" s="144"/>
      <c r="H7" s="151">
        <v>138</v>
      </c>
      <c r="I7" s="151"/>
      <c r="J7" s="151">
        <v>19254</v>
      </c>
      <c r="K7" s="136">
        <v>15108.03903808</v>
      </c>
      <c r="L7" s="119"/>
    </row>
    <row r="8" spans="2:12">
      <c r="B8" s="120"/>
      <c r="C8" s="30" t="s">
        <v>2750</v>
      </c>
      <c r="D8" s="151">
        <v>0</v>
      </c>
      <c r="E8" s="151"/>
      <c r="F8" s="151">
        <v>224</v>
      </c>
      <c r="G8" s="144"/>
      <c r="H8" s="151">
        <v>7879</v>
      </c>
      <c r="I8" s="151"/>
      <c r="J8" s="151">
        <v>8103</v>
      </c>
      <c r="K8" s="136">
        <v>6718.8186452199998</v>
      </c>
      <c r="L8" s="119"/>
    </row>
    <row r="9" spans="2:12" ht="15.75" customHeight="1" thickBot="1">
      <c r="B9" s="120"/>
      <c r="C9" s="30" t="s">
        <v>2751</v>
      </c>
      <c r="D9" s="152">
        <v>0</v>
      </c>
      <c r="E9" s="151"/>
      <c r="F9" s="152">
        <v>0</v>
      </c>
      <c r="G9" s="144"/>
      <c r="H9" s="152">
        <v>15</v>
      </c>
      <c r="I9" s="151"/>
      <c r="J9" s="152">
        <v>15</v>
      </c>
      <c r="K9" s="130">
        <v>37.080713279999998</v>
      </c>
      <c r="L9" s="119"/>
    </row>
    <row r="10" spans="2:12">
      <c r="B10" s="120"/>
      <c r="C10" s="135" t="s">
        <v>2752</v>
      </c>
      <c r="D10" s="139">
        <v>844239</v>
      </c>
      <c r="E10" s="137"/>
      <c r="F10" s="139">
        <v>40427</v>
      </c>
      <c r="G10" s="137"/>
      <c r="H10" s="139">
        <v>27026</v>
      </c>
      <c r="I10" s="137"/>
      <c r="J10" s="139">
        <v>911691</v>
      </c>
      <c r="K10" s="138">
        <v>876176.06672806002</v>
      </c>
      <c r="L10" s="119"/>
    </row>
    <row r="11" spans="2:12" ht="15.75" customHeight="1" thickBot="1">
      <c r="B11" s="118"/>
      <c r="C11" s="117"/>
      <c r="D11" s="129"/>
      <c r="E11" s="129"/>
      <c r="F11" s="129"/>
      <c r="G11" s="129"/>
      <c r="H11" s="129"/>
      <c r="I11" s="129"/>
      <c r="J11" s="129"/>
      <c r="K11" s="129"/>
      <c r="L11" s="116"/>
    </row>
  </sheetData>
  <mergeCells count="1">
    <mergeCell ref="J3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2466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2753</v>
      </c>
      <c r="D6" s="228">
        <v>323</v>
      </c>
      <c r="E6" s="229"/>
      <c r="F6" s="228">
        <v>3406</v>
      </c>
      <c r="G6" s="230"/>
      <c r="H6" s="228">
        <v>217</v>
      </c>
      <c r="I6" s="229"/>
      <c r="J6" s="228">
        <v>3945</v>
      </c>
      <c r="K6" s="231">
        <v>4262.1016692000003</v>
      </c>
      <c r="L6" s="119"/>
    </row>
    <row r="7" spans="2:12">
      <c r="B7" s="120"/>
      <c r="C7" s="30" t="s">
        <v>2754</v>
      </c>
      <c r="D7" s="228">
        <v>2123</v>
      </c>
      <c r="E7" s="229"/>
      <c r="F7" s="228">
        <v>279</v>
      </c>
      <c r="G7" s="230"/>
      <c r="H7" s="228">
        <v>95</v>
      </c>
      <c r="I7" s="229"/>
      <c r="J7" s="228">
        <v>2497</v>
      </c>
      <c r="K7" s="231">
        <v>1384.5559386800001</v>
      </c>
      <c r="L7" s="119"/>
    </row>
    <row r="8" spans="2:12" ht="15.75" customHeight="1" thickBot="1">
      <c r="B8" s="120"/>
      <c r="C8" s="30" t="s">
        <v>2755</v>
      </c>
      <c r="D8" s="232">
        <v>92785</v>
      </c>
      <c r="E8" s="229"/>
      <c r="F8" s="232">
        <v>19414</v>
      </c>
      <c r="G8" s="230"/>
      <c r="H8" s="232">
        <v>16875</v>
      </c>
      <c r="I8" s="229"/>
      <c r="J8" s="232">
        <v>129074</v>
      </c>
      <c r="K8" s="233">
        <v>113113.01302254001</v>
      </c>
      <c r="L8" s="119"/>
    </row>
    <row r="9" spans="2:12">
      <c r="B9" s="120"/>
      <c r="C9" s="135" t="s">
        <v>2756</v>
      </c>
      <c r="D9" s="234">
        <v>95231</v>
      </c>
      <c r="E9" s="235"/>
      <c r="F9" s="234">
        <v>23099</v>
      </c>
      <c r="G9" s="235"/>
      <c r="H9" s="234">
        <v>17187</v>
      </c>
      <c r="I9" s="235"/>
      <c r="J9" s="234">
        <v>135516</v>
      </c>
      <c r="K9" s="236">
        <v>118759.67063042001</v>
      </c>
      <c r="L9" s="119"/>
    </row>
    <row r="10" spans="2:12" ht="15.75" customHeight="1" thickBot="1">
      <c r="B10" s="118"/>
      <c r="C10" s="117"/>
      <c r="D10" s="237"/>
      <c r="E10" s="237"/>
      <c r="F10" s="237"/>
      <c r="G10" s="237"/>
      <c r="H10" s="237"/>
      <c r="I10" s="237"/>
      <c r="J10" s="237"/>
      <c r="K10" s="129"/>
      <c r="L10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4.42578125" style="24" bestFit="1" customWidth="1"/>
    <col min="8" max="8" width="14.425781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2467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2757</v>
      </c>
      <c r="D6" s="151">
        <v>63798</v>
      </c>
      <c r="E6" s="151"/>
      <c r="F6" s="151">
        <v>1381</v>
      </c>
      <c r="G6" s="144"/>
      <c r="H6" s="151">
        <v>228</v>
      </c>
      <c r="I6" s="151"/>
      <c r="J6" s="151">
        <v>65407</v>
      </c>
      <c r="K6" s="136">
        <v>65755.443353160008</v>
      </c>
      <c r="L6" s="119"/>
    </row>
    <row r="7" spans="2:12">
      <c r="B7" s="120"/>
      <c r="C7" s="30" t="s">
        <v>2758</v>
      </c>
      <c r="D7" s="151">
        <v>10885</v>
      </c>
      <c r="E7" s="151"/>
      <c r="F7" s="151">
        <v>24841</v>
      </c>
      <c r="G7" s="144"/>
      <c r="H7" s="151">
        <v>33729</v>
      </c>
      <c r="I7" s="151"/>
      <c r="J7" s="151">
        <v>69455</v>
      </c>
      <c r="K7" s="136">
        <v>151790.54250482999</v>
      </c>
      <c r="L7" s="119"/>
    </row>
    <row r="8" spans="2:12">
      <c r="B8" s="120"/>
      <c r="C8" s="30" t="s">
        <v>2759</v>
      </c>
      <c r="D8" s="151">
        <v>374339</v>
      </c>
      <c r="E8" s="151"/>
      <c r="F8" s="151">
        <v>32192</v>
      </c>
      <c r="G8" s="144"/>
      <c r="H8" s="151">
        <v>12943</v>
      </c>
      <c r="I8" s="151"/>
      <c r="J8" s="151">
        <v>419474</v>
      </c>
      <c r="K8" s="136">
        <v>292043.66041205998</v>
      </c>
      <c r="L8" s="119"/>
    </row>
    <row r="9" spans="2:12">
      <c r="B9" s="120"/>
      <c r="C9" s="30" t="s">
        <v>2760</v>
      </c>
      <c r="D9" s="151">
        <v>0</v>
      </c>
      <c r="E9" s="151"/>
      <c r="F9" s="151">
        <v>4</v>
      </c>
      <c r="G9" s="144"/>
      <c r="H9" s="151">
        <v>41</v>
      </c>
      <c r="I9" s="151"/>
      <c r="J9" s="151">
        <v>45</v>
      </c>
      <c r="K9" s="136">
        <v>70.225248810000011</v>
      </c>
      <c r="L9" s="119"/>
    </row>
    <row r="10" spans="2:12">
      <c r="B10" s="120"/>
      <c r="C10" s="30" t="s">
        <v>2761</v>
      </c>
      <c r="D10" s="151">
        <v>107359</v>
      </c>
      <c r="E10" s="151"/>
      <c r="F10" s="151">
        <v>9135</v>
      </c>
      <c r="G10" s="144"/>
      <c r="H10" s="151">
        <v>11404</v>
      </c>
      <c r="I10" s="151"/>
      <c r="J10" s="151">
        <v>127898</v>
      </c>
      <c r="K10" s="136">
        <v>128559.44604886</v>
      </c>
      <c r="L10" s="119"/>
    </row>
    <row r="11" spans="2:12">
      <c r="B11" s="120"/>
      <c r="C11" s="30" t="s">
        <v>2762</v>
      </c>
      <c r="D11" s="151">
        <v>191417</v>
      </c>
      <c r="E11" s="151"/>
      <c r="F11" s="151">
        <v>0</v>
      </c>
      <c r="G11" s="144"/>
      <c r="H11" s="151">
        <v>0</v>
      </c>
      <c r="I11" s="151"/>
      <c r="J11" s="151">
        <v>191417</v>
      </c>
      <c r="K11" s="136">
        <v>33777.723027250002</v>
      </c>
      <c r="L11" s="119"/>
    </row>
    <row r="12" spans="2:12" ht="15.75" customHeight="1" thickBot="1">
      <c r="B12" s="120"/>
      <c r="C12" s="30" t="s">
        <v>2763</v>
      </c>
      <c r="D12" s="152">
        <v>4809</v>
      </c>
      <c r="E12" s="151"/>
      <c r="F12" s="152">
        <v>7609</v>
      </c>
      <c r="G12" s="144"/>
      <c r="H12" s="152">
        <v>4016</v>
      </c>
      <c r="I12" s="151"/>
      <c r="J12" s="152">
        <v>16434</v>
      </c>
      <c r="K12" s="130">
        <v>27726.506349430001</v>
      </c>
      <c r="L12" s="119"/>
    </row>
    <row r="13" spans="2:12">
      <c r="B13" s="120"/>
      <c r="C13" s="135" t="s">
        <v>2764</v>
      </c>
      <c r="D13" s="139">
        <v>752607</v>
      </c>
      <c r="E13" s="137"/>
      <c r="F13" s="139">
        <v>75162</v>
      </c>
      <c r="G13" s="137"/>
      <c r="H13" s="139">
        <v>62361</v>
      </c>
      <c r="I13" s="137"/>
      <c r="J13" s="139">
        <v>890130</v>
      </c>
      <c r="K13" s="138">
        <v>699723.54694440006</v>
      </c>
      <c r="L13" s="119"/>
    </row>
    <row r="14" spans="2:12" ht="15.75" customHeight="1" thickBot="1">
      <c r="B14" s="118"/>
      <c r="C14" s="117"/>
      <c r="D14" s="129"/>
      <c r="E14" s="129"/>
      <c r="F14" s="129"/>
      <c r="G14" s="129"/>
      <c r="H14" s="129"/>
      <c r="I14" s="129"/>
      <c r="J14" s="129"/>
      <c r="K14" s="129"/>
      <c r="L14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2468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2765</v>
      </c>
      <c r="D6" s="151">
        <v>969</v>
      </c>
      <c r="E6" s="151"/>
      <c r="F6" s="151">
        <v>2760</v>
      </c>
      <c r="G6" s="144"/>
      <c r="H6" s="151">
        <v>37873</v>
      </c>
      <c r="I6" s="151"/>
      <c r="J6" s="151">
        <v>41602</v>
      </c>
      <c r="K6" s="136">
        <v>42712.399344689999</v>
      </c>
      <c r="L6" s="119"/>
    </row>
    <row r="7" spans="2:12">
      <c r="B7" s="120"/>
      <c r="C7" s="30" t="s">
        <v>2766</v>
      </c>
      <c r="D7" s="151">
        <v>329</v>
      </c>
      <c r="E7" s="151"/>
      <c r="F7" s="151">
        <v>2385</v>
      </c>
      <c r="G7" s="144"/>
      <c r="H7" s="151">
        <v>680</v>
      </c>
      <c r="I7" s="151"/>
      <c r="J7" s="151">
        <v>3394</v>
      </c>
      <c r="K7" s="136">
        <v>3394.08395221</v>
      </c>
      <c r="L7" s="119"/>
    </row>
    <row r="8" spans="2:12">
      <c r="B8" s="120"/>
      <c r="C8" s="30" t="s">
        <v>2767</v>
      </c>
      <c r="D8" s="151">
        <v>0</v>
      </c>
      <c r="E8" s="151"/>
      <c r="F8" s="151">
        <v>12043</v>
      </c>
      <c r="G8" s="144"/>
      <c r="H8" s="151">
        <v>24079</v>
      </c>
      <c r="I8" s="151"/>
      <c r="J8" s="151">
        <v>36122</v>
      </c>
      <c r="K8" s="136">
        <v>34226.16870373</v>
      </c>
      <c r="L8" s="119"/>
    </row>
    <row r="9" spans="2:12">
      <c r="B9" s="120"/>
      <c r="C9" s="30" t="s">
        <v>2768</v>
      </c>
      <c r="D9" s="151">
        <v>0</v>
      </c>
      <c r="E9" s="151"/>
      <c r="F9" s="151">
        <v>0</v>
      </c>
      <c r="G9" s="144"/>
      <c r="H9" s="151">
        <v>33</v>
      </c>
      <c r="I9" s="151"/>
      <c r="J9" s="151">
        <v>33</v>
      </c>
      <c r="K9" s="136">
        <v>105.4624901</v>
      </c>
      <c r="L9" s="119"/>
    </row>
    <row r="10" spans="2:12">
      <c r="B10" s="120"/>
      <c r="C10" s="30" t="s">
        <v>2769</v>
      </c>
      <c r="D10" s="151">
        <v>20</v>
      </c>
      <c r="E10" s="151"/>
      <c r="F10" s="151">
        <v>2</v>
      </c>
      <c r="G10" s="144"/>
      <c r="H10" s="151">
        <v>2</v>
      </c>
      <c r="I10" s="151"/>
      <c r="J10" s="151">
        <v>24</v>
      </c>
      <c r="K10" s="136">
        <v>41.14784058</v>
      </c>
      <c r="L10" s="119"/>
    </row>
    <row r="11" spans="2:12">
      <c r="B11" s="120"/>
      <c r="C11" s="30" t="s">
        <v>2770</v>
      </c>
      <c r="D11" s="151">
        <v>0</v>
      </c>
      <c r="E11" s="151"/>
      <c r="F11" s="151">
        <v>0</v>
      </c>
      <c r="G11" s="144"/>
      <c r="H11" s="151">
        <v>58</v>
      </c>
      <c r="I11" s="151"/>
      <c r="J11" s="151">
        <v>58</v>
      </c>
      <c r="K11" s="136">
        <v>15.858724949999999</v>
      </c>
      <c r="L11" s="119"/>
    </row>
    <row r="12" spans="2:12">
      <c r="B12" s="120"/>
      <c r="C12" s="30" t="s">
        <v>2771</v>
      </c>
      <c r="D12" s="151">
        <v>2</v>
      </c>
      <c r="E12" s="151"/>
      <c r="F12" s="151">
        <v>16</v>
      </c>
      <c r="G12" s="144"/>
      <c r="H12" s="151">
        <v>129</v>
      </c>
      <c r="I12" s="151"/>
      <c r="J12" s="151">
        <v>147</v>
      </c>
      <c r="K12" s="136">
        <v>153.06930598</v>
      </c>
      <c r="L12" s="119"/>
    </row>
    <row r="13" spans="2:12" ht="15.75" customHeight="1" thickBot="1">
      <c r="B13" s="120"/>
      <c r="C13" s="30" t="s">
        <v>2772</v>
      </c>
      <c r="D13" s="152">
        <v>92066</v>
      </c>
      <c r="E13" s="151"/>
      <c r="F13" s="152">
        <v>1401</v>
      </c>
      <c r="G13" s="144"/>
      <c r="H13" s="152">
        <v>9128</v>
      </c>
      <c r="I13" s="151"/>
      <c r="J13" s="152">
        <v>102595</v>
      </c>
      <c r="K13" s="130">
        <v>71955.114839899994</v>
      </c>
      <c r="L13" s="119"/>
    </row>
    <row r="14" spans="2:12">
      <c r="B14" s="21"/>
      <c r="C14" s="135" t="s">
        <v>2773</v>
      </c>
      <c r="D14" s="139">
        <v>93386</v>
      </c>
      <c r="E14" s="137"/>
      <c r="F14" s="139">
        <v>18607</v>
      </c>
      <c r="G14" s="137"/>
      <c r="H14" s="139">
        <v>71982</v>
      </c>
      <c r="I14" s="137"/>
      <c r="J14" s="139">
        <v>183975</v>
      </c>
      <c r="K14" s="138">
        <v>152603.30520214001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2469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2774</v>
      </c>
      <c r="D6" s="228">
        <v>50338</v>
      </c>
      <c r="E6" s="229"/>
      <c r="F6" s="337">
        <v>72758</v>
      </c>
      <c r="G6" s="338"/>
      <c r="H6" s="337">
        <v>5370</v>
      </c>
      <c r="I6" s="229"/>
      <c r="J6" s="228">
        <v>128466</v>
      </c>
      <c r="K6" s="231">
        <v>107247.42086188</v>
      </c>
      <c r="L6" s="119"/>
    </row>
    <row r="7" spans="2:12">
      <c r="B7" s="120"/>
      <c r="C7" s="30" t="s">
        <v>2775</v>
      </c>
      <c r="D7" s="228">
        <v>818</v>
      </c>
      <c r="E7" s="229"/>
      <c r="F7" s="337">
        <v>1978</v>
      </c>
      <c r="G7" s="230"/>
      <c r="H7" s="228">
        <v>252</v>
      </c>
      <c r="I7" s="229"/>
      <c r="J7" s="228">
        <v>3048</v>
      </c>
      <c r="K7" s="231">
        <v>675.43433883</v>
      </c>
      <c r="L7" s="119"/>
    </row>
    <row r="8" spans="2:12">
      <c r="B8" s="120"/>
      <c r="C8" s="30" t="s">
        <v>2776</v>
      </c>
      <c r="D8" s="228">
        <v>273055</v>
      </c>
      <c r="E8" s="229"/>
      <c r="F8" s="337">
        <v>23655</v>
      </c>
      <c r="G8" s="230"/>
      <c r="H8" s="228">
        <v>14940</v>
      </c>
      <c r="I8" s="229"/>
      <c r="J8" s="228">
        <v>311650</v>
      </c>
      <c r="K8" s="231">
        <v>75921.866473750008</v>
      </c>
      <c r="L8" s="119"/>
    </row>
    <row r="9" spans="2:12">
      <c r="B9" s="120"/>
      <c r="C9" s="30" t="s">
        <v>2777</v>
      </c>
      <c r="D9" s="337">
        <v>71173</v>
      </c>
      <c r="E9" s="337"/>
      <c r="F9" s="337">
        <v>18524</v>
      </c>
      <c r="G9" s="338"/>
      <c r="H9" s="337">
        <v>11948</v>
      </c>
      <c r="I9" s="229"/>
      <c r="J9" s="228">
        <v>101645</v>
      </c>
      <c r="K9" s="231">
        <v>143036.97908786</v>
      </c>
      <c r="L9" s="119"/>
    </row>
    <row r="10" spans="2:12" ht="15.75" customHeight="1" thickBot="1">
      <c r="B10" s="120"/>
      <c r="C10" s="30" t="s">
        <v>2778</v>
      </c>
      <c r="D10" s="339">
        <v>0</v>
      </c>
      <c r="E10" s="337"/>
      <c r="F10" s="339">
        <v>99</v>
      </c>
      <c r="G10" s="338"/>
      <c r="H10" s="339">
        <v>185</v>
      </c>
      <c r="I10" s="229"/>
      <c r="J10" s="232">
        <v>284</v>
      </c>
      <c r="K10" s="238">
        <v>167.34731418000001</v>
      </c>
      <c r="L10" s="119"/>
    </row>
    <row r="11" spans="2:12">
      <c r="B11" s="120"/>
      <c r="C11" s="135" t="s">
        <v>2779</v>
      </c>
      <c r="D11" s="234">
        <v>395384</v>
      </c>
      <c r="E11" s="235"/>
      <c r="F11" s="234">
        <v>117014</v>
      </c>
      <c r="G11" s="235"/>
      <c r="H11" s="234">
        <v>32695</v>
      </c>
      <c r="I11" s="235"/>
      <c r="J11" s="234">
        <v>545093</v>
      </c>
      <c r="K11" s="236">
        <v>327049.04807650001</v>
      </c>
      <c r="L11" s="119"/>
    </row>
    <row r="12" spans="2:12" ht="15.75" customHeight="1" thickBot="1">
      <c r="B12" s="118"/>
      <c r="C12" s="117"/>
      <c r="D12" s="237"/>
      <c r="E12" s="237"/>
      <c r="F12" s="237"/>
      <c r="G12" s="237"/>
      <c r="H12" s="237"/>
      <c r="I12" s="237"/>
      <c r="J12" s="237"/>
      <c r="K12" s="129"/>
      <c r="L12" s="116"/>
    </row>
    <row r="13" spans="2:12">
      <c r="D13" s="227"/>
      <c r="E13" s="227"/>
      <c r="F13" s="227"/>
      <c r="G13" s="227"/>
      <c r="H13" s="227"/>
      <c r="I13" s="227"/>
      <c r="J13" s="227"/>
    </row>
    <row r="14" spans="2:12">
      <c r="J14" s="24">
        <f>J11/K11</f>
        <v>1.6667010749791187</v>
      </c>
    </row>
    <row r="15" spans="2:12">
      <c r="J15" s="24">
        <f>J8/K8</f>
        <v>4.1048780078102141</v>
      </c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>
      <selection activeCell="M19" sqref="M19"/>
    </sheetView>
  </sheetViews>
  <sheetFormatPr defaultColWidth="10.7109375" defaultRowHeight="15"/>
  <cols>
    <col min="1" max="1" width="6.85546875" style="24" customWidth="1"/>
    <col min="2" max="2" width="0.7109375" style="24" customWidth="1"/>
    <col min="3" max="3" width="39.7109375" style="24" customWidth="1"/>
    <col min="4" max="4" width="11.5703125" style="24" customWidth="1"/>
    <col min="5" max="5" width="0.85546875" customWidth="1"/>
    <col min="6" max="6" width="7.7109375" style="24" bestFit="1" customWidth="1"/>
    <col min="7" max="7" width="1" customWidth="1"/>
    <col min="8" max="8" width="9.7109375" style="24" bestFit="1" customWidth="1"/>
    <col min="9" max="9" width="1.140625" customWidth="1"/>
    <col min="10" max="10" width="8.28515625" style="24" bestFit="1" customWidth="1"/>
    <col min="11" max="11" width="9.42578125" customWidth="1"/>
    <col min="12" max="12" width="0.855468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2470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2780</v>
      </c>
      <c r="D6" s="337">
        <v>1714</v>
      </c>
      <c r="E6" s="229"/>
      <c r="F6" s="228">
        <v>975</v>
      </c>
      <c r="G6" s="230"/>
      <c r="H6" s="228">
        <v>576</v>
      </c>
      <c r="I6" s="229"/>
      <c r="J6" s="228">
        <v>3265</v>
      </c>
      <c r="K6" s="231">
        <v>2023.9956395199999</v>
      </c>
      <c r="L6" s="119"/>
    </row>
    <row r="7" spans="2:12">
      <c r="B7" s="120"/>
      <c r="C7" s="30" t="s">
        <v>2781</v>
      </c>
      <c r="D7" s="337">
        <v>62485</v>
      </c>
      <c r="E7" s="229"/>
      <c r="F7" s="228">
        <v>9677</v>
      </c>
      <c r="G7" s="230"/>
      <c r="H7" s="228">
        <v>556</v>
      </c>
      <c r="I7" s="229"/>
      <c r="J7" s="228">
        <v>72718</v>
      </c>
      <c r="K7" s="231">
        <v>40254.46889548</v>
      </c>
      <c r="L7" s="119"/>
    </row>
    <row r="8" spans="2:12">
      <c r="B8" s="120"/>
      <c r="C8" s="30" t="s">
        <v>2782</v>
      </c>
      <c r="D8" s="337">
        <v>0</v>
      </c>
      <c r="E8" s="229"/>
      <c r="F8" s="228">
        <v>267</v>
      </c>
      <c r="G8" s="230"/>
      <c r="H8" s="228">
        <v>16</v>
      </c>
      <c r="I8" s="229"/>
      <c r="J8" s="228">
        <v>283</v>
      </c>
      <c r="K8" s="231">
        <v>149.05528328</v>
      </c>
      <c r="L8" s="119"/>
    </row>
    <row r="9" spans="2:12">
      <c r="B9" s="120"/>
      <c r="C9" s="30" t="s">
        <v>2783</v>
      </c>
      <c r="D9" s="337">
        <v>185646</v>
      </c>
      <c r="E9" s="229"/>
      <c r="F9" s="228">
        <v>285079</v>
      </c>
      <c r="G9" s="230"/>
      <c r="H9" s="228">
        <v>195485</v>
      </c>
      <c r="I9" s="229"/>
      <c r="J9" s="228">
        <v>666210</v>
      </c>
      <c r="K9" s="231">
        <v>1193057.25259996</v>
      </c>
      <c r="L9" s="119"/>
    </row>
    <row r="10" spans="2:12" ht="15.75" customHeight="1" thickBot="1">
      <c r="B10" s="120"/>
      <c r="C10" s="30" t="s">
        <v>2784</v>
      </c>
      <c r="D10" s="339">
        <v>145854</v>
      </c>
      <c r="E10" s="229"/>
      <c r="F10" s="232">
        <v>79644</v>
      </c>
      <c r="G10" s="230"/>
      <c r="H10" s="232">
        <v>57164</v>
      </c>
      <c r="I10" s="229"/>
      <c r="J10" s="232">
        <v>282662</v>
      </c>
      <c r="K10" s="233">
        <v>517385.38302626001</v>
      </c>
      <c r="L10" s="119"/>
    </row>
    <row r="11" spans="2:12" ht="24">
      <c r="B11" s="120"/>
      <c r="C11" s="135" t="s">
        <v>2785</v>
      </c>
      <c r="D11" s="340">
        <v>395699</v>
      </c>
      <c r="E11" s="235"/>
      <c r="F11" s="234">
        <v>375642</v>
      </c>
      <c r="G11" s="235"/>
      <c r="H11" s="234">
        <v>253797</v>
      </c>
      <c r="I11" s="235"/>
      <c r="J11" s="234">
        <v>1025138</v>
      </c>
      <c r="K11" s="236">
        <v>1752870.1554445</v>
      </c>
      <c r="L11" s="119"/>
    </row>
    <row r="12" spans="2:12" ht="15.75" customHeight="1" thickBot="1">
      <c r="B12" s="118"/>
      <c r="C12" s="117"/>
      <c r="D12" s="237"/>
      <c r="E12" s="237"/>
      <c r="F12" s="237"/>
      <c r="G12" s="237"/>
      <c r="H12" s="237"/>
      <c r="I12" s="237"/>
      <c r="J12" s="237"/>
      <c r="K12" s="129"/>
      <c r="L12" s="50"/>
    </row>
    <row r="13" spans="2:12">
      <c r="D13" s="227"/>
      <c r="E13" s="227"/>
      <c r="F13" s="227"/>
      <c r="G13" s="227"/>
      <c r="H13" s="227"/>
      <c r="I13" s="227"/>
      <c r="J13" s="227"/>
    </row>
    <row r="17" spans="5:6">
      <c r="E17" s="343"/>
      <c r="F17" s="343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GridLines="0" workbookViewId="0"/>
  </sheetViews>
  <sheetFormatPr defaultRowHeight="15"/>
  <cols>
    <col min="1" max="1" width="6.85546875" style="24" customWidth="1"/>
    <col min="2" max="2" width="5.28515625" style="24" customWidth="1"/>
    <col min="3" max="3" width="37.140625" style="24" bestFit="1" customWidth="1"/>
    <col min="4" max="4" width="4.42578125" style="24" bestFit="1" customWidth="1"/>
    <col min="5" max="5" width="14.85546875" style="24" bestFit="1" customWidth="1"/>
    <col min="6" max="6" width="10.42578125" style="24" bestFit="1" customWidth="1"/>
    <col min="7" max="7" width="7.85546875" style="24" customWidth="1"/>
    <col min="8" max="8" width="36.140625" style="24" bestFit="1" customWidth="1"/>
    <col min="9" max="9" width="4.42578125" style="24" bestFit="1" customWidth="1"/>
    <col min="10" max="10" width="9.7109375" style="24" bestFit="1" customWidth="1"/>
    <col min="11" max="11" width="8.85546875" style="24" bestFit="1" customWidth="1"/>
    <col min="12" max="12" width="5.42578125" style="24" customWidth="1"/>
  </cols>
  <sheetData>
    <row r="1" spans="2:12" ht="15.75" customHeight="1" thickBot="1"/>
    <row r="2" spans="2:12">
      <c r="B2" s="8"/>
      <c r="C2" s="1"/>
      <c r="D2" s="1"/>
      <c r="E2" s="1"/>
      <c r="F2" s="1"/>
      <c r="G2" s="1"/>
      <c r="H2" s="1"/>
      <c r="I2" s="1"/>
      <c r="J2" s="1"/>
      <c r="K2" s="1"/>
      <c r="L2" s="2"/>
    </row>
    <row r="3" spans="2:12">
      <c r="B3" s="5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221"/>
    </row>
    <row r="4" spans="2:12">
      <c r="B4" s="5"/>
      <c r="C4" s="378" t="s">
        <v>2379</v>
      </c>
      <c r="D4" s="377"/>
      <c r="E4" s="377"/>
      <c r="F4" s="377"/>
      <c r="G4" s="377"/>
      <c r="H4" s="377"/>
      <c r="I4" s="377"/>
      <c r="J4" s="377"/>
      <c r="K4" s="377"/>
      <c r="L4" s="221"/>
    </row>
    <row r="5" spans="2:12">
      <c r="B5" s="5"/>
      <c r="C5" s="23"/>
      <c r="D5" s="219"/>
      <c r="E5" s="219"/>
      <c r="F5" s="219"/>
      <c r="G5" s="219"/>
      <c r="H5" s="23"/>
      <c r="I5" s="219"/>
      <c r="J5" s="219"/>
      <c r="K5" s="219" t="s">
        <v>2380</v>
      </c>
      <c r="L5" s="221"/>
    </row>
    <row r="6" spans="2:12">
      <c r="B6" s="5"/>
      <c r="C6" s="23"/>
      <c r="D6" s="219"/>
      <c r="E6" s="219"/>
      <c r="F6" s="219"/>
      <c r="G6" s="219"/>
      <c r="H6" s="23"/>
      <c r="I6" s="219"/>
      <c r="J6" s="219"/>
      <c r="K6" s="219"/>
      <c r="L6" s="221"/>
    </row>
    <row r="7" spans="2:12">
      <c r="B7" s="5"/>
      <c r="C7" s="23" t="s">
        <v>2381</v>
      </c>
      <c r="D7" s="219" t="s">
        <v>2382</v>
      </c>
      <c r="E7" s="219">
        <v>2018</v>
      </c>
      <c r="F7" s="25">
        <v>2017</v>
      </c>
      <c r="H7" s="23" t="s">
        <v>2383</v>
      </c>
      <c r="I7" s="219" t="s">
        <v>2382</v>
      </c>
      <c r="J7" s="219">
        <v>2018</v>
      </c>
      <c r="K7" s="25">
        <v>2017</v>
      </c>
      <c r="L7" s="221"/>
    </row>
    <row r="8" spans="2:12">
      <c r="B8" s="5"/>
      <c r="D8" s="44"/>
      <c r="E8" s="32"/>
      <c r="F8" s="9"/>
      <c r="I8" s="44"/>
      <c r="J8" s="32"/>
      <c r="K8" s="9"/>
      <c r="L8" s="221"/>
    </row>
    <row r="9" spans="2:12">
      <c r="B9" s="5"/>
      <c r="C9" s="79" t="s">
        <v>2384</v>
      </c>
      <c r="D9" s="219"/>
      <c r="E9" s="23"/>
      <c r="F9" s="9"/>
      <c r="H9" s="79" t="s">
        <v>2385</v>
      </c>
      <c r="I9" s="7"/>
      <c r="J9" s="223"/>
      <c r="K9" s="9"/>
      <c r="L9" s="221"/>
    </row>
    <row r="10" spans="2:12" ht="24" customHeight="1">
      <c r="B10" s="10"/>
      <c r="C10" s="26" t="s">
        <v>2386</v>
      </c>
      <c r="D10" s="45">
        <v>7</v>
      </c>
      <c r="E10" s="70">
        <v>1586141</v>
      </c>
      <c r="F10" s="68">
        <v>1336110.2464401701</v>
      </c>
      <c r="H10" s="81" t="s">
        <v>2387</v>
      </c>
      <c r="I10" s="7">
        <v>17</v>
      </c>
      <c r="J10" s="70">
        <v>123880</v>
      </c>
      <c r="K10" s="68">
        <v>87696.551810139994</v>
      </c>
      <c r="L10" s="221"/>
    </row>
    <row r="11" spans="2:12">
      <c r="B11" s="10"/>
      <c r="C11" s="26" t="s">
        <v>2388</v>
      </c>
      <c r="D11" s="45">
        <v>8</v>
      </c>
      <c r="E11" s="70">
        <v>227300</v>
      </c>
      <c r="F11" s="68">
        <v>168935.50470374999</v>
      </c>
      <c r="H11" s="26" t="s">
        <v>2389</v>
      </c>
      <c r="I11" s="7">
        <v>18</v>
      </c>
      <c r="J11" s="70">
        <v>827808</v>
      </c>
      <c r="K11" s="68">
        <v>802459.54027480993</v>
      </c>
      <c r="L11" s="221"/>
    </row>
    <row r="12" spans="2:12">
      <c r="B12" s="10"/>
      <c r="C12" s="26" t="s">
        <v>2390</v>
      </c>
      <c r="D12" s="45">
        <v>9</v>
      </c>
      <c r="E12" s="70">
        <v>169364</v>
      </c>
      <c r="F12" s="68">
        <v>147886.56870919</v>
      </c>
      <c r="H12" s="26" t="s">
        <v>2391</v>
      </c>
      <c r="I12" s="7">
        <v>19</v>
      </c>
      <c r="J12" s="70">
        <v>74525</v>
      </c>
      <c r="K12" s="68">
        <v>61306.656455880002</v>
      </c>
      <c r="L12" s="221"/>
    </row>
    <row r="13" spans="2:12">
      <c r="B13" s="10"/>
      <c r="C13" s="26" t="s">
        <v>2392</v>
      </c>
      <c r="D13" s="45">
        <v>10</v>
      </c>
      <c r="E13" s="70">
        <v>125478</v>
      </c>
      <c r="F13" s="68">
        <v>100482.79837742999</v>
      </c>
      <c r="H13" s="26" t="s">
        <v>2393</v>
      </c>
      <c r="I13" s="7">
        <v>20</v>
      </c>
      <c r="J13" s="70">
        <v>497</v>
      </c>
      <c r="K13" s="68">
        <v>904.48672558999988</v>
      </c>
      <c r="L13" s="221"/>
    </row>
    <row r="14" spans="2:12">
      <c r="B14" s="10"/>
      <c r="C14" s="26" t="s">
        <v>2394</v>
      </c>
      <c r="D14" s="45">
        <v>11</v>
      </c>
      <c r="E14" s="70">
        <v>44171</v>
      </c>
      <c r="F14" s="68">
        <v>37168.116329839999</v>
      </c>
      <c r="H14" s="26" t="s">
        <v>2395</v>
      </c>
      <c r="I14" s="7"/>
      <c r="J14" s="70">
        <v>0</v>
      </c>
      <c r="K14" s="68"/>
      <c r="L14" s="221"/>
    </row>
    <row r="15" spans="2:12">
      <c r="B15" s="10"/>
      <c r="C15" s="26" t="s">
        <v>2396</v>
      </c>
      <c r="D15" s="45"/>
      <c r="E15" s="70">
        <v>339</v>
      </c>
      <c r="F15" s="68">
        <v>532.21303612999998</v>
      </c>
      <c r="H15" s="26" t="s">
        <v>2397</v>
      </c>
      <c r="I15" s="7">
        <v>21</v>
      </c>
      <c r="J15" s="70">
        <v>87026</v>
      </c>
      <c r="K15" s="68">
        <v>56621.022517909987</v>
      </c>
      <c r="L15" s="221"/>
    </row>
    <row r="16" spans="2:12" ht="15.75" customHeight="1" thickBot="1">
      <c r="B16" s="10"/>
      <c r="C16" s="26" t="s">
        <v>2398</v>
      </c>
      <c r="D16" s="45">
        <v>12</v>
      </c>
      <c r="E16" s="52">
        <v>4403</v>
      </c>
      <c r="F16" s="51">
        <v>3194.6951281500001</v>
      </c>
      <c r="H16" s="26" t="s">
        <v>2399</v>
      </c>
      <c r="I16" s="7">
        <v>22</v>
      </c>
      <c r="J16" s="52">
        <v>308244</v>
      </c>
      <c r="K16" s="68">
        <v>357696.16277598997</v>
      </c>
      <c r="L16" s="221"/>
    </row>
    <row r="17" spans="2:12">
      <c r="B17" s="5"/>
      <c r="C17" s="28" t="s">
        <v>2400</v>
      </c>
      <c r="D17" s="220"/>
      <c r="E17" s="224">
        <v>2157196</v>
      </c>
      <c r="F17" s="74">
        <v>1794310.14272466</v>
      </c>
      <c r="H17" s="28" t="s">
        <v>2401</v>
      </c>
      <c r="I17" s="7"/>
      <c r="J17" s="224">
        <v>1421980</v>
      </c>
      <c r="K17" s="74">
        <v>1366684.4205603199</v>
      </c>
      <c r="L17" s="221"/>
    </row>
    <row r="18" spans="2:12">
      <c r="B18" s="5"/>
      <c r="C18" s="12"/>
      <c r="D18" s="11"/>
      <c r="E18" s="75"/>
      <c r="F18" s="72"/>
      <c r="H18" s="28"/>
      <c r="I18" s="219"/>
      <c r="J18" s="71"/>
      <c r="K18" s="61"/>
      <c r="L18" s="221"/>
    </row>
    <row r="19" spans="2:12">
      <c r="B19" s="5"/>
      <c r="C19" s="12"/>
      <c r="D19" s="11"/>
      <c r="E19" s="75"/>
      <c r="F19" s="72"/>
      <c r="H19" s="12"/>
      <c r="I19" s="219"/>
      <c r="J19" s="90"/>
      <c r="K19" s="91"/>
      <c r="L19" s="221"/>
    </row>
    <row r="20" spans="2:12">
      <c r="B20" s="5"/>
      <c r="C20" s="79" t="s">
        <v>2402</v>
      </c>
      <c r="D20" s="219"/>
      <c r="E20" s="90"/>
      <c r="F20" s="91"/>
      <c r="G20" s="32"/>
      <c r="H20" s="79" t="s">
        <v>2403</v>
      </c>
      <c r="I20" s="7"/>
      <c r="J20" s="77"/>
      <c r="K20" s="68"/>
      <c r="L20" s="221"/>
    </row>
    <row r="21" spans="2:12" ht="24" customHeight="1">
      <c r="B21" s="10"/>
      <c r="C21" s="80" t="s">
        <v>2404</v>
      </c>
      <c r="D21" s="45">
        <v>13</v>
      </c>
      <c r="E21" s="71">
        <v>2374504</v>
      </c>
      <c r="F21" s="61">
        <v>2346990.2327542398</v>
      </c>
      <c r="H21" s="81" t="s">
        <v>2405</v>
      </c>
      <c r="I21" s="7">
        <v>23</v>
      </c>
      <c r="J21" s="70">
        <v>73946</v>
      </c>
      <c r="K21" s="68">
        <v>63318.876850199988</v>
      </c>
      <c r="L21" s="221"/>
    </row>
    <row r="22" spans="2:12">
      <c r="B22" s="10"/>
      <c r="C22" s="26" t="s">
        <v>2406</v>
      </c>
      <c r="D22" s="45"/>
      <c r="E22" s="70">
        <v>2122015</v>
      </c>
      <c r="F22" s="68">
        <v>2134099.38800911</v>
      </c>
      <c r="H22" s="26" t="s">
        <v>2407</v>
      </c>
      <c r="I22" s="7">
        <v>24</v>
      </c>
      <c r="J22" s="70">
        <v>5248606</v>
      </c>
      <c r="K22" s="68">
        <v>4773917.2612059303</v>
      </c>
      <c r="L22" s="221"/>
    </row>
    <row r="23" spans="2:12">
      <c r="B23" s="10"/>
      <c r="C23" s="26" t="s">
        <v>2408</v>
      </c>
      <c r="D23" s="45"/>
      <c r="E23" s="70">
        <v>235675</v>
      </c>
      <c r="F23" s="68">
        <v>195569.46850225999</v>
      </c>
      <c r="H23" s="26" t="s">
        <v>2409</v>
      </c>
      <c r="I23" s="7">
        <v>25</v>
      </c>
      <c r="J23" s="70">
        <v>53156</v>
      </c>
      <c r="K23" s="68">
        <v>48420.500394310002</v>
      </c>
      <c r="L23" s="221"/>
    </row>
    <row r="24" spans="2:12">
      <c r="B24" s="10"/>
      <c r="C24" s="26" t="s">
        <v>2410</v>
      </c>
      <c r="D24" s="45"/>
      <c r="E24" s="70">
        <v>14627</v>
      </c>
      <c r="F24" s="68">
        <v>15621.354851599999</v>
      </c>
      <c r="H24" s="26" t="s">
        <v>2411</v>
      </c>
      <c r="I24" s="7">
        <v>26</v>
      </c>
      <c r="J24" s="70">
        <v>3003</v>
      </c>
      <c r="K24" s="68">
        <v>2337.6526419900001</v>
      </c>
      <c r="L24" s="221"/>
    </row>
    <row r="25" spans="2:12">
      <c r="B25" s="10"/>
      <c r="C25" s="26" t="s">
        <v>2394</v>
      </c>
      <c r="D25" s="45"/>
      <c r="E25" s="70">
        <v>861</v>
      </c>
      <c r="F25" s="68">
        <v>602.76544910000007</v>
      </c>
      <c r="H25" s="26" t="s">
        <v>2412</v>
      </c>
      <c r="I25" s="7">
        <v>27</v>
      </c>
      <c r="J25" s="70">
        <v>3561370</v>
      </c>
      <c r="K25" s="68">
        <v>3203412.9144207598</v>
      </c>
      <c r="L25" s="221"/>
    </row>
    <row r="26" spans="2:12">
      <c r="B26" s="10"/>
      <c r="C26" s="26" t="s">
        <v>2398</v>
      </c>
      <c r="D26" s="45"/>
      <c r="E26" s="70">
        <v>1325</v>
      </c>
      <c r="F26" s="68">
        <v>1097.25594217</v>
      </c>
      <c r="H26" s="26" t="s">
        <v>2413</v>
      </c>
      <c r="I26" s="7">
        <v>28</v>
      </c>
      <c r="J26" s="70">
        <v>67407</v>
      </c>
      <c r="K26" s="68">
        <v>84784.283863410004</v>
      </c>
      <c r="L26" s="221"/>
    </row>
    <row r="27" spans="2:12" ht="15.75" customHeight="1" thickBot="1">
      <c r="B27" s="10"/>
      <c r="C27" s="80" t="s">
        <v>2414</v>
      </c>
      <c r="D27" s="45">
        <v>14</v>
      </c>
      <c r="E27" s="71">
        <v>543729</v>
      </c>
      <c r="F27" s="61">
        <v>491757.79499244998</v>
      </c>
      <c r="H27" s="26" t="s">
        <v>2415</v>
      </c>
      <c r="I27" s="7">
        <v>29</v>
      </c>
      <c r="J27" s="52">
        <v>13793</v>
      </c>
      <c r="K27" s="51">
        <v>12845.511506700001</v>
      </c>
      <c r="L27" s="221"/>
    </row>
    <row r="28" spans="2:12">
      <c r="B28" s="10"/>
      <c r="C28" s="80" t="s">
        <v>2416</v>
      </c>
      <c r="D28" s="45">
        <v>15</v>
      </c>
      <c r="E28" s="71">
        <v>2091359</v>
      </c>
      <c r="F28" s="61">
        <v>1903196.4807998701</v>
      </c>
      <c r="H28" s="28" t="s">
        <v>2417</v>
      </c>
      <c r="I28" s="219"/>
      <c r="J28" s="224">
        <v>9021281</v>
      </c>
      <c r="K28" s="74">
        <v>8189037.0008833008</v>
      </c>
      <c r="L28" s="221"/>
    </row>
    <row r="29" spans="2:12">
      <c r="B29" s="10"/>
      <c r="C29" s="80" t="s">
        <v>2418</v>
      </c>
      <c r="D29" s="45">
        <v>16</v>
      </c>
      <c r="E29" s="71">
        <v>10749</v>
      </c>
      <c r="F29" s="61">
        <v>7696.4800305799999</v>
      </c>
      <c r="G29" s="37"/>
      <c r="H29" s="28"/>
      <c r="I29" s="219"/>
      <c r="J29" s="71"/>
      <c r="K29" s="61"/>
      <c r="L29" s="221"/>
    </row>
    <row r="30" spans="2:12" ht="15.75" customHeight="1" thickBot="1">
      <c r="B30" s="10"/>
      <c r="C30" s="80" t="s">
        <v>2419</v>
      </c>
      <c r="D30" s="45"/>
      <c r="E30" s="71">
        <v>14</v>
      </c>
      <c r="F30" s="61">
        <v>59.820944569999988</v>
      </c>
      <c r="H30" s="28"/>
      <c r="I30" s="219"/>
      <c r="J30" s="71"/>
      <c r="K30" s="61"/>
      <c r="L30" s="221"/>
    </row>
    <row r="31" spans="2:12">
      <c r="B31" s="21"/>
      <c r="C31" s="28" t="s">
        <v>2420</v>
      </c>
      <c r="D31" s="219"/>
      <c r="E31" s="59">
        <v>5020355</v>
      </c>
      <c r="F31" s="74">
        <v>4749700.8095217114</v>
      </c>
      <c r="H31" s="79" t="s">
        <v>2421</v>
      </c>
      <c r="I31" s="7">
        <v>30</v>
      </c>
      <c r="J31" s="88"/>
      <c r="K31" s="86"/>
      <c r="L31" s="47"/>
    </row>
    <row r="32" spans="2:12">
      <c r="B32" s="5"/>
      <c r="D32" s="44"/>
      <c r="E32" s="88"/>
      <c r="F32" s="72"/>
      <c r="H32" s="13" t="s">
        <v>2422</v>
      </c>
      <c r="I32" s="7"/>
      <c r="J32" s="70">
        <v>117330</v>
      </c>
      <c r="K32" s="68">
        <v>85840.832842730015</v>
      </c>
      <c r="L32" s="221"/>
    </row>
    <row r="33" spans="2:14">
      <c r="B33" s="5"/>
      <c r="C33" s="30"/>
      <c r="D33" s="44"/>
      <c r="E33" s="88"/>
      <c r="F33" s="89"/>
      <c r="G33" s="32"/>
      <c r="H33" s="13" t="s">
        <v>2423</v>
      </c>
      <c r="I33" s="7"/>
      <c r="J33" s="70">
        <v>3190</v>
      </c>
      <c r="K33" s="68">
        <v>1659.6559818000001</v>
      </c>
      <c r="L33" s="221"/>
    </row>
    <row r="34" spans="2:14">
      <c r="B34" s="5"/>
      <c r="C34" s="30"/>
      <c r="D34" s="44"/>
      <c r="E34" s="88"/>
      <c r="F34" s="89"/>
      <c r="G34" s="32"/>
      <c r="H34" s="13" t="s">
        <v>2424</v>
      </c>
      <c r="I34" s="7"/>
      <c r="J34" s="70">
        <v>1086</v>
      </c>
      <c r="K34" s="68">
        <v>1145.42451407</v>
      </c>
      <c r="L34" s="221"/>
      <c r="N34" s="70">
        <v>117330</v>
      </c>
    </row>
    <row r="35" spans="2:14">
      <c r="B35" s="5"/>
      <c r="C35" s="30"/>
      <c r="D35" s="44"/>
      <c r="E35" s="88"/>
      <c r="F35" s="89"/>
      <c r="G35" s="32"/>
      <c r="H35" s="13" t="s">
        <v>2425</v>
      </c>
      <c r="I35" s="7"/>
      <c r="J35" s="70">
        <v>11658</v>
      </c>
      <c r="K35" s="68">
        <v>10341.02275013</v>
      </c>
      <c r="L35" s="221"/>
      <c r="N35" s="70">
        <v>3190</v>
      </c>
    </row>
    <row r="36" spans="2:14">
      <c r="B36" s="5"/>
      <c r="C36" s="30"/>
      <c r="D36" s="44"/>
      <c r="E36" s="88"/>
      <c r="F36" s="89"/>
      <c r="G36" s="32"/>
      <c r="H36" s="13" t="s">
        <v>2426</v>
      </c>
      <c r="I36" s="7"/>
      <c r="J36" s="70">
        <v>1056</v>
      </c>
      <c r="K36" s="68">
        <v>597.23220373000004</v>
      </c>
      <c r="L36" s="221"/>
      <c r="N36" s="70">
        <v>1086</v>
      </c>
    </row>
    <row r="37" spans="2:14">
      <c r="B37" s="5"/>
      <c r="D37" s="44"/>
      <c r="E37" s="88"/>
      <c r="F37" s="72"/>
      <c r="H37" s="13" t="s">
        <v>2427</v>
      </c>
      <c r="I37" s="7"/>
      <c r="J37" s="70">
        <v>2193</v>
      </c>
      <c r="K37" s="68">
        <v>2481.18699341</v>
      </c>
      <c r="L37" s="221"/>
      <c r="N37" s="70">
        <v>11658</v>
      </c>
    </row>
    <row r="38" spans="2:14">
      <c r="B38" s="5"/>
      <c r="D38" s="44"/>
      <c r="E38" s="88"/>
      <c r="F38" s="72"/>
      <c r="H38" s="13" t="s">
        <v>2428</v>
      </c>
      <c r="I38" s="7"/>
      <c r="J38" s="148">
        <v>-3400765</v>
      </c>
      <c r="K38" s="76">
        <v>-3112910.21517839</v>
      </c>
      <c r="L38" s="221"/>
      <c r="N38" s="70">
        <v>1056</v>
      </c>
    </row>
    <row r="39" spans="2:14">
      <c r="B39" s="5"/>
      <c r="D39" s="44"/>
      <c r="E39" s="88"/>
      <c r="F39" s="72"/>
      <c r="H39" s="13" t="s">
        <v>2429</v>
      </c>
      <c r="I39" s="7"/>
      <c r="J39" s="148">
        <v>-1458</v>
      </c>
      <c r="K39" s="76">
        <v>-865.76142985000001</v>
      </c>
      <c r="L39" s="221"/>
      <c r="N39" s="70">
        <v>2193</v>
      </c>
    </row>
    <row r="40" spans="2:14" ht="15.75" customHeight="1" thickBot="1">
      <c r="B40" s="5"/>
      <c r="D40" s="44"/>
      <c r="E40" s="88"/>
      <c r="F40" s="72"/>
      <c r="H40" s="28" t="s">
        <v>2430</v>
      </c>
      <c r="I40" s="7"/>
      <c r="J40" s="225">
        <v>-3265710</v>
      </c>
      <c r="K40" s="76">
        <v>-3011710.6213223701</v>
      </c>
      <c r="L40" s="221"/>
    </row>
    <row r="41" spans="2:14">
      <c r="B41" s="5"/>
      <c r="C41" s="23" t="s">
        <v>2431</v>
      </c>
      <c r="D41" s="220"/>
      <c r="E41" s="59">
        <v>7177551</v>
      </c>
      <c r="F41" s="60">
        <v>6544010.9522463698</v>
      </c>
      <c r="H41" s="23" t="s">
        <v>2432</v>
      </c>
      <c r="I41" s="7"/>
      <c r="J41" s="59">
        <f>J17+J28+J40</f>
        <v>7177551</v>
      </c>
      <c r="K41" s="60">
        <v>6544010.8001212506</v>
      </c>
      <c r="L41" s="221"/>
    </row>
    <row r="42" spans="2:14" ht="15.75" customHeight="1" thickBot="1"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3"/>
    </row>
    <row r="43" spans="2:14">
      <c r="J43" s="4"/>
      <c r="K43" s="4"/>
      <c r="L43" s="30"/>
    </row>
    <row r="45" spans="2:14">
      <c r="J45" s="226"/>
    </row>
  </sheetData>
  <mergeCells count="2"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5.28515625" style="24" bestFit="1" customWidth="1"/>
    <col min="6" max="6" width="14.42578125" style="24" bestFit="1" customWidth="1"/>
    <col min="8" max="8" width="15.285156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2473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2786</v>
      </c>
      <c r="D6" s="151">
        <v>157318</v>
      </c>
      <c r="E6" s="151"/>
      <c r="F6" s="151">
        <v>239729</v>
      </c>
      <c r="G6" s="144"/>
      <c r="H6" s="151">
        <v>225231</v>
      </c>
      <c r="I6" s="151"/>
      <c r="J6" s="151">
        <v>622278</v>
      </c>
      <c r="K6" s="136">
        <v>591832.77496326005</v>
      </c>
      <c r="L6" s="119"/>
    </row>
    <row r="7" spans="2:12">
      <c r="B7" s="120"/>
      <c r="C7" s="30" t="s">
        <v>2787</v>
      </c>
      <c r="D7" s="151">
        <v>1548</v>
      </c>
      <c r="E7" s="151"/>
      <c r="F7" s="151">
        <v>7580</v>
      </c>
      <c r="G7" s="144"/>
      <c r="H7" s="151">
        <v>13472</v>
      </c>
      <c r="I7" s="151"/>
      <c r="J7" s="151">
        <v>22600</v>
      </c>
      <c r="K7" s="136">
        <v>46824.741801469987</v>
      </c>
      <c r="L7" s="119"/>
    </row>
    <row r="8" spans="2:12">
      <c r="B8" s="120"/>
      <c r="C8" s="30" t="s">
        <v>2788</v>
      </c>
      <c r="D8" s="151">
        <v>12599</v>
      </c>
      <c r="E8" s="151"/>
      <c r="F8" s="151">
        <v>9604</v>
      </c>
      <c r="G8" s="144"/>
      <c r="H8" s="151">
        <v>5605</v>
      </c>
      <c r="I8" s="151"/>
      <c r="J8" s="151">
        <v>27808</v>
      </c>
      <c r="K8" s="136">
        <v>28748.79238146</v>
      </c>
      <c r="L8" s="119"/>
    </row>
    <row r="9" spans="2:12" ht="15.75" customHeight="1" thickBot="1">
      <c r="B9" s="120"/>
      <c r="C9" s="30" t="s">
        <v>2789</v>
      </c>
      <c r="D9" s="152">
        <v>1689</v>
      </c>
      <c r="E9" s="151"/>
      <c r="F9" s="152">
        <v>8123</v>
      </c>
      <c r="G9" s="144"/>
      <c r="H9" s="152">
        <v>3973</v>
      </c>
      <c r="I9" s="151"/>
      <c r="J9" s="152">
        <v>13785</v>
      </c>
      <c r="K9" s="130">
        <v>16860.07829908</v>
      </c>
      <c r="L9" s="119"/>
    </row>
    <row r="10" spans="2:12">
      <c r="B10" s="120"/>
      <c r="C10" s="135" t="s">
        <v>2790</v>
      </c>
      <c r="D10" s="139">
        <v>173154</v>
      </c>
      <c r="E10" s="137"/>
      <c r="F10" s="139">
        <v>265036</v>
      </c>
      <c r="G10" s="137"/>
      <c r="H10" s="139">
        <v>248281</v>
      </c>
      <c r="I10" s="137"/>
      <c r="J10" s="139">
        <v>686471</v>
      </c>
      <c r="K10" s="138">
        <v>684266.38744526997</v>
      </c>
      <c r="L10" s="119"/>
    </row>
    <row r="11" spans="2:12" ht="15.75" customHeight="1" thickBot="1">
      <c r="B11" s="118"/>
      <c r="C11" s="117"/>
      <c r="D11" s="237"/>
      <c r="E11" s="237"/>
      <c r="F11" s="237"/>
      <c r="G11" s="237"/>
      <c r="H11" s="237"/>
      <c r="I11" s="237"/>
      <c r="J11" s="237"/>
      <c r="K11" s="129"/>
      <c r="L11" s="116"/>
    </row>
    <row r="12" spans="2:12">
      <c r="D12" s="227"/>
      <c r="E12" s="227"/>
      <c r="F12" s="227"/>
      <c r="G12" s="227"/>
      <c r="H12" s="227"/>
      <c r="I12" s="227"/>
      <c r="J12" s="227"/>
    </row>
    <row r="13" spans="2:12">
      <c r="D13" s="227"/>
      <c r="E13" s="227"/>
      <c r="F13" s="227"/>
      <c r="G13" s="227"/>
      <c r="H13" s="227"/>
      <c r="I13" s="227"/>
      <c r="J13" s="363"/>
      <c r="K13" s="363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4.42578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2474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2791</v>
      </c>
      <c r="D6" s="151">
        <v>490282</v>
      </c>
      <c r="E6" s="151"/>
      <c r="F6" s="151">
        <v>133463</v>
      </c>
      <c r="G6" s="144"/>
      <c r="H6" s="151">
        <v>38139</v>
      </c>
      <c r="I6" s="151"/>
      <c r="J6" s="151">
        <v>661884</v>
      </c>
      <c r="K6" s="136">
        <v>614088.72396555997</v>
      </c>
      <c r="L6" s="119"/>
    </row>
    <row r="7" spans="2:12">
      <c r="B7" s="120"/>
      <c r="C7" s="30" t="s">
        <v>2792</v>
      </c>
      <c r="D7" s="151">
        <v>183014</v>
      </c>
      <c r="E7" s="336"/>
      <c r="F7" s="151">
        <v>32448</v>
      </c>
      <c r="G7" s="144"/>
      <c r="H7" s="151">
        <v>5809</v>
      </c>
      <c r="I7" s="151"/>
      <c r="J7" s="151">
        <v>221272</v>
      </c>
      <c r="K7" s="136">
        <v>210436.46280556999</v>
      </c>
      <c r="L7" s="119"/>
    </row>
    <row r="8" spans="2:12">
      <c r="B8" s="120"/>
      <c r="C8" s="30" t="s">
        <v>2793</v>
      </c>
      <c r="D8" s="151">
        <v>55179</v>
      </c>
      <c r="E8" s="336"/>
      <c r="F8" s="151">
        <v>307</v>
      </c>
      <c r="G8" s="144"/>
      <c r="H8" s="151">
        <v>103</v>
      </c>
      <c r="I8" s="151"/>
      <c r="J8" s="151">
        <v>55589</v>
      </c>
      <c r="K8" s="136">
        <v>53354.081514160003</v>
      </c>
      <c r="L8" s="119"/>
    </row>
    <row r="9" spans="2:12">
      <c r="B9" s="120"/>
      <c r="C9" s="30" t="s">
        <v>2794</v>
      </c>
      <c r="D9" s="151">
        <v>0</v>
      </c>
      <c r="E9" s="336"/>
      <c r="F9" s="151">
        <v>67</v>
      </c>
      <c r="G9" s="144"/>
      <c r="H9" s="151">
        <v>613</v>
      </c>
      <c r="I9" s="151"/>
      <c r="J9" s="151">
        <v>680</v>
      </c>
      <c r="K9" s="136">
        <v>649.26718962999996</v>
      </c>
      <c r="L9" s="119"/>
    </row>
    <row r="10" spans="2:12">
      <c r="B10" s="120"/>
      <c r="C10" s="30" t="s">
        <v>2795</v>
      </c>
      <c r="D10" s="151">
        <v>0</v>
      </c>
      <c r="E10" s="336"/>
      <c r="F10" s="151">
        <v>805</v>
      </c>
      <c r="G10" s="144"/>
      <c r="H10" s="151">
        <v>153</v>
      </c>
      <c r="I10" s="151"/>
      <c r="J10" s="151">
        <v>959</v>
      </c>
      <c r="K10" s="136">
        <v>1143.3517931900001</v>
      </c>
      <c r="L10" s="119"/>
    </row>
    <row r="11" spans="2:12" ht="15.75" customHeight="1" thickBot="1">
      <c r="B11" s="120"/>
      <c r="C11" s="30" t="s">
        <v>2796</v>
      </c>
      <c r="D11" s="152">
        <v>87664</v>
      </c>
      <c r="E11" s="336"/>
      <c r="F11" s="152">
        <v>1458</v>
      </c>
      <c r="G11" s="144"/>
      <c r="H11" s="152">
        <v>2523</v>
      </c>
      <c r="I11" s="151"/>
      <c r="J11" s="152">
        <v>91645</v>
      </c>
      <c r="K11" s="130">
        <v>103709.40145717</v>
      </c>
      <c r="L11" s="119"/>
    </row>
    <row r="12" spans="2:12">
      <c r="B12" s="120"/>
      <c r="C12" s="135" t="s">
        <v>2797</v>
      </c>
      <c r="D12" s="139">
        <v>816140</v>
      </c>
      <c r="E12" s="137"/>
      <c r="F12" s="139">
        <v>168549</v>
      </c>
      <c r="G12" s="137"/>
      <c r="H12" s="139">
        <v>47340</v>
      </c>
      <c r="I12" s="137"/>
      <c r="J12" s="139">
        <v>1032029</v>
      </c>
      <c r="K12" s="138">
        <v>983381.28872527997</v>
      </c>
      <c r="L12" s="119"/>
    </row>
    <row r="13" spans="2:12" ht="15.75" customHeight="1" thickBot="1">
      <c r="B13" s="118"/>
      <c r="C13" s="117"/>
      <c r="D13" s="237"/>
      <c r="E13" s="237"/>
      <c r="F13" s="237"/>
      <c r="G13" s="237"/>
      <c r="H13" s="237"/>
      <c r="I13" s="237"/>
      <c r="J13" s="237"/>
      <c r="K13" s="129"/>
      <c r="L13" s="116"/>
    </row>
    <row r="17" spans="4:4">
      <c r="D17" s="84"/>
    </row>
    <row r="18" spans="4:4">
      <c r="D18" s="84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5.28515625" style="24" bestFit="1" customWidth="1"/>
    <col min="6" max="6" width="14.42578125" style="24" bestFit="1" customWidth="1"/>
    <col min="8" max="8" width="15.285156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2475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2798</v>
      </c>
      <c r="D6" s="228">
        <v>12884</v>
      </c>
      <c r="E6" s="229"/>
      <c r="F6" s="228">
        <v>21388</v>
      </c>
      <c r="G6" s="230"/>
      <c r="H6" s="337">
        <v>37965</v>
      </c>
      <c r="I6" s="229"/>
      <c r="J6" s="228">
        <v>72237</v>
      </c>
      <c r="K6" s="231">
        <v>74462.383187659987</v>
      </c>
      <c r="L6" s="119"/>
    </row>
    <row r="7" spans="2:12">
      <c r="B7" s="120"/>
      <c r="C7" s="30" t="s">
        <v>2799</v>
      </c>
      <c r="D7" s="228">
        <v>113328</v>
      </c>
      <c r="E7" s="229"/>
      <c r="F7" s="228">
        <v>104040</v>
      </c>
      <c r="G7" s="230"/>
      <c r="H7" s="337">
        <v>147045</v>
      </c>
      <c r="I7" s="229"/>
      <c r="J7" s="228">
        <v>364413</v>
      </c>
      <c r="K7" s="231">
        <v>316593.81771815999</v>
      </c>
      <c r="L7" s="119"/>
    </row>
    <row r="8" spans="2:12" ht="15.75" customHeight="1" thickBot="1">
      <c r="B8" s="120"/>
      <c r="C8" s="30" t="s">
        <v>2800</v>
      </c>
      <c r="D8" s="232">
        <v>5148</v>
      </c>
      <c r="E8" s="229"/>
      <c r="F8" s="232">
        <v>3930</v>
      </c>
      <c r="G8" s="230"/>
      <c r="H8" s="339">
        <v>3176</v>
      </c>
      <c r="I8" s="229"/>
      <c r="J8" s="232">
        <v>12254</v>
      </c>
      <c r="K8" s="233">
        <v>10607.799224709999</v>
      </c>
      <c r="L8" s="119"/>
    </row>
    <row r="9" spans="2:12">
      <c r="B9" s="120"/>
      <c r="C9" s="135" t="s">
        <v>2801</v>
      </c>
      <c r="D9" s="234">
        <v>131360</v>
      </c>
      <c r="E9" s="235"/>
      <c r="F9" s="234">
        <v>129358</v>
      </c>
      <c r="G9" s="235"/>
      <c r="H9" s="234">
        <v>188186</v>
      </c>
      <c r="I9" s="235"/>
      <c r="J9" s="234">
        <v>448904</v>
      </c>
      <c r="K9" s="236">
        <v>401664.00013052998</v>
      </c>
      <c r="L9" s="119"/>
    </row>
    <row r="10" spans="2:12" ht="15.75" customHeight="1" thickBot="1">
      <c r="B10" s="118"/>
      <c r="C10" s="117"/>
      <c r="D10" s="237"/>
      <c r="E10" s="237"/>
      <c r="F10" s="237"/>
      <c r="G10" s="237"/>
      <c r="H10" s="237"/>
      <c r="I10" s="237"/>
      <c r="J10" s="237"/>
      <c r="K10" s="129"/>
      <c r="L10" s="116"/>
    </row>
    <row r="11" spans="2:12">
      <c r="D11" s="227"/>
      <c r="E11" s="227"/>
      <c r="F11" s="227"/>
      <c r="G11" s="227"/>
      <c r="H11" s="227"/>
      <c r="I11" s="227"/>
      <c r="J11" s="227"/>
    </row>
    <row r="12" spans="2:12">
      <c r="D12" s="227"/>
      <c r="E12" s="227"/>
      <c r="F12" s="227"/>
      <c r="G12" s="227"/>
      <c r="H12" s="227"/>
      <c r="I12" s="227"/>
      <c r="J12" s="227"/>
    </row>
    <row r="13" spans="2:12">
      <c r="D13" s="227"/>
      <c r="E13" s="227"/>
      <c r="F13" s="227"/>
      <c r="G13" s="227"/>
      <c r="H13" s="227"/>
      <c r="I13" s="227"/>
      <c r="J13" s="227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2476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2802</v>
      </c>
      <c r="D6" s="151">
        <v>338642</v>
      </c>
      <c r="E6" s="151"/>
      <c r="F6" s="151">
        <v>15414</v>
      </c>
      <c r="G6" s="144"/>
      <c r="H6" s="151">
        <v>4322</v>
      </c>
      <c r="I6" s="151"/>
      <c r="J6" s="151">
        <v>358378</v>
      </c>
      <c r="K6" s="136">
        <v>560499.41185723001</v>
      </c>
      <c r="L6" s="119"/>
    </row>
    <row r="7" spans="2:12">
      <c r="B7" s="120"/>
      <c r="C7" s="30" t="s">
        <v>2758</v>
      </c>
      <c r="D7" s="151">
        <v>77</v>
      </c>
      <c r="E7" s="151"/>
      <c r="F7" s="151">
        <v>258</v>
      </c>
      <c r="G7" s="144"/>
      <c r="H7" s="151">
        <v>702</v>
      </c>
      <c r="I7" s="151"/>
      <c r="J7" s="151">
        <v>1036</v>
      </c>
      <c r="K7" s="136">
        <v>989.41638998000008</v>
      </c>
      <c r="L7" s="119"/>
    </row>
    <row r="8" spans="2:12">
      <c r="B8" s="120"/>
      <c r="C8" s="30" t="s">
        <v>2759</v>
      </c>
      <c r="D8" s="151">
        <v>524089</v>
      </c>
      <c r="E8" s="151"/>
      <c r="F8" s="151">
        <v>38351</v>
      </c>
      <c r="G8" s="144"/>
      <c r="H8" s="151">
        <v>7582</v>
      </c>
      <c r="I8" s="151"/>
      <c r="J8" s="151">
        <v>570022</v>
      </c>
      <c r="K8" s="136">
        <v>212146.923584</v>
      </c>
      <c r="L8" s="119"/>
    </row>
    <row r="9" spans="2:12">
      <c r="B9" s="120"/>
      <c r="C9" s="30" t="s">
        <v>2803</v>
      </c>
      <c r="D9" s="151">
        <v>330</v>
      </c>
      <c r="E9" s="151"/>
      <c r="F9" s="151">
        <v>27</v>
      </c>
      <c r="G9" s="144"/>
      <c r="H9" s="151">
        <v>13</v>
      </c>
      <c r="I9" s="151"/>
      <c r="J9" s="151">
        <v>370</v>
      </c>
      <c r="K9" s="136">
        <v>625.38945368999998</v>
      </c>
      <c r="L9" s="119"/>
    </row>
    <row r="10" spans="2:12">
      <c r="B10" s="120"/>
      <c r="C10" s="30" t="s">
        <v>2804</v>
      </c>
      <c r="D10" s="151">
        <v>19134</v>
      </c>
      <c r="E10" s="151"/>
      <c r="F10" s="151">
        <v>0</v>
      </c>
      <c r="G10" s="144"/>
      <c r="H10" s="151">
        <v>0</v>
      </c>
      <c r="I10" s="151"/>
      <c r="J10" s="151">
        <v>19134</v>
      </c>
      <c r="K10" s="136">
        <v>46422.198909209998</v>
      </c>
      <c r="L10" s="119"/>
    </row>
    <row r="11" spans="2:12" ht="15.75" customHeight="1" thickBot="1">
      <c r="B11" s="120"/>
      <c r="C11" s="30" t="s">
        <v>2805</v>
      </c>
      <c r="D11" s="152">
        <v>16306</v>
      </c>
      <c r="E11" s="151"/>
      <c r="F11" s="152">
        <v>13028</v>
      </c>
      <c r="G11" s="144"/>
      <c r="H11" s="152">
        <v>4855</v>
      </c>
      <c r="I11" s="151"/>
      <c r="J11" s="152">
        <v>34189</v>
      </c>
      <c r="K11" s="130">
        <v>116078.8053258</v>
      </c>
      <c r="L11" s="119"/>
    </row>
    <row r="12" spans="2:12">
      <c r="B12" s="120"/>
      <c r="C12" s="135" t="s">
        <v>2806</v>
      </c>
      <c r="D12" s="139">
        <v>898579</v>
      </c>
      <c r="E12" s="137"/>
      <c r="F12" s="139">
        <v>67077</v>
      </c>
      <c r="G12" s="137"/>
      <c r="H12" s="139">
        <v>17473</v>
      </c>
      <c r="I12" s="137"/>
      <c r="J12" s="139">
        <v>983129</v>
      </c>
      <c r="K12" s="138">
        <v>936762.14551991003</v>
      </c>
      <c r="L12" s="119"/>
    </row>
    <row r="13" spans="2:12" ht="15.75" customHeight="1" thickBot="1">
      <c r="B13" s="118"/>
      <c r="C13" s="117"/>
      <c r="D13" s="237"/>
      <c r="E13" s="237"/>
      <c r="F13" s="237"/>
      <c r="G13" s="237"/>
      <c r="H13" s="237"/>
      <c r="I13" s="237"/>
      <c r="J13" s="237"/>
      <c r="K13" s="129"/>
      <c r="L13" s="116"/>
    </row>
    <row r="15" spans="2:12">
      <c r="J15" s="24">
        <f>J8/K8</f>
        <v>2.6869208865727372</v>
      </c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3.5703125" style="24" bestFit="1" customWidth="1"/>
    <col min="8" max="8" width="14.42578125" style="24" bestFit="1" customWidth="1"/>
    <col min="10" max="10" width="14.42578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2477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222"/>
      <c r="E5" s="222"/>
      <c r="F5" s="222"/>
      <c r="G5" s="222"/>
      <c r="H5" s="222"/>
      <c r="I5" s="222"/>
      <c r="J5" s="222"/>
      <c r="K5" s="131"/>
      <c r="L5" s="121"/>
    </row>
    <row r="6" spans="2:12">
      <c r="B6" s="120"/>
      <c r="C6" s="147" t="s">
        <v>2807</v>
      </c>
      <c r="D6" s="151">
        <v>0</v>
      </c>
      <c r="E6" s="139"/>
      <c r="F6" s="341">
        <v>0</v>
      </c>
      <c r="G6" s="124"/>
      <c r="H6" s="341">
        <v>0</v>
      </c>
      <c r="I6" s="139"/>
      <c r="J6" s="151">
        <v>0</v>
      </c>
      <c r="K6" s="136">
        <v>0</v>
      </c>
      <c r="L6" s="119"/>
    </row>
    <row r="7" spans="2:12">
      <c r="B7" s="120"/>
      <c r="C7" s="30" t="s">
        <v>2765</v>
      </c>
      <c r="D7" s="151">
        <v>15707</v>
      </c>
      <c r="E7" s="151"/>
      <c r="F7" s="341">
        <v>353</v>
      </c>
      <c r="G7" s="144"/>
      <c r="H7" s="341">
        <v>5865</v>
      </c>
      <c r="I7" s="151"/>
      <c r="J7" s="151">
        <v>21924</v>
      </c>
      <c r="K7" s="136">
        <v>17262.908522990001</v>
      </c>
      <c r="L7" s="119"/>
    </row>
    <row r="8" spans="2:12">
      <c r="B8" s="120"/>
      <c r="C8" s="30" t="s">
        <v>2808</v>
      </c>
      <c r="D8" s="151">
        <v>4289</v>
      </c>
      <c r="E8" s="151"/>
      <c r="F8" s="341">
        <v>14767</v>
      </c>
      <c r="G8" s="144"/>
      <c r="H8" s="341">
        <v>19005</v>
      </c>
      <c r="I8" s="151"/>
      <c r="J8" s="151">
        <v>38061</v>
      </c>
      <c r="K8" s="136">
        <v>33099.281563010001</v>
      </c>
      <c r="L8" s="119"/>
    </row>
    <row r="9" spans="2:12">
      <c r="B9" s="120"/>
      <c r="C9" s="30" t="s">
        <v>2809</v>
      </c>
      <c r="D9" s="151">
        <v>0</v>
      </c>
      <c r="E9" s="151"/>
      <c r="F9" s="341">
        <v>282</v>
      </c>
      <c r="G9" s="144"/>
      <c r="H9" s="341">
        <v>326</v>
      </c>
      <c r="I9" s="151"/>
      <c r="J9" s="151">
        <v>608</v>
      </c>
      <c r="K9" s="136">
        <v>559.66511825999999</v>
      </c>
      <c r="L9" s="119"/>
    </row>
    <row r="10" spans="2:12">
      <c r="B10" s="120"/>
      <c r="C10" s="30" t="s">
        <v>2810</v>
      </c>
      <c r="D10" s="151">
        <v>0</v>
      </c>
      <c r="E10" s="151"/>
      <c r="F10" s="341">
        <v>117</v>
      </c>
      <c r="G10" s="144"/>
      <c r="H10" s="341">
        <v>1001</v>
      </c>
      <c r="I10" s="151"/>
      <c r="J10" s="151">
        <v>1119</v>
      </c>
      <c r="K10" s="136">
        <v>932.02968616999999</v>
      </c>
      <c r="L10" s="119"/>
    </row>
    <row r="11" spans="2:12">
      <c r="B11" s="120"/>
      <c r="C11" s="30" t="s">
        <v>2811</v>
      </c>
      <c r="D11" s="151">
        <v>1800</v>
      </c>
      <c r="E11" s="151"/>
      <c r="F11" s="341">
        <v>9</v>
      </c>
      <c r="G11" s="144"/>
      <c r="H11" s="341">
        <v>31</v>
      </c>
      <c r="I11" s="151"/>
      <c r="J11" s="151">
        <v>1840</v>
      </c>
      <c r="K11" s="136">
        <v>1129.6351340000001</v>
      </c>
      <c r="L11" s="119"/>
    </row>
    <row r="12" spans="2:12">
      <c r="B12" s="120"/>
      <c r="C12" s="30" t="s">
        <v>2812</v>
      </c>
      <c r="D12" s="151">
        <v>0</v>
      </c>
      <c r="E12" s="151"/>
      <c r="F12" s="341">
        <v>0</v>
      </c>
      <c r="G12" s="144"/>
      <c r="H12" s="341">
        <v>315</v>
      </c>
      <c r="I12" s="151"/>
      <c r="J12" s="151">
        <v>315</v>
      </c>
      <c r="K12" s="136">
        <v>306.01341366999998</v>
      </c>
      <c r="L12" s="119"/>
    </row>
    <row r="13" spans="2:12" ht="15.75" customHeight="1" thickBot="1">
      <c r="B13" s="120"/>
      <c r="C13" s="30" t="s">
        <v>2813</v>
      </c>
      <c r="D13" s="152">
        <v>93962</v>
      </c>
      <c r="E13" s="151"/>
      <c r="F13" s="342">
        <v>235</v>
      </c>
      <c r="G13" s="144"/>
      <c r="H13" s="342">
        <v>7986</v>
      </c>
      <c r="I13" s="151"/>
      <c r="J13" s="152">
        <v>102183</v>
      </c>
      <c r="K13" s="130">
        <v>70018.515621469996</v>
      </c>
      <c r="L13" s="119"/>
    </row>
    <row r="14" spans="2:12">
      <c r="B14" s="21"/>
      <c r="C14" s="135" t="s">
        <v>2814</v>
      </c>
      <c r="D14" s="139">
        <v>115758</v>
      </c>
      <c r="E14" s="137"/>
      <c r="F14" s="139">
        <v>15763</v>
      </c>
      <c r="G14" s="137"/>
      <c r="H14" s="139">
        <v>34529</v>
      </c>
      <c r="I14" s="137"/>
      <c r="J14" s="139">
        <v>166050</v>
      </c>
      <c r="K14" s="138">
        <v>123308.04905957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4.42578125" style="24" bestFit="1" customWidth="1"/>
    <col min="6" max="6" width="14.42578125" style="24" bestFit="1" customWidth="1"/>
    <col min="8" max="8" width="14.42578125" style="24" bestFit="1" customWidth="1"/>
    <col min="10" max="10" width="15.285156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2478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2815</v>
      </c>
      <c r="D6" s="151">
        <v>275591</v>
      </c>
      <c r="E6" s="151"/>
      <c r="F6" s="151">
        <v>95972</v>
      </c>
      <c r="G6" s="144"/>
      <c r="H6" s="151">
        <v>62603</v>
      </c>
      <c r="I6" s="151"/>
      <c r="J6" s="151">
        <v>434167</v>
      </c>
      <c r="K6" s="231">
        <v>443638.94514392002</v>
      </c>
      <c r="L6" s="119"/>
    </row>
    <row r="7" spans="2:12">
      <c r="B7" s="120"/>
      <c r="C7" s="30" t="s">
        <v>2816</v>
      </c>
      <c r="D7" s="151">
        <v>483</v>
      </c>
      <c r="E7" s="151"/>
      <c r="F7" s="151">
        <v>226</v>
      </c>
      <c r="G7" s="144"/>
      <c r="H7" s="151">
        <v>336</v>
      </c>
      <c r="I7" s="151"/>
      <c r="J7" s="151">
        <v>1045</v>
      </c>
      <c r="K7" s="239">
        <v>1021.9561052</v>
      </c>
      <c r="L7" s="119"/>
    </row>
    <row r="8" spans="2:12">
      <c r="B8" s="120"/>
      <c r="C8" s="30" t="s">
        <v>2817</v>
      </c>
      <c r="D8" s="151">
        <v>1798</v>
      </c>
      <c r="E8" s="151"/>
      <c r="F8" s="151">
        <v>1451</v>
      </c>
      <c r="G8" s="144"/>
      <c r="H8" s="151">
        <v>1194</v>
      </c>
      <c r="I8" s="151"/>
      <c r="J8" s="151">
        <v>4443</v>
      </c>
      <c r="K8" s="231">
        <v>7945.8702429099994</v>
      </c>
      <c r="L8" s="119"/>
    </row>
    <row r="9" spans="2:12">
      <c r="B9" s="120"/>
      <c r="C9" s="30" t="s">
        <v>2818</v>
      </c>
      <c r="D9" s="151">
        <v>53199</v>
      </c>
      <c r="E9" s="151"/>
      <c r="F9" s="151">
        <v>11597</v>
      </c>
      <c r="G9" s="144"/>
      <c r="H9" s="151">
        <v>6615</v>
      </c>
      <c r="I9" s="151"/>
      <c r="J9" s="151">
        <v>71411</v>
      </c>
      <c r="K9" s="231">
        <v>65808.909138789997</v>
      </c>
      <c r="L9" s="119"/>
    </row>
    <row r="10" spans="2:12" ht="15.75" customHeight="1" thickBot="1">
      <c r="B10" s="120"/>
      <c r="C10" s="30" t="s">
        <v>2819</v>
      </c>
      <c r="D10" s="152">
        <v>197289</v>
      </c>
      <c r="E10" s="151"/>
      <c r="F10" s="152">
        <v>23008</v>
      </c>
      <c r="G10" s="144"/>
      <c r="H10" s="152">
        <v>20990</v>
      </c>
      <c r="I10" s="151"/>
      <c r="J10" s="152">
        <v>241286</v>
      </c>
      <c r="K10" s="233">
        <v>78121.267364829997</v>
      </c>
      <c r="L10" s="119"/>
    </row>
    <row r="11" spans="2:12">
      <c r="B11" s="120"/>
      <c r="C11" s="135" t="s">
        <v>2820</v>
      </c>
      <c r="D11" s="139">
        <v>528360</v>
      </c>
      <c r="E11" s="137"/>
      <c r="F11" s="139">
        <v>132254</v>
      </c>
      <c r="G11" s="137"/>
      <c r="H11" s="139">
        <v>91738</v>
      </c>
      <c r="I11" s="137"/>
      <c r="J11" s="139">
        <v>752352</v>
      </c>
      <c r="K11" s="236">
        <v>596536.94799565</v>
      </c>
      <c r="L11" s="119"/>
    </row>
    <row r="12" spans="2:12" ht="15.75" customHeight="1" thickBot="1">
      <c r="B12" s="118"/>
      <c r="C12" s="117"/>
      <c r="D12" s="237"/>
      <c r="E12" s="237"/>
      <c r="F12" s="237"/>
      <c r="G12" s="237"/>
      <c r="H12" s="237"/>
      <c r="I12" s="237"/>
      <c r="J12" s="237"/>
      <c r="K12" s="129"/>
      <c r="L12" s="116"/>
    </row>
    <row r="13" spans="2:12">
      <c r="D13" s="227"/>
      <c r="E13" s="227"/>
      <c r="F13" s="227"/>
      <c r="G13" s="227"/>
      <c r="H13" s="227"/>
      <c r="I13" s="227"/>
      <c r="J13" s="227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workbookViewId="0"/>
  </sheetViews>
  <sheetFormatPr defaultColWidth="10.7109375" defaultRowHeight="15"/>
  <cols>
    <col min="1" max="1" width="6.85546875" style="24" customWidth="1"/>
    <col min="2" max="2" width="5.28515625" style="24" customWidth="1"/>
    <col min="3" max="3" width="60.7109375" style="24" customWidth="1"/>
    <col min="4" max="4" width="13.5703125" style="24" bestFit="1" customWidth="1"/>
    <col min="6" max="6" width="12.140625" style="24" bestFit="1" customWidth="1"/>
    <col min="8" max="8" width="13.5703125" style="24" bestFit="1" customWidth="1"/>
    <col min="10" max="10" width="13.5703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2479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2464</v>
      </c>
      <c r="D6" s="151">
        <v>230</v>
      </c>
      <c r="E6" s="151"/>
      <c r="F6" s="151">
        <v>939</v>
      </c>
      <c r="G6" s="144"/>
      <c r="H6" s="151">
        <v>1103</v>
      </c>
      <c r="I6" s="151"/>
      <c r="J6" s="151">
        <v>2272</v>
      </c>
      <c r="K6" s="136">
        <v>4315.9546320899999</v>
      </c>
      <c r="L6" s="119"/>
    </row>
    <row r="7" spans="2:12" ht="15.75" customHeight="1" thickBot="1">
      <c r="B7" s="120"/>
      <c r="C7" s="30" t="s">
        <v>2465</v>
      </c>
      <c r="D7" s="152">
        <v>40</v>
      </c>
      <c r="E7" s="151"/>
      <c r="F7" s="152">
        <v>2443</v>
      </c>
      <c r="G7" s="144"/>
      <c r="H7" s="152">
        <v>4105</v>
      </c>
      <c r="I7" s="151"/>
      <c r="J7" s="152">
        <v>6588</v>
      </c>
      <c r="K7" s="130">
        <v>5563.0960305299996</v>
      </c>
      <c r="L7" s="119"/>
    </row>
    <row r="8" spans="2:12">
      <c r="B8" s="120"/>
      <c r="C8" s="135" t="s">
        <v>2821</v>
      </c>
      <c r="D8" s="139">
        <v>270</v>
      </c>
      <c r="E8" s="137"/>
      <c r="F8" s="139">
        <v>3382</v>
      </c>
      <c r="G8" s="137"/>
      <c r="H8" s="139">
        <v>5208</v>
      </c>
      <c r="I8" s="137"/>
      <c r="J8" s="139">
        <v>8860</v>
      </c>
      <c r="K8" s="138">
        <v>9879.0506626200004</v>
      </c>
      <c r="L8" s="119"/>
    </row>
    <row r="9" spans="2:12" ht="15.75" customHeight="1" thickBot="1">
      <c r="B9" s="118"/>
      <c r="C9" s="117"/>
      <c r="D9" s="237"/>
      <c r="E9" s="237"/>
      <c r="F9" s="237"/>
      <c r="G9" s="237"/>
      <c r="H9" s="237"/>
      <c r="I9" s="237"/>
      <c r="J9" s="237"/>
      <c r="K9" s="129"/>
      <c r="L9" s="116"/>
    </row>
    <row r="10" spans="2:12">
      <c r="D10" s="227"/>
      <c r="E10" s="227"/>
      <c r="F10" s="227"/>
      <c r="G10" s="227"/>
      <c r="H10" s="227"/>
      <c r="I10" s="227"/>
      <c r="J10" s="227"/>
    </row>
    <row r="11" spans="2:12">
      <c r="D11" s="227"/>
      <c r="E11" s="227"/>
      <c r="F11" s="227"/>
      <c r="G11" s="227"/>
      <c r="H11" s="227"/>
      <c r="I11" s="227"/>
      <c r="J11" s="227"/>
    </row>
    <row r="12" spans="2:12">
      <c r="D12" s="227"/>
      <c r="E12" s="227"/>
      <c r="F12" s="227"/>
      <c r="G12" s="227"/>
      <c r="H12" s="227"/>
      <c r="I12" s="227"/>
      <c r="J12" s="227"/>
    </row>
    <row r="13" spans="2:12">
      <c r="D13" s="227"/>
      <c r="E13" s="227"/>
      <c r="F13" s="227"/>
      <c r="G13" s="227"/>
      <c r="H13" s="227"/>
      <c r="I13" s="227"/>
      <c r="J13" s="227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workbookViewId="0"/>
  </sheetViews>
  <sheetFormatPr defaultColWidth="10.7109375" defaultRowHeight="15"/>
  <cols>
    <col min="1" max="1" width="6.85546875" style="24" customWidth="1"/>
    <col min="2" max="2" width="5.42578125" style="24" customWidth="1"/>
    <col min="3" max="3" width="60.7109375" style="24" customWidth="1"/>
    <col min="4" max="4" width="13.5703125" style="24" bestFit="1" customWidth="1"/>
    <col min="8" max="8" width="13.5703125" style="24" bestFit="1" customWidth="1"/>
    <col min="10" max="10" width="13.5703125" style="24" bestFit="1" customWidth="1"/>
    <col min="12" max="12" width="5.2851562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2485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2822</v>
      </c>
      <c r="D6" s="151">
        <v>1000</v>
      </c>
      <c r="E6" s="151"/>
      <c r="F6" s="151">
        <v>18</v>
      </c>
      <c r="G6" s="144"/>
      <c r="H6" s="151">
        <v>65</v>
      </c>
      <c r="I6" s="151"/>
      <c r="J6" s="151">
        <v>1084</v>
      </c>
      <c r="K6" s="136">
        <v>1057.9574167599999</v>
      </c>
      <c r="L6" s="119"/>
    </row>
    <row r="7" spans="2:12">
      <c r="B7" s="120"/>
      <c r="C7" s="30" t="s">
        <v>2823</v>
      </c>
      <c r="D7" s="151">
        <v>1357</v>
      </c>
      <c r="E7" s="151"/>
      <c r="F7" s="151">
        <v>1</v>
      </c>
      <c r="G7" s="144"/>
      <c r="H7" s="151">
        <v>0</v>
      </c>
      <c r="I7" s="151"/>
      <c r="J7" s="151">
        <v>1357</v>
      </c>
      <c r="K7" s="136">
        <v>1683.2096044699999</v>
      </c>
      <c r="L7" s="119"/>
    </row>
    <row r="8" spans="2:12" ht="15.75" customHeight="1" thickBot="1">
      <c r="B8" s="120"/>
      <c r="C8" s="30" t="s">
        <v>2824</v>
      </c>
      <c r="D8" s="152">
        <v>1</v>
      </c>
      <c r="E8" s="151"/>
      <c r="F8" s="152">
        <v>0</v>
      </c>
      <c r="G8" s="144"/>
      <c r="H8" s="152">
        <v>1797</v>
      </c>
      <c r="I8" s="151"/>
      <c r="J8" s="152">
        <v>1798</v>
      </c>
      <c r="K8" s="130">
        <v>1700.80975805</v>
      </c>
      <c r="L8" s="119"/>
    </row>
    <row r="9" spans="2:12" ht="24" customHeight="1">
      <c r="B9" s="120"/>
      <c r="C9" s="135" t="s">
        <v>2825</v>
      </c>
      <c r="D9" s="139">
        <v>2358</v>
      </c>
      <c r="E9" s="137"/>
      <c r="F9" s="139">
        <v>19</v>
      </c>
      <c r="G9" s="137"/>
      <c r="H9" s="139">
        <v>1862</v>
      </c>
      <c r="I9" s="137"/>
      <c r="J9" s="139">
        <v>4239</v>
      </c>
      <c r="K9" s="138">
        <v>4441.9767792799994</v>
      </c>
      <c r="L9" s="119"/>
    </row>
    <row r="10" spans="2:12" ht="15.75" customHeight="1" thickBot="1">
      <c r="B10" s="118"/>
      <c r="C10" s="117"/>
      <c r="D10" s="237"/>
      <c r="E10" s="237"/>
      <c r="F10" s="237"/>
      <c r="G10" s="237"/>
      <c r="H10" s="237"/>
      <c r="I10" s="237"/>
      <c r="J10" s="237"/>
      <c r="K10" s="129"/>
      <c r="L10" s="116"/>
    </row>
    <row r="11" spans="2:12">
      <c r="D11" s="227"/>
      <c r="E11" s="227"/>
      <c r="F11" s="227"/>
      <c r="G11" s="227"/>
      <c r="H11" s="227"/>
      <c r="I11" s="227"/>
      <c r="J11" s="227"/>
    </row>
    <row r="12" spans="2:12">
      <c r="D12" s="227"/>
      <c r="E12" s="227"/>
      <c r="F12" s="227"/>
      <c r="G12" s="227"/>
      <c r="H12" s="227"/>
      <c r="I12" s="227"/>
      <c r="J12" s="227"/>
    </row>
    <row r="13" spans="2:12">
      <c r="D13" s="227"/>
      <c r="E13" s="227"/>
      <c r="F13" s="227"/>
      <c r="G13" s="227"/>
      <c r="H13" s="227"/>
      <c r="I13" s="227"/>
      <c r="J13" s="227"/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/>
  </sheetViews>
  <sheetFormatPr defaultColWidth="10.7109375" defaultRowHeight="15"/>
  <cols>
    <col min="1" max="1" width="6.85546875" style="24" customWidth="1"/>
    <col min="2" max="2" width="0.85546875" style="24" customWidth="1"/>
    <col min="3" max="3" width="39.42578125" style="24" bestFit="1" customWidth="1"/>
    <col min="4" max="4" width="9.140625" style="24" customWidth="1"/>
    <col min="5" max="5" width="1.85546875" customWidth="1"/>
    <col min="6" max="6" width="11.140625" style="24" customWidth="1"/>
    <col min="7" max="7" width="1.5703125" customWidth="1"/>
    <col min="8" max="8" width="10.85546875" style="24" customWidth="1"/>
    <col min="9" max="9" width="1.5703125" customWidth="1"/>
    <col min="10" max="10" width="12.28515625" style="24" customWidth="1"/>
    <col min="12" max="12" width="1.7109375" style="24" customWidth="1"/>
  </cols>
  <sheetData>
    <row r="1" spans="2:12" ht="15.75" customHeight="1" thickBot="1"/>
    <row r="2" spans="2:12">
      <c r="B2" s="123"/>
      <c r="C2" s="128"/>
      <c r="D2" s="128"/>
      <c r="E2" s="128"/>
      <c r="F2" s="128"/>
      <c r="G2" s="128"/>
      <c r="H2" s="128"/>
      <c r="I2" s="128"/>
      <c r="J2" s="128"/>
      <c r="K2" s="128"/>
      <c r="L2" s="122"/>
    </row>
    <row r="3" spans="2:12">
      <c r="B3" s="120"/>
      <c r="C3" s="110"/>
      <c r="D3" s="222" t="s">
        <v>2434</v>
      </c>
      <c r="E3" s="222"/>
      <c r="F3" s="222" t="s">
        <v>2435</v>
      </c>
      <c r="G3" s="222"/>
      <c r="H3" s="222" t="s">
        <v>2436</v>
      </c>
      <c r="I3" s="222"/>
      <c r="J3" s="385" t="s">
        <v>2437</v>
      </c>
      <c r="K3" s="377"/>
      <c r="L3" s="121"/>
    </row>
    <row r="4" spans="2:12">
      <c r="B4" s="120"/>
      <c r="C4" s="110" t="s">
        <v>2481</v>
      </c>
      <c r="D4" s="222">
        <v>2018</v>
      </c>
      <c r="E4" s="222"/>
      <c r="F4" s="222">
        <v>2018</v>
      </c>
      <c r="G4" s="222"/>
      <c r="H4" s="222">
        <v>2018</v>
      </c>
      <c r="I4" s="222"/>
      <c r="J4" s="222">
        <v>2018</v>
      </c>
      <c r="K4" s="131">
        <v>2017</v>
      </c>
      <c r="L4" s="121"/>
    </row>
    <row r="5" spans="2:12">
      <c r="B5" s="120"/>
      <c r="C5" s="110"/>
      <c r="D5" s="132"/>
      <c r="E5" s="132"/>
      <c r="F5" s="132"/>
      <c r="G5" s="132"/>
      <c r="H5" s="132"/>
      <c r="I5" s="132"/>
      <c r="J5" s="132"/>
      <c r="K5" s="133"/>
      <c r="L5" s="119"/>
    </row>
    <row r="6" spans="2:12">
      <c r="B6" s="120"/>
      <c r="C6" s="30" t="s">
        <v>2826</v>
      </c>
      <c r="D6" s="151">
        <v>26</v>
      </c>
      <c r="E6" s="151"/>
      <c r="F6" s="151">
        <v>260</v>
      </c>
      <c r="G6" s="144"/>
      <c r="H6" s="151">
        <v>419</v>
      </c>
      <c r="I6" s="151"/>
      <c r="J6" s="151">
        <v>705</v>
      </c>
      <c r="K6" s="136">
        <v>993.40664372000003</v>
      </c>
      <c r="L6" s="119"/>
    </row>
    <row r="7" spans="2:12">
      <c r="B7" s="120"/>
      <c r="C7" s="30" t="s">
        <v>2827</v>
      </c>
      <c r="D7" s="151">
        <v>16502</v>
      </c>
      <c r="E7" s="151"/>
      <c r="F7" s="151">
        <v>5322</v>
      </c>
      <c r="G7" s="144"/>
      <c r="H7" s="151">
        <v>168</v>
      </c>
      <c r="I7" s="151"/>
      <c r="J7" s="151">
        <v>21992</v>
      </c>
      <c r="K7" s="136">
        <v>17040.796257009999</v>
      </c>
      <c r="L7" s="119"/>
    </row>
    <row r="8" spans="2:12">
      <c r="B8" s="120"/>
      <c r="C8" s="30" t="s">
        <v>2782</v>
      </c>
      <c r="D8" s="151">
        <v>0</v>
      </c>
      <c r="E8" s="151"/>
      <c r="F8" s="151">
        <v>0</v>
      </c>
      <c r="G8" s="144"/>
      <c r="H8" s="151">
        <v>17</v>
      </c>
      <c r="I8" s="151"/>
      <c r="J8" s="151">
        <v>17</v>
      </c>
      <c r="K8" s="136">
        <v>51.228947980000001</v>
      </c>
      <c r="L8" s="119"/>
    </row>
    <row r="9" spans="2:12">
      <c r="B9" s="120"/>
      <c r="C9" s="30" t="s">
        <v>2828</v>
      </c>
      <c r="D9" s="151">
        <v>9571</v>
      </c>
      <c r="E9" s="151"/>
      <c r="F9" s="151">
        <v>2581</v>
      </c>
      <c r="G9" s="144"/>
      <c r="H9" s="151">
        <v>969</v>
      </c>
      <c r="I9" s="151"/>
      <c r="J9" s="151">
        <v>13121</v>
      </c>
      <c r="K9" s="136">
        <v>12614.71669519</v>
      </c>
      <c r="L9" s="119"/>
    </row>
    <row r="10" spans="2:12">
      <c r="B10" s="120"/>
      <c r="C10" s="30" t="s">
        <v>2829</v>
      </c>
      <c r="D10" s="151">
        <v>15728</v>
      </c>
      <c r="E10" s="151"/>
      <c r="F10" s="151">
        <v>545</v>
      </c>
      <c r="G10" s="144"/>
      <c r="H10" s="151">
        <v>597</v>
      </c>
      <c r="I10" s="151"/>
      <c r="J10" s="151">
        <v>16870</v>
      </c>
      <c r="K10" s="136">
        <v>28749.370390470001</v>
      </c>
      <c r="L10" s="119"/>
    </row>
    <row r="11" spans="2:12">
      <c r="B11" s="120"/>
      <c r="C11" s="30" t="s">
        <v>2830</v>
      </c>
      <c r="D11" s="151">
        <v>0</v>
      </c>
      <c r="E11" s="151"/>
      <c r="F11" s="151">
        <v>0</v>
      </c>
      <c r="G11" s="144"/>
      <c r="H11" s="151">
        <v>5</v>
      </c>
      <c r="I11" s="151"/>
      <c r="J11" s="151">
        <v>5</v>
      </c>
      <c r="K11" s="136">
        <v>34.770934969999999</v>
      </c>
      <c r="L11" s="119"/>
    </row>
    <row r="12" spans="2:12">
      <c r="B12" s="120"/>
      <c r="C12" s="30" t="s">
        <v>2831</v>
      </c>
      <c r="D12" s="151">
        <v>110963</v>
      </c>
      <c r="E12" s="151"/>
      <c r="F12" s="151">
        <v>369009</v>
      </c>
      <c r="G12" s="144"/>
      <c r="H12" s="151">
        <v>207052</v>
      </c>
      <c r="I12" s="151"/>
      <c r="J12" s="151">
        <v>687024</v>
      </c>
      <c r="K12" s="136">
        <v>981768.07879932004</v>
      </c>
      <c r="L12" s="119"/>
    </row>
    <row r="13" spans="2:12" ht="15.75" customHeight="1" thickBot="1">
      <c r="B13" s="120"/>
      <c r="C13" s="30" t="s">
        <v>2832</v>
      </c>
      <c r="D13" s="152">
        <v>107226</v>
      </c>
      <c r="E13" s="151"/>
      <c r="F13" s="152">
        <v>215165</v>
      </c>
      <c r="G13" s="144"/>
      <c r="H13" s="152">
        <v>55343</v>
      </c>
      <c r="I13" s="151"/>
      <c r="J13" s="152">
        <v>377734</v>
      </c>
      <c r="K13" s="130">
        <v>565335.82652440993</v>
      </c>
      <c r="L13" s="119"/>
    </row>
    <row r="14" spans="2:12">
      <c r="B14" s="120"/>
      <c r="C14" s="135" t="s">
        <v>2833</v>
      </c>
      <c r="D14" s="139">
        <v>260016</v>
      </c>
      <c r="E14" s="137"/>
      <c r="F14" s="139">
        <v>592882</v>
      </c>
      <c r="G14" s="137"/>
      <c r="H14" s="139">
        <v>264570</v>
      </c>
      <c r="I14" s="137"/>
      <c r="J14" s="139">
        <v>1117468</v>
      </c>
      <c r="K14" s="138">
        <v>1606588.19519307</v>
      </c>
      <c r="L14" s="119"/>
    </row>
    <row r="15" spans="2:12" ht="15.75" customHeight="1" thickBot="1">
      <c r="B15" s="118"/>
      <c r="C15" s="117"/>
      <c r="D15" s="129"/>
      <c r="E15" s="129"/>
      <c r="F15" s="129"/>
      <c r="G15" s="129"/>
      <c r="H15" s="129"/>
      <c r="I15" s="129"/>
      <c r="J15" s="129"/>
      <c r="K15" s="129"/>
      <c r="L15" s="116"/>
    </row>
    <row r="17" spans="10:10">
      <c r="J17" s="24">
        <f>J13/J14</f>
        <v>0.33802668174838119</v>
      </c>
    </row>
  </sheetData>
  <mergeCells count="1">
    <mergeCell ref="J3:K3"/>
  </mergeCells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/>
  </sheetViews>
  <sheetFormatPr defaultColWidth="9.140625" defaultRowHeight="15"/>
  <cols>
    <col min="1" max="1" width="2.7109375" style="245" customWidth="1"/>
    <col min="2" max="2" width="43.5703125" style="245" customWidth="1"/>
    <col min="3" max="3" width="2.7109375" style="245" customWidth="1"/>
    <col min="4" max="4" width="12.85546875" style="245" bestFit="1" customWidth="1"/>
    <col min="5" max="5" width="2.7109375" style="245" customWidth="1"/>
    <col min="6" max="6" width="10.28515625" style="245" bestFit="1" customWidth="1"/>
    <col min="7" max="7" width="2.7109375" style="245" customWidth="1"/>
    <col min="8" max="8" width="13.28515625" style="245" bestFit="1" customWidth="1"/>
    <col min="9" max="9" width="2.7109375" style="245" customWidth="1"/>
    <col min="10" max="11" width="9" style="245" bestFit="1" customWidth="1"/>
    <col min="12" max="12" width="2.7109375" style="245" customWidth="1"/>
    <col min="13" max="14" width="9.140625" style="245"/>
    <col min="15" max="15" width="17.28515625" style="245" bestFit="1" customWidth="1"/>
    <col min="16" max="17" width="9.140625" style="245"/>
    <col min="18" max="18" width="17.28515625" style="245" bestFit="1" customWidth="1"/>
    <col min="19" max="19" width="9.140625" style="245"/>
    <col min="20" max="20" width="15.5703125" style="245" bestFit="1" customWidth="1"/>
    <col min="21" max="21" width="9.140625" style="245"/>
    <col min="22" max="22" width="15.5703125" style="245" bestFit="1" customWidth="1"/>
    <col min="23" max="16384" width="9.140625" style="245"/>
  </cols>
  <sheetData>
    <row r="1" spans="1:12">
      <c r="A1" s="241"/>
      <c r="B1" s="242"/>
      <c r="C1" s="242"/>
      <c r="D1" s="387"/>
      <c r="E1" s="387"/>
      <c r="F1" s="387"/>
      <c r="G1" s="387"/>
      <c r="H1" s="387"/>
      <c r="I1" s="387"/>
      <c r="J1" s="387"/>
      <c r="K1" s="243"/>
      <c r="L1" s="244"/>
    </row>
    <row r="2" spans="1:12">
      <c r="A2" s="246"/>
      <c r="B2" s="247"/>
      <c r="C2" s="248"/>
      <c r="D2" s="249" t="s">
        <v>2434</v>
      </c>
      <c r="E2" s="249"/>
      <c r="F2" s="249" t="s">
        <v>2435</v>
      </c>
      <c r="G2" s="249"/>
      <c r="H2" s="249" t="s">
        <v>2436</v>
      </c>
      <c r="I2" s="249"/>
      <c r="J2" s="388" t="s">
        <v>2437</v>
      </c>
      <c r="K2" s="388"/>
      <c r="L2" s="250"/>
    </row>
    <row r="3" spans="1:12" s="255" customFormat="1">
      <c r="A3" s="251"/>
      <c r="B3" s="247" t="s">
        <v>2834</v>
      </c>
      <c r="C3" s="252"/>
      <c r="D3" s="253" t="s">
        <v>2863</v>
      </c>
      <c r="E3" s="253"/>
      <c r="F3" s="253" t="s">
        <v>2863</v>
      </c>
      <c r="G3" s="253"/>
      <c r="H3" s="253" t="s">
        <v>2863</v>
      </c>
      <c r="I3" s="253"/>
      <c r="J3" s="253" t="s">
        <v>2863</v>
      </c>
      <c r="K3" s="253" t="s">
        <v>2835</v>
      </c>
      <c r="L3" s="254"/>
    </row>
    <row r="4" spans="1:12" s="255" customFormat="1">
      <c r="A4" s="251"/>
      <c r="B4" s="247"/>
      <c r="C4" s="252"/>
      <c r="D4" s="253"/>
      <c r="E4" s="253"/>
      <c r="F4" s="253"/>
      <c r="G4" s="253"/>
      <c r="H4" s="253"/>
      <c r="I4" s="253"/>
      <c r="J4" s="253"/>
      <c r="K4" s="253"/>
      <c r="L4" s="254"/>
    </row>
    <row r="5" spans="1:12">
      <c r="A5" s="246"/>
      <c r="B5" s="256" t="s">
        <v>2836</v>
      </c>
      <c r="C5" s="256"/>
      <c r="D5" s="344">
        <f>Base_DVP!E727/1000000</f>
        <v>-107453.01848039999</v>
      </c>
      <c r="E5" s="344"/>
      <c r="F5" s="344">
        <f>Base_DVP!I727/1000000</f>
        <v>-64237.63848216</v>
      </c>
      <c r="G5" s="344"/>
      <c r="H5" s="344">
        <f>Base_DVP!M727/1000000</f>
        <v>26740.588561580003</v>
      </c>
      <c r="I5" s="344"/>
      <c r="J5" s="344">
        <f>D5+F5+H5</f>
        <v>-144950.06840098</v>
      </c>
      <c r="K5" s="258">
        <v>-318943.43118453084</v>
      </c>
      <c r="L5" s="250"/>
    </row>
    <row r="6" spans="1:12" ht="36.75">
      <c r="A6" s="246"/>
      <c r="B6" s="259" t="s">
        <v>2864</v>
      </c>
      <c r="C6" s="259"/>
      <c r="D6" s="359">
        <f>Q55_Exclusões_DVP!C23</f>
        <v>266244.35074724071</v>
      </c>
      <c r="E6" s="359"/>
      <c r="F6" s="359">
        <f>Q55_Exclusões_DVP!E23</f>
        <v>-5755.4519275100902</v>
      </c>
      <c r="G6" s="359"/>
      <c r="H6" s="359">
        <f>Q55_Exclusões_DVP!G23</f>
        <v>-287237.07238812995</v>
      </c>
      <c r="I6" s="344"/>
      <c r="J6" s="344">
        <f>D6+F6+H6</f>
        <v>-26748.173568399332</v>
      </c>
      <c r="K6" s="258">
        <v>105041.995494109</v>
      </c>
      <c r="L6" s="250"/>
    </row>
    <row r="7" spans="1:12" ht="24.75">
      <c r="A7" s="246"/>
      <c r="B7" s="260" t="s">
        <v>2837</v>
      </c>
      <c r="C7" s="260"/>
      <c r="D7" s="261">
        <f>SUM(D5:D6)</f>
        <v>158791.33226684073</v>
      </c>
      <c r="E7" s="262"/>
      <c r="F7" s="261">
        <f>SUM(F5:F6)</f>
        <v>-69993.090409670083</v>
      </c>
      <c r="G7" s="262"/>
      <c r="H7" s="261">
        <f>SUM(H5:H6)</f>
        <v>-260496.48382654996</v>
      </c>
      <c r="I7" s="262"/>
      <c r="J7" s="261">
        <f>SUM(J5:J6)</f>
        <v>-171698.24196937933</v>
      </c>
      <c r="K7" s="263">
        <v>-213901.43569042184</v>
      </c>
      <c r="L7" s="250"/>
    </row>
    <row r="8" spans="1:12">
      <c r="A8" s="246"/>
      <c r="B8" s="256" t="s">
        <v>2838</v>
      </c>
      <c r="C8" s="256"/>
      <c r="D8" s="344">
        <f>(VLOOKUP("*2.3.7.1.1.02.00*",Base_BP!$C$8:$S$758,3,0)+VLOOKUP("*2.3.7.2.1.02.00*",Base_BP!$C$8:$S$758,3,0)+VLOOKUP("*2.3.7.2.1.05.00*",Base_BP!$C$8:$S$758,3,0))/1000000</f>
        <v>-2384895.4556515398</v>
      </c>
      <c r="E8" s="344"/>
      <c r="F8" s="344">
        <f>(VLOOKUP("*2.3.7.1.1.02.00*",Base_BP!$C$8:$S$758,7,0)+VLOOKUP("*2.3.7.2.1.02.00*",Base_BP!$C$8:$S$758,7,0)+VLOOKUP("*2.3.7.2.1.05.00*",Base_BP!$C$8:$S$758,7,0))/1000000</f>
        <v>-841442.78550147009</v>
      </c>
      <c r="G8" s="344"/>
      <c r="H8" s="344">
        <f>(VLOOKUP("*2.3.7.1.1.02.00*",Base_BP!$C$8:$S$758,11,0)+VLOOKUP("*2.3.7.2.1.02.00*",Base_BP!$C$8:$S$758,11,0)+VLOOKUP("*2.3.7.2.1.05.00*",Base_BP!$C$8:$S$758,11,0))/1000000</f>
        <v>-171892.88268544004</v>
      </c>
      <c r="I8" s="257"/>
      <c r="J8" s="257">
        <f>D8+F8+H8</f>
        <v>-3398231.1238384503</v>
      </c>
      <c r="K8" s="258">
        <v>-2725737.4275830798</v>
      </c>
      <c r="L8" s="250"/>
    </row>
    <row r="9" spans="1:12">
      <c r="A9" s="246"/>
      <c r="B9" s="256" t="s">
        <v>2839</v>
      </c>
      <c r="C9" s="256"/>
      <c r="D9" s="344">
        <f>(VLOOKUP("*2.3.7.1.1.03.00*",Base_BP!$C$8:$S$758,3,0)+VLOOKUP("*2.3.7.2.1.03.00*",Base_BP!$C$8:$S$758,3,0))/1000000</f>
        <v>126146.88732798999</v>
      </c>
      <c r="E9" s="344"/>
      <c r="F9" s="344">
        <f>(VLOOKUP("*2.3.7.1.1.03.00*",Base_BP!$C$8:$S$758,7,0)+VLOOKUP("*2.3.7.2.1.03.00*",Base_BP!$C$8:$S$758,7,0))/1000000</f>
        <v>-103810.56212982001</v>
      </c>
      <c r="G9" s="344"/>
      <c r="H9" s="344">
        <f>(VLOOKUP("*2.3.7.1.1.03.00*",Base_BP!$C$8:$S$758,11,0)+VLOOKUP("*2.3.7.2.1.03.00*",Base_BP!$C$8:$S$758,11,0))/1000000</f>
        <v>5052.37896069</v>
      </c>
      <c r="I9" s="257"/>
      <c r="J9" s="257">
        <f>D9+F9+H9</f>
        <v>27388.704158859971</v>
      </c>
      <c r="K9" s="258">
        <v>-200838.08744529003</v>
      </c>
      <c r="L9" s="250"/>
    </row>
    <row r="10" spans="1:12">
      <c r="A10" s="246"/>
      <c r="B10" s="256" t="s">
        <v>2840</v>
      </c>
      <c r="C10" s="256"/>
      <c r="D10" s="344">
        <f>(VLOOKUP("*2.3.7.1.1.04.00*",Base_BP!$C$8:$S$758,3,0)+VLOOKUP("*2.3.7.2.1.06.00*",Base_BP!$C$8:$S$758,3,0))/1000000</f>
        <v>0</v>
      </c>
      <c r="E10" s="344"/>
      <c r="F10" s="344">
        <f>(VLOOKUP("*2.3.7.1.1.04.00*",Base_BP!$C$8:$S$758,7,0)+VLOOKUP("*2.3.7.2.1.06.00*",Base_BP!$C$8:$S$758,7,0))/1000000</f>
        <v>-1998.7527302000001</v>
      </c>
      <c r="G10" s="344"/>
      <c r="H10" s="344">
        <f>(VLOOKUP("*2.3.7.1.1.04.00*",Base_BP!$C$8:$S$758,11,0)+VLOOKUP("*2.3.7.2.1.06.00*",Base_BP!$C$8:$S$758,11,0))/1000000</f>
        <v>-201.03538538000001</v>
      </c>
      <c r="I10" s="257"/>
      <c r="J10" s="257">
        <f>D10+F10+H10</f>
        <v>-2199.7881155800001</v>
      </c>
      <c r="K10" s="258">
        <v>-36.949945720000052</v>
      </c>
      <c r="L10" s="250"/>
    </row>
    <row r="11" spans="1:12" ht="24.75">
      <c r="A11" s="246"/>
      <c r="B11" s="256" t="s">
        <v>2841</v>
      </c>
      <c r="C11" s="256"/>
      <c r="D11" s="355">
        <f>D12-SUM(D7:D10)</f>
        <v>-919637.7639432908</v>
      </c>
      <c r="E11" s="355"/>
      <c r="F11" s="355">
        <f>F12-SUM(F7:F10)</f>
        <v>345024.19077116007</v>
      </c>
      <c r="G11" s="355"/>
      <c r="H11" s="355">
        <f>H12-SUM(H7:H10)</f>
        <v>718589.02293667989</v>
      </c>
      <c r="I11" s="257"/>
      <c r="J11" s="257">
        <f>J12-SUM(J7:J10)</f>
        <v>143975.44976454973</v>
      </c>
      <c r="K11" s="258">
        <v>27603.685486121569</v>
      </c>
      <c r="L11" s="250"/>
    </row>
    <row r="12" spans="1:12">
      <c r="A12" s="246"/>
      <c r="B12" s="264" t="s">
        <v>2842</v>
      </c>
      <c r="C12" s="264"/>
      <c r="D12" s="345">
        <f>Q3_Equilibrio!D34</f>
        <v>-3019595</v>
      </c>
      <c r="E12" s="345"/>
      <c r="F12" s="345">
        <f>Q3_Equilibrio!G34</f>
        <v>-672221</v>
      </c>
      <c r="G12" s="345"/>
      <c r="H12" s="345">
        <f>Q3_Equilibrio!J34</f>
        <v>291051</v>
      </c>
      <c r="I12" s="345"/>
      <c r="J12" s="345">
        <f>Q3_Equilibrio!M34</f>
        <v>-3400765</v>
      </c>
      <c r="K12" s="265">
        <v>-3112910.2151783896</v>
      </c>
      <c r="L12" s="250"/>
    </row>
    <row r="13" spans="1:12" ht="15.75" thickBot="1">
      <c r="A13" s="266"/>
      <c r="B13" s="267"/>
      <c r="C13" s="267"/>
      <c r="D13" s="268"/>
      <c r="E13" s="268"/>
      <c r="F13" s="268"/>
      <c r="G13" s="268"/>
      <c r="H13" s="268"/>
      <c r="I13" s="268"/>
      <c r="J13" s="268"/>
      <c r="K13" s="268"/>
      <c r="L13" s="269"/>
    </row>
    <row r="14" spans="1:12">
      <c r="B14" s="389" t="s">
        <v>2843</v>
      </c>
      <c r="C14" s="389"/>
      <c r="D14" s="389"/>
      <c r="E14" s="389"/>
      <c r="F14" s="389"/>
      <c r="G14" s="389"/>
      <c r="H14" s="389"/>
      <c r="I14" s="389"/>
      <c r="J14" s="389"/>
      <c r="K14" s="389"/>
    </row>
    <row r="15" spans="1:12">
      <c r="B15" s="264"/>
      <c r="C15" s="264"/>
    </row>
    <row r="16" spans="1:12" s="270" customFormat="1">
      <c r="B16" s="390" t="s">
        <v>2844</v>
      </c>
      <c r="C16" s="390"/>
      <c r="D16" s="390"/>
      <c r="E16" s="390"/>
      <c r="F16" s="390"/>
      <c r="G16" s="390"/>
      <c r="H16" s="390"/>
      <c r="I16" s="390"/>
      <c r="J16" s="390"/>
      <c r="K16" s="271"/>
    </row>
    <row r="17" spans="2:22" s="270" customFormat="1" ht="30.75" customHeight="1">
      <c r="B17" s="386" t="s">
        <v>2868</v>
      </c>
      <c r="C17" s="386"/>
      <c r="D17" s="386"/>
      <c r="E17" s="386"/>
      <c r="F17" s="386"/>
      <c r="G17" s="386"/>
      <c r="H17" s="386"/>
      <c r="I17" s="386"/>
      <c r="J17" s="386"/>
      <c r="K17" s="386"/>
    </row>
    <row r="18" spans="2:22" s="270" customFormat="1" ht="30.75" customHeight="1">
      <c r="B18" s="386" t="s">
        <v>2869</v>
      </c>
      <c r="C18" s="386"/>
      <c r="D18" s="386"/>
      <c r="E18" s="386"/>
      <c r="F18" s="386"/>
      <c r="G18" s="386"/>
      <c r="H18" s="386"/>
      <c r="I18" s="386"/>
      <c r="J18" s="386"/>
      <c r="K18" s="259"/>
    </row>
    <row r="20" spans="2:22" ht="28.5" customHeight="1">
      <c r="B20" s="386"/>
      <c r="C20" s="386"/>
      <c r="D20" s="386"/>
      <c r="E20" s="386"/>
      <c r="F20" s="386"/>
      <c r="G20" s="386"/>
      <c r="H20" s="386"/>
      <c r="I20" s="386"/>
      <c r="J20" s="386"/>
      <c r="K20" s="386"/>
    </row>
    <row r="25" spans="2:22">
      <c r="O25" s="272"/>
      <c r="R25" s="272"/>
      <c r="T25" s="272"/>
      <c r="V25" s="272"/>
    </row>
    <row r="26" spans="2:22">
      <c r="O26" s="272"/>
      <c r="R26" s="272"/>
      <c r="T26" s="272"/>
      <c r="V26" s="272"/>
    </row>
    <row r="27" spans="2:22">
      <c r="B27" s="272"/>
      <c r="C27" s="272"/>
      <c r="O27" s="272"/>
      <c r="P27" s="272"/>
      <c r="R27" s="272"/>
      <c r="T27" s="272"/>
      <c r="V27" s="272"/>
    </row>
    <row r="28" spans="2:22">
      <c r="B28" s="272"/>
      <c r="C28" s="272"/>
      <c r="O28" s="272"/>
      <c r="R28" s="272"/>
      <c r="T28" s="272"/>
      <c r="V28" s="272"/>
    </row>
    <row r="29" spans="2:22">
      <c r="B29" s="272"/>
      <c r="C29" s="272"/>
      <c r="O29" s="272"/>
      <c r="R29" s="272"/>
      <c r="T29" s="272"/>
      <c r="V29" s="272"/>
    </row>
    <row r="30" spans="2:22">
      <c r="B30" s="272"/>
      <c r="C30" s="272"/>
      <c r="O30" s="272"/>
      <c r="T30" s="272"/>
      <c r="V30" s="272"/>
    </row>
    <row r="31" spans="2:22">
      <c r="B31" s="272"/>
      <c r="C31" s="272"/>
      <c r="O31" s="272"/>
      <c r="R31" s="272"/>
      <c r="T31" s="272"/>
      <c r="V31" s="272"/>
    </row>
    <row r="32" spans="2:22">
      <c r="B32" s="272"/>
      <c r="C32" s="272"/>
      <c r="O32" s="272"/>
      <c r="R32" s="272"/>
      <c r="T32" s="272"/>
      <c r="V32" s="272"/>
    </row>
    <row r="33" spans="15:22">
      <c r="O33" s="272"/>
      <c r="R33" s="272"/>
      <c r="T33" s="272"/>
      <c r="V33" s="272"/>
    </row>
  </sheetData>
  <mergeCells count="7">
    <mergeCell ref="B20:K20"/>
    <mergeCell ref="B18:J18"/>
    <mergeCell ref="D1:J1"/>
    <mergeCell ref="J2:K2"/>
    <mergeCell ref="B14:K14"/>
    <mergeCell ref="B16:J16"/>
    <mergeCell ref="B17:K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showGridLines="0" workbookViewId="0"/>
  </sheetViews>
  <sheetFormatPr defaultRowHeight="15"/>
  <cols>
    <col min="1" max="1" width="6.85546875" style="24" customWidth="1"/>
    <col min="2" max="2" width="5.28515625" style="24" customWidth="1"/>
    <col min="3" max="3" width="44.28515625" style="24" bestFit="1" customWidth="1"/>
    <col min="4" max="4" width="9.140625" style="24" bestFit="1" customWidth="1"/>
    <col min="5" max="5" width="7.85546875" style="24" bestFit="1" customWidth="1"/>
    <col min="7" max="7" width="11.28515625" style="24" bestFit="1" customWidth="1"/>
    <col min="8" max="8" width="7.85546875" style="24" bestFit="1" customWidth="1"/>
    <col min="10" max="10" width="12.140625" style="24" bestFit="1" customWidth="1"/>
    <col min="11" max="11" width="10.42578125" style="24" bestFit="1" customWidth="1"/>
    <col min="13" max="13" width="12.140625" style="24" bestFit="1" customWidth="1"/>
    <col min="14" max="14" width="7.85546875" style="24" bestFit="1" customWidth="1"/>
    <col min="15" max="15" width="5.28515625" style="24" customWidth="1"/>
    <col min="17" max="17" width="9.5703125" style="24" bestFit="1" customWidth="1"/>
  </cols>
  <sheetData>
    <row r="1" spans="2:15" ht="15.75" customHeight="1" thickBot="1"/>
    <row r="2" spans="2:15">
      <c r="B2" s="3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>
      <c r="B3" s="5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221"/>
    </row>
    <row r="4" spans="2:15">
      <c r="B4" s="5"/>
      <c r="C4" s="378" t="s">
        <v>2433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221"/>
    </row>
    <row r="5" spans="2:15">
      <c r="B5" s="5"/>
      <c r="C5" s="23"/>
      <c r="D5" s="378"/>
      <c r="E5" s="377"/>
      <c r="F5" s="219"/>
      <c r="G5" s="378"/>
      <c r="H5" s="377"/>
      <c r="I5" s="219"/>
      <c r="J5" s="378"/>
      <c r="K5" s="377"/>
      <c r="L5" s="219"/>
      <c r="M5" s="378" t="s">
        <v>2380</v>
      </c>
      <c r="N5" s="377"/>
      <c r="O5" s="221"/>
    </row>
    <row r="6" spans="2:15">
      <c r="B6" s="5"/>
      <c r="C6" s="23"/>
      <c r="D6" s="378"/>
      <c r="E6" s="377"/>
      <c r="F6" s="219"/>
      <c r="G6" s="378"/>
      <c r="H6" s="377"/>
      <c r="I6" s="219"/>
      <c r="J6" s="378"/>
      <c r="K6" s="377"/>
      <c r="L6" s="219"/>
      <c r="M6" s="378"/>
      <c r="N6" s="377"/>
      <c r="O6" s="221"/>
    </row>
    <row r="7" spans="2:15">
      <c r="B7" s="5"/>
      <c r="C7" s="23"/>
      <c r="D7" s="378" t="s">
        <v>2434</v>
      </c>
      <c r="E7" s="377"/>
      <c r="F7" s="219"/>
      <c r="G7" s="378" t="s">
        <v>2435</v>
      </c>
      <c r="H7" s="377"/>
      <c r="I7" s="219"/>
      <c r="J7" s="378" t="s">
        <v>2436</v>
      </c>
      <c r="K7" s="377"/>
      <c r="L7" s="219"/>
      <c r="M7" s="378" t="s">
        <v>2437</v>
      </c>
      <c r="N7" s="377"/>
      <c r="O7" s="221"/>
    </row>
    <row r="8" spans="2:15">
      <c r="B8" s="5"/>
      <c r="D8" s="219">
        <v>2018</v>
      </c>
      <c r="E8" s="25">
        <v>2017</v>
      </c>
      <c r="F8" s="219"/>
      <c r="G8" s="219">
        <v>2018</v>
      </c>
      <c r="H8" s="25">
        <v>2017</v>
      </c>
      <c r="I8" s="219"/>
      <c r="J8" s="219">
        <v>2018</v>
      </c>
      <c r="K8" s="25">
        <v>2017</v>
      </c>
      <c r="L8" s="219"/>
      <c r="M8" s="219">
        <v>2018</v>
      </c>
      <c r="N8" s="25">
        <v>2017</v>
      </c>
      <c r="O8" s="221"/>
    </row>
    <row r="9" spans="2:15">
      <c r="B9" s="5"/>
      <c r="C9" s="23" t="s">
        <v>2381</v>
      </c>
      <c r="D9" s="219"/>
      <c r="E9" s="25"/>
      <c r="F9" s="219"/>
      <c r="G9" s="219"/>
      <c r="H9" s="25"/>
      <c r="I9" s="219"/>
      <c r="J9" s="219"/>
      <c r="K9" s="25"/>
      <c r="L9" s="219"/>
      <c r="M9" s="219"/>
      <c r="N9" s="25"/>
      <c r="O9" s="221"/>
    </row>
    <row r="10" spans="2:15">
      <c r="B10" s="5"/>
      <c r="C10" s="23"/>
      <c r="D10" s="219"/>
      <c r="E10" s="25"/>
      <c r="F10" s="219"/>
      <c r="G10" s="219"/>
      <c r="H10" s="25"/>
      <c r="I10" s="219"/>
      <c r="J10" s="219"/>
      <c r="K10" s="25"/>
      <c r="L10" s="219"/>
      <c r="M10" s="219"/>
      <c r="N10" s="25"/>
      <c r="O10" s="221"/>
    </row>
    <row r="11" spans="2:15">
      <c r="B11" s="5"/>
      <c r="C11" s="79" t="s">
        <v>2384</v>
      </c>
      <c r="D11" s="23"/>
      <c r="E11" s="9"/>
      <c r="G11" s="32"/>
      <c r="H11" s="9"/>
      <c r="J11" s="32"/>
      <c r="K11" s="9"/>
      <c r="M11" s="32"/>
      <c r="N11" s="9"/>
      <c r="O11" s="221"/>
    </row>
    <row r="12" spans="2:15">
      <c r="B12" s="5"/>
      <c r="C12" s="26" t="s">
        <v>2386</v>
      </c>
      <c r="D12" s="70">
        <v>1366467</v>
      </c>
      <c r="E12" s="68">
        <v>1137553.46120195</v>
      </c>
      <c r="F12" s="69"/>
      <c r="G12" s="70">
        <v>113300</v>
      </c>
      <c r="H12" s="68">
        <v>110361.34422943</v>
      </c>
      <c r="I12" s="69"/>
      <c r="J12" s="70">
        <v>106374</v>
      </c>
      <c r="K12" s="68">
        <v>88195.441008789989</v>
      </c>
      <c r="L12" s="69"/>
      <c r="M12" s="70">
        <v>1586141</v>
      </c>
      <c r="N12" s="68">
        <v>1336110.2464401701</v>
      </c>
      <c r="O12" s="221"/>
    </row>
    <row r="13" spans="2:15">
      <c r="B13" s="5"/>
      <c r="C13" s="26" t="s">
        <v>2388</v>
      </c>
      <c r="D13" s="70">
        <v>105069</v>
      </c>
      <c r="E13" s="68">
        <v>68802.580676260011</v>
      </c>
      <c r="F13" s="69"/>
      <c r="G13" s="70">
        <v>52826</v>
      </c>
      <c r="H13" s="68">
        <v>47267.763361609999</v>
      </c>
      <c r="I13" s="69"/>
      <c r="J13" s="70">
        <v>69405</v>
      </c>
      <c r="K13" s="68">
        <v>52865.160665879986</v>
      </c>
      <c r="L13" s="69"/>
      <c r="M13" s="70">
        <v>227300</v>
      </c>
      <c r="N13" s="68">
        <v>168935.50470374999</v>
      </c>
      <c r="O13" s="221"/>
    </row>
    <row r="14" spans="2:15">
      <c r="B14" s="5"/>
      <c r="C14" s="26" t="s">
        <v>2390</v>
      </c>
      <c r="D14" s="70">
        <v>54859</v>
      </c>
      <c r="E14" s="68">
        <v>50530.815461999999</v>
      </c>
      <c r="F14" s="69"/>
      <c r="G14" s="70">
        <v>90418</v>
      </c>
      <c r="H14" s="68">
        <v>80170.432210800005</v>
      </c>
      <c r="I14" s="69"/>
      <c r="J14" s="70">
        <v>24087</v>
      </c>
      <c r="K14" s="68">
        <v>17185.32103639</v>
      </c>
      <c r="L14" s="69"/>
      <c r="M14" s="70">
        <v>169364</v>
      </c>
      <c r="N14" s="68">
        <v>147886.56870919</v>
      </c>
      <c r="O14" s="221"/>
    </row>
    <row r="15" spans="2:15">
      <c r="B15" s="5"/>
      <c r="C15" s="26" t="s">
        <v>2438</v>
      </c>
      <c r="D15" s="70">
        <v>917</v>
      </c>
      <c r="E15" s="68">
        <v>2030.5196338999999</v>
      </c>
      <c r="F15" s="69"/>
      <c r="G15" s="70">
        <v>34097</v>
      </c>
      <c r="H15" s="68">
        <v>23995.62162871</v>
      </c>
      <c r="I15" s="69"/>
      <c r="J15" s="70">
        <v>90464</v>
      </c>
      <c r="K15" s="68">
        <v>74456.657114820002</v>
      </c>
      <c r="L15" s="69"/>
      <c r="M15" s="70">
        <v>125478</v>
      </c>
      <c r="N15" s="68">
        <v>100482.79837742999</v>
      </c>
      <c r="O15" s="221"/>
    </row>
    <row r="16" spans="2:15">
      <c r="B16" s="5"/>
      <c r="C16" s="26" t="s">
        <v>2394</v>
      </c>
      <c r="D16" s="70">
        <v>23429</v>
      </c>
      <c r="E16" s="68">
        <v>19598.504263489998</v>
      </c>
      <c r="F16" s="69"/>
      <c r="G16" s="70">
        <v>12993</v>
      </c>
      <c r="H16" s="68">
        <v>11007.506337839999</v>
      </c>
      <c r="I16" s="69"/>
      <c r="J16" s="70">
        <v>7749</v>
      </c>
      <c r="K16" s="68">
        <v>6562.1057285100014</v>
      </c>
      <c r="L16" s="69"/>
      <c r="M16" s="70">
        <v>44171</v>
      </c>
      <c r="N16" s="68">
        <v>37168.116329840013</v>
      </c>
      <c r="O16" s="221"/>
    </row>
    <row r="17" spans="2:17">
      <c r="B17" s="5"/>
      <c r="C17" s="26" t="s">
        <v>2396</v>
      </c>
      <c r="D17" s="70">
        <v>197</v>
      </c>
      <c r="E17" s="68">
        <v>78.033427569999986</v>
      </c>
      <c r="F17" s="69"/>
      <c r="G17" s="70">
        <v>19</v>
      </c>
      <c r="H17" s="68">
        <v>7.5540000000000003</v>
      </c>
      <c r="I17" s="69"/>
      <c r="J17" s="70">
        <v>123</v>
      </c>
      <c r="K17" s="68">
        <v>446.62560855999999</v>
      </c>
      <c r="L17" s="69"/>
      <c r="M17" s="70">
        <v>339</v>
      </c>
      <c r="N17" s="68">
        <v>532.21303612999998</v>
      </c>
      <c r="O17" s="221"/>
    </row>
    <row r="18" spans="2:17" ht="15.75" customHeight="1" thickBot="1">
      <c r="B18" s="5"/>
      <c r="C18" s="26" t="s">
        <v>2398</v>
      </c>
      <c r="D18" s="52">
        <v>43</v>
      </c>
      <c r="E18" s="51">
        <v>29.019014179999999</v>
      </c>
      <c r="F18" s="69"/>
      <c r="G18" s="52">
        <v>4069</v>
      </c>
      <c r="H18" s="51">
        <v>3027.28886474</v>
      </c>
      <c r="I18" s="69"/>
      <c r="J18" s="52">
        <v>291</v>
      </c>
      <c r="K18" s="51">
        <v>138.38724923000001</v>
      </c>
      <c r="L18" s="69"/>
      <c r="M18" s="52">
        <v>4403</v>
      </c>
      <c r="N18" s="51">
        <v>3194.695128150001</v>
      </c>
      <c r="O18" s="221"/>
    </row>
    <row r="19" spans="2:17">
      <c r="B19" s="5"/>
      <c r="C19" s="28" t="s">
        <v>2400</v>
      </c>
      <c r="D19" s="71">
        <v>1550981</v>
      </c>
      <c r="E19" s="61">
        <v>1278622.93367935</v>
      </c>
      <c r="F19" s="85"/>
      <c r="G19" s="71">
        <v>307722</v>
      </c>
      <c r="H19" s="61">
        <v>275837.51063312998</v>
      </c>
      <c r="I19" s="85"/>
      <c r="J19" s="71">
        <v>298492</v>
      </c>
      <c r="K19" s="61">
        <v>239849.69841218001</v>
      </c>
      <c r="L19" s="85"/>
      <c r="M19" s="71">
        <v>2157196</v>
      </c>
      <c r="N19" s="61">
        <v>1794310.14272466</v>
      </c>
      <c r="O19" s="221"/>
      <c r="Q19" s="227"/>
    </row>
    <row r="20" spans="2:17">
      <c r="B20" s="5"/>
      <c r="D20" s="88"/>
      <c r="E20" s="72"/>
      <c r="F20" s="69"/>
      <c r="G20" s="85"/>
      <c r="H20" s="72"/>
      <c r="I20" s="69"/>
      <c r="J20" s="85"/>
      <c r="K20" s="72"/>
      <c r="L20" s="69"/>
      <c r="M20" s="85"/>
      <c r="N20" s="72"/>
      <c r="O20" s="221"/>
    </row>
    <row r="21" spans="2:17">
      <c r="B21" s="5"/>
      <c r="C21" s="79" t="s">
        <v>2402</v>
      </c>
      <c r="D21" s="71"/>
      <c r="E21" s="72"/>
      <c r="F21" s="69"/>
      <c r="G21" s="85"/>
      <c r="H21" s="72"/>
      <c r="I21" s="69"/>
      <c r="J21" s="85"/>
      <c r="K21" s="72"/>
      <c r="L21" s="69"/>
      <c r="M21" s="85"/>
      <c r="N21" s="72"/>
      <c r="O21" s="221"/>
    </row>
    <row r="22" spans="2:17">
      <c r="B22" s="5"/>
      <c r="C22" s="80" t="s">
        <v>2404</v>
      </c>
      <c r="D22" s="71">
        <v>1488613</v>
      </c>
      <c r="E22" s="61">
        <v>1609182.1757819699</v>
      </c>
      <c r="F22" s="69"/>
      <c r="G22" s="71">
        <v>615993</v>
      </c>
      <c r="H22" s="61">
        <v>478991</v>
      </c>
      <c r="I22" s="69"/>
      <c r="J22" s="71">
        <v>269898</v>
      </c>
      <c r="K22" s="61">
        <v>258816.19088685</v>
      </c>
      <c r="L22" s="69"/>
      <c r="M22" s="71">
        <v>2374504</v>
      </c>
      <c r="N22" s="61">
        <v>2346990.2327542398</v>
      </c>
      <c r="O22" s="221"/>
    </row>
    <row r="23" spans="2:17">
      <c r="B23" s="5"/>
      <c r="C23" s="26" t="s">
        <v>2406</v>
      </c>
      <c r="D23" s="70">
        <v>1450872</v>
      </c>
      <c r="E23" s="68">
        <v>1553365.8236331199</v>
      </c>
      <c r="F23" s="69"/>
      <c r="G23" s="70">
        <v>413807</v>
      </c>
      <c r="H23" s="68">
        <v>331196</v>
      </c>
      <c r="I23" s="69"/>
      <c r="J23" s="70">
        <v>257337</v>
      </c>
      <c r="K23" s="68">
        <v>249536.22602987001</v>
      </c>
      <c r="L23" s="69"/>
      <c r="M23" s="70">
        <v>2122015</v>
      </c>
      <c r="N23" s="68">
        <v>2134099.38800911</v>
      </c>
      <c r="O23" s="221"/>
    </row>
    <row r="24" spans="2:17">
      <c r="B24" s="5"/>
      <c r="C24" s="26" t="s">
        <v>2408</v>
      </c>
      <c r="D24" s="70">
        <v>27575</v>
      </c>
      <c r="E24" s="68">
        <v>44791.141489809997</v>
      </c>
      <c r="F24" s="69"/>
      <c r="G24" s="70">
        <v>197578</v>
      </c>
      <c r="H24" s="68">
        <v>143947.97092068999</v>
      </c>
      <c r="I24" s="69"/>
      <c r="J24" s="70">
        <v>10522</v>
      </c>
      <c r="K24" s="68">
        <v>6830.3560917599998</v>
      </c>
      <c r="L24" s="69"/>
      <c r="M24" s="70">
        <v>235675</v>
      </c>
      <c r="N24" s="68">
        <v>195569.46850225999</v>
      </c>
      <c r="O24" s="221"/>
    </row>
    <row r="25" spans="2:17">
      <c r="B25" s="5"/>
      <c r="C25" s="26" t="s">
        <v>2410</v>
      </c>
      <c r="D25" s="70">
        <v>10165</v>
      </c>
      <c r="E25" s="68">
        <v>11025.2089488</v>
      </c>
      <c r="F25" s="69"/>
      <c r="G25" s="70">
        <v>3011</v>
      </c>
      <c r="H25" s="68">
        <v>2686.9980580699998</v>
      </c>
      <c r="I25" s="69"/>
      <c r="J25" s="70">
        <v>1451</v>
      </c>
      <c r="K25" s="68">
        <v>1909.1478447300001</v>
      </c>
      <c r="L25" s="69"/>
      <c r="M25" s="70">
        <v>14627</v>
      </c>
      <c r="N25" s="68">
        <v>15621.354851599999</v>
      </c>
      <c r="O25" s="221"/>
    </row>
    <row r="26" spans="2:17">
      <c r="B26" s="5"/>
      <c r="C26" s="26" t="s">
        <v>2394</v>
      </c>
      <c r="D26" s="70">
        <v>0</v>
      </c>
      <c r="E26" s="68">
        <v>0</v>
      </c>
      <c r="F26" s="69"/>
      <c r="G26" s="70">
        <v>318</v>
      </c>
      <c r="H26" s="68">
        <v>101.64629316</v>
      </c>
      <c r="I26" s="69"/>
      <c r="J26" s="70">
        <v>543</v>
      </c>
      <c r="K26" s="68">
        <v>501.11915593999998</v>
      </c>
      <c r="L26" s="69"/>
      <c r="M26" s="70">
        <v>861</v>
      </c>
      <c r="N26" s="68">
        <v>602.76544909999996</v>
      </c>
      <c r="O26" s="221"/>
    </row>
    <row r="27" spans="2:17">
      <c r="B27" s="5"/>
      <c r="C27" s="26" t="s">
        <v>2398</v>
      </c>
      <c r="D27" s="70">
        <v>1</v>
      </c>
      <c r="E27" s="68">
        <v>1.71024E-3</v>
      </c>
      <c r="F27" s="69"/>
      <c r="G27" s="70">
        <v>1280</v>
      </c>
      <c r="H27" s="68">
        <v>1057.91246738</v>
      </c>
      <c r="I27" s="69"/>
      <c r="J27" s="70">
        <v>45</v>
      </c>
      <c r="K27" s="68">
        <v>39.341764549999994</v>
      </c>
      <c r="L27" s="69"/>
      <c r="M27" s="70">
        <v>1325</v>
      </c>
      <c r="N27" s="68">
        <v>1097.25594217</v>
      </c>
      <c r="O27" s="221"/>
    </row>
    <row r="28" spans="2:17">
      <c r="B28" s="5"/>
      <c r="C28" s="80" t="s">
        <v>2414</v>
      </c>
      <c r="D28" s="71">
        <v>356438</v>
      </c>
      <c r="E28" s="61">
        <v>309365.1567856</v>
      </c>
      <c r="F28" s="69"/>
      <c r="G28" s="71">
        <v>170486</v>
      </c>
      <c r="H28" s="61">
        <v>166952.07242538</v>
      </c>
      <c r="I28" s="69"/>
      <c r="J28" s="71">
        <v>16805</v>
      </c>
      <c r="K28" s="61">
        <v>15440.565781470001</v>
      </c>
      <c r="L28" s="69"/>
      <c r="M28" s="71">
        <v>543729</v>
      </c>
      <c r="N28" s="61">
        <v>491757.79499244998</v>
      </c>
      <c r="O28" s="221"/>
    </row>
    <row r="29" spans="2:17">
      <c r="B29" s="5"/>
      <c r="C29" s="80" t="s">
        <v>2416</v>
      </c>
      <c r="D29" s="71">
        <v>1266644</v>
      </c>
      <c r="E29" s="61">
        <v>1142712.8570065501</v>
      </c>
      <c r="F29" s="69"/>
      <c r="G29" s="71">
        <v>448839</v>
      </c>
      <c r="H29" s="61">
        <v>416771.17771756009</v>
      </c>
      <c r="I29" s="69"/>
      <c r="J29" s="71">
        <v>375876</v>
      </c>
      <c r="K29" s="61">
        <v>343712.44607576</v>
      </c>
      <c r="L29" s="69"/>
      <c r="M29" s="71">
        <v>2091359</v>
      </c>
      <c r="N29" s="61">
        <v>1903196.4807998701</v>
      </c>
      <c r="O29" s="221"/>
    </row>
    <row r="30" spans="2:17">
      <c r="B30" s="5"/>
      <c r="C30" s="80" t="s">
        <v>2418</v>
      </c>
      <c r="D30" s="71">
        <v>5308</v>
      </c>
      <c r="E30" s="61">
        <v>4472.3950815899998</v>
      </c>
      <c r="F30" s="69"/>
      <c r="G30" s="71">
        <v>4543</v>
      </c>
      <c r="H30" s="61">
        <v>2694.9637175600001</v>
      </c>
      <c r="I30" s="69"/>
      <c r="J30" s="71">
        <v>898</v>
      </c>
      <c r="K30" s="61">
        <v>529.12123142999997</v>
      </c>
      <c r="L30" s="69"/>
      <c r="M30" s="71">
        <v>10749</v>
      </c>
      <c r="N30" s="61">
        <v>7696.4800305799999</v>
      </c>
      <c r="O30" s="221"/>
    </row>
    <row r="31" spans="2:17" ht="15.75" customHeight="1" thickBot="1">
      <c r="B31" s="5"/>
      <c r="C31" s="80" t="s">
        <v>2419</v>
      </c>
      <c r="D31" s="71">
        <v>4</v>
      </c>
      <c r="E31" s="53">
        <v>4.8403386299999953</v>
      </c>
      <c r="F31" s="71"/>
      <c r="G31" s="71">
        <v>0</v>
      </c>
      <c r="H31" s="53">
        <v>0</v>
      </c>
      <c r="I31" s="71"/>
      <c r="J31" s="71">
        <v>10</v>
      </c>
      <c r="K31" s="53">
        <v>54.980605939999997</v>
      </c>
      <c r="L31" s="71"/>
      <c r="M31" s="71">
        <v>14</v>
      </c>
      <c r="N31" s="53">
        <v>59.820944569999988</v>
      </c>
      <c r="O31" s="221"/>
    </row>
    <row r="32" spans="2:17">
      <c r="B32" s="5"/>
      <c r="C32" s="28" t="s">
        <v>2420</v>
      </c>
      <c r="D32" s="59">
        <v>3117007</v>
      </c>
      <c r="E32" s="61">
        <v>3065737.4249943402</v>
      </c>
      <c r="F32" s="71"/>
      <c r="G32" s="59">
        <v>1239861</v>
      </c>
      <c r="H32" s="61">
        <v>1065410</v>
      </c>
      <c r="I32" s="71"/>
      <c r="J32" s="59">
        <v>663487</v>
      </c>
      <c r="K32" s="61">
        <v>618553.30458144995</v>
      </c>
      <c r="L32" s="70"/>
      <c r="M32" s="59">
        <v>5020355</v>
      </c>
      <c r="N32" s="61">
        <v>4749700.8095217114</v>
      </c>
      <c r="O32" s="221"/>
    </row>
    <row r="33" spans="2:15" ht="15.75" customHeight="1" thickBot="1">
      <c r="B33" s="5"/>
      <c r="D33" s="54"/>
      <c r="E33" s="53"/>
      <c r="F33" s="69"/>
      <c r="G33" s="54"/>
      <c r="H33" s="53"/>
      <c r="I33" s="69"/>
      <c r="J33" s="52"/>
      <c r="K33" s="51"/>
      <c r="L33" s="69"/>
      <c r="M33" s="52"/>
      <c r="N33" s="51"/>
      <c r="O33" s="221"/>
    </row>
    <row r="34" spans="2:15">
      <c r="B34" s="5"/>
      <c r="C34" s="23" t="s">
        <v>2431</v>
      </c>
      <c r="D34" s="90">
        <v>4667988</v>
      </c>
      <c r="E34" s="61">
        <v>4344360.3586736899</v>
      </c>
      <c r="F34" s="70"/>
      <c r="G34" s="90">
        <v>1547583</v>
      </c>
      <c r="H34" s="61">
        <v>1341248</v>
      </c>
      <c r="I34" s="70"/>
      <c r="J34" s="90">
        <v>961980</v>
      </c>
      <c r="K34" s="61">
        <v>858403.0029936299</v>
      </c>
      <c r="L34" s="70"/>
      <c r="M34" s="90">
        <f>M19+M32</f>
        <v>7177551</v>
      </c>
      <c r="N34" s="61">
        <v>6544010.9522463698</v>
      </c>
      <c r="O34" s="221"/>
    </row>
    <row r="35" spans="2:15" ht="15.75" customHeight="1" thickBot="1">
      <c r="B35" s="6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3"/>
    </row>
  </sheetData>
  <mergeCells count="14">
    <mergeCell ref="D6:E6"/>
    <mergeCell ref="G6:H6"/>
    <mergeCell ref="J6:K6"/>
    <mergeCell ref="M6:N6"/>
    <mergeCell ref="D7:E7"/>
    <mergeCell ref="G7:H7"/>
    <mergeCell ref="J7:K7"/>
    <mergeCell ref="M7:N7"/>
    <mergeCell ref="C3:N3"/>
    <mergeCell ref="C4:N4"/>
    <mergeCell ref="D5:E5"/>
    <mergeCell ref="G5:H5"/>
    <mergeCell ref="J5:K5"/>
    <mergeCell ref="M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5"/>
  <sheetViews>
    <sheetView workbookViewId="0"/>
  </sheetViews>
  <sheetFormatPr defaultColWidth="9.140625" defaultRowHeight="12"/>
  <cols>
    <col min="1" max="1" width="2.7109375" style="276" customWidth="1"/>
    <col min="2" max="2" width="45.42578125" style="276" bestFit="1" customWidth="1"/>
    <col min="3" max="3" width="9" style="276" bestFit="1" customWidth="1"/>
    <col min="4" max="4" width="2.7109375" style="276" customWidth="1"/>
    <col min="5" max="5" width="7.7109375" style="276" bestFit="1" customWidth="1"/>
    <col min="6" max="6" width="2.7109375" style="276" customWidth="1"/>
    <col min="7" max="7" width="9.7109375" style="276" bestFit="1" customWidth="1"/>
    <col min="8" max="8" width="2.7109375" style="276" customWidth="1"/>
    <col min="9" max="9" width="11.7109375" style="276" bestFit="1" customWidth="1"/>
    <col min="10" max="10" width="11.7109375" style="276" customWidth="1"/>
    <col min="11" max="11" width="2.7109375" style="276" customWidth="1"/>
    <col min="12" max="14" width="9.140625" style="276"/>
    <col min="15" max="15" width="16.5703125" style="276" bestFit="1" customWidth="1"/>
    <col min="16" max="16384" width="9.140625" style="276"/>
  </cols>
  <sheetData>
    <row r="1" spans="1:15">
      <c r="A1" s="273"/>
      <c r="B1" s="274"/>
      <c r="C1" s="274"/>
      <c r="D1" s="274"/>
      <c r="E1" s="274"/>
      <c r="F1" s="274"/>
      <c r="G1" s="274"/>
      <c r="H1" s="274"/>
      <c r="I1" s="274"/>
      <c r="J1" s="274"/>
      <c r="K1" s="275"/>
    </row>
    <row r="2" spans="1:15">
      <c r="A2" s="277"/>
      <c r="B2" s="391" t="s">
        <v>2845</v>
      </c>
      <c r="C2" s="391"/>
      <c r="D2" s="391"/>
      <c r="E2" s="391"/>
      <c r="F2" s="391"/>
      <c r="G2" s="391"/>
      <c r="H2" s="391"/>
      <c r="I2" s="391"/>
      <c r="J2" s="278"/>
      <c r="K2" s="279"/>
    </row>
    <row r="3" spans="1:15">
      <c r="A3" s="277"/>
      <c r="B3" s="280"/>
      <c r="C3" s="391"/>
      <c r="D3" s="391"/>
      <c r="E3" s="391"/>
      <c r="F3" s="391"/>
      <c r="G3" s="391"/>
      <c r="H3" s="391"/>
      <c r="I3" s="391"/>
      <c r="J3" s="278"/>
      <c r="K3" s="279"/>
    </row>
    <row r="4" spans="1:15">
      <c r="A4" s="277"/>
      <c r="B4" s="256"/>
      <c r="C4" s="278" t="s">
        <v>2434</v>
      </c>
      <c r="D4" s="256"/>
      <c r="E4" s="278" t="s">
        <v>2435</v>
      </c>
      <c r="F4" s="256"/>
      <c r="G4" s="278" t="s">
        <v>2436</v>
      </c>
      <c r="H4" s="256"/>
      <c r="I4" s="391" t="s">
        <v>2437</v>
      </c>
      <c r="J4" s="391"/>
      <c r="K4" s="279"/>
    </row>
    <row r="5" spans="1:15" ht="24">
      <c r="A5" s="277"/>
      <c r="B5" s="260" t="s">
        <v>2846</v>
      </c>
      <c r="C5" s="278">
        <v>2018</v>
      </c>
      <c r="D5" s="256"/>
      <c r="E5" s="278">
        <v>2018</v>
      </c>
      <c r="F5" s="256"/>
      <c r="G5" s="278">
        <v>2018</v>
      </c>
      <c r="H5" s="256"/>
      <c r="I5" s="278">
        <v>2018</v>
      </c>
      <c r="J5" s="281">
        <v>2017</v>
      </c>
      <c r="K5" s="279"/>
    </row>
    <row r="6" spans="1:15">
      <c r="A6" s="277"/>
      <c r="B6" s="260"/>
      <c r="C6" s="278"/>
      <c r="D6" s="256"/>
      <c r="E6" s="278"/>
      <c r="F6" s="256"/>
      <c r="G6" s="278"/>
      <c r="H6" s="256"/>
      <c r="I6" s="278"/>
      <c r="J6" s="281"/>
      <c r="K6" s="279"/>
    </row>
    <row r="7" spans="1:15">
      <c r="A7" s="277"/>
      <c r="B7" s="280" t="s">
        <v>2381</v>
      </c>
      <c r="C7" s="282"/>
      <c r="D7" s="282"/>
      <c r="E7" s="282"/>
      <c r="F7" s="282"/>
      <c r="G7" s="282"/>
      <c r="H7" s="282"/>
      <c r="I7" s="282"/>
      <c r="J7" s="283"/>
      <c r="K7" s="279"/>
      <c r="O7" s="284"/>
    </row>
    <row r="8" spans="1:15">
      <c r="A8" s="277"/>
      <c r="B8" s="285" t="s">
        <v>2384</v>
      </c>
      <c r="C8" s="344">
        <f>-VLOOKUP("*1.1.0.0.0.00.00*",Base_BP!$C$8:$S$758,4,0)/1000000</f>
        <v>-176868.68559341019</v>
      </c>
      <c r="D8" s="286"/>
      <c r="E8" s="344">
        <f>-VLOOKUP("*1.1.0.0.0.00.00*",Base_BP!$C$8:$S$758,8,0)/1000000</f>
        <v>-15919.512794949949</v>
      </c>
      <c r="F8" s="286"/>
      <c r="G8" s="344">
        <f>-VLOOKUP("*1.1.0.0.0.00.00*",Base_BP!$C$8:$S$758,12,0)/1000000</f>
        <v>-7622.6021877000121</v>
      </c>
      <c r="H8" s="286"/>
      <c r="I8" s="286">
        <f>C8+E8+G8</f>
        <v>-200410.80057606017</v>
      </c>
      <c r="J8" s="287">
        <v>-75196.899488370007</v>
      </c>
      <c r="K8" s="288"/>
      <c r="O8" s="284"/>
    </row>
    <row r="9" spans="1:15">
      <c r="A9" s="277"/>
      <c r="B9" s="285" t="s">
        <v>2402</v>
      </c>
      <c r="C9" s="344">
        <f>-VLOOKUP("*1.2.0.0.0.00.00*",Base_BP!$C$8:$S$758,4,0)/1000000</f>
        <v>-850250.08972227981</v>
      </c>
      <c r="D9" s="286"/>
      <c r="E9" s="344">
        <f>-VLOOKUP("*1.2.0.0.0.00.00*",Base_BP!$C$8:$S$758,8,0)/1000000</f>
        <v>-7867.1913870200196</v>
      </c>
      <c r="F9" s="286"/>
      <c r="G9" s="344">
        <f>-VLOOKUP("*1.2.0.0.0.00.00*",Base_BP!$C$8:$S$758,12,0)/1000000</f>
        <v>-19918.857632580079</v>
      </c>
      <c r="H9" s="286"/>
      <c r="I9" s="286">
        <f>C9+E9+G9</f>
        <v>-878036.13874187996</v>
      </c>
      <c r="J9" s="287">
        <v>-618466.92430822004</v>
      </c>
      <c r="K9" s="288"/>
      <c r="O9" s="284"/>
    </row>
    <row r="10" spans="1:15" s="295" customFormat="1">
      <c r="A10" s="289"/>
      <c r="B10" s="290" t="s">
        <v>2847</v>
      </c>
      <c r="C10" s="291">
        <f>SUM(C8:C9)</f>
        <v>-1027118.77531569</v>
      </c>
      <c r="D10" s="292"/>
      <c r="E10" s="291">
        <f>SUM(E8:E9)</f>
        <v>-23786.70418196997</v>
      </c>
      <c r="F10" s="292"/>
      <c r="G10" s="291">
        <f>SUM(G8:G9)</f>
        <v>-27541.459820280092</v>
      </c>
      <c r="H10" s="292"/>
      <c r="I10" s="291">
        <f>SUM(I8:I9)</f>
        <v>-1078446.93931794</v>
      </c>
      <c r="J10" s="293">
        <v>-693663.82379659009</v>
      </c>
      <c r="K10" s="294"/>
      <c r="O10" s="296"/>
    </row>
    <row r="11" spans="1:15">
      <c r="A11" s="277"/>
      <c r="B11" s="297"/>
      <c r="C11" s="286"/>
      <c r="D11" s="286"/>
      <c r="E11" s="286"/>
      <c r="F11" s="286"/>
      <c r="G11" s="286"/>
      <c r="H11" s="286"/>
      <c r="I11" s="286"/>
      <c r="J11" s="287"/>
      <c r="K11" s="288"/>
      <c r="O11" s="284"/>
    </row>
    <row r="12" spans="1:15">
      <c r="A12" s="277"/>
      <c r="B12" s="280" t="s">
        <v>2848</v>
      </c>
      <c r="C12" s="286"/>
      <c r="D12" s="286"/>
      <c r="E12" s="286"/>
      <c r="F12" s="286"/>
      <c r="G12" s="298"/>
      <c r="H12" s="286"/>
      <c r="I12" s="286"/>
      <c r="J12" s="287"/>
      <c r="K12" s="288"/>
      <c r="O12" s="284"/>
    </row>
    <row r="13" spans="1:15">
      <c r="A13" s="277"/>
      <c r="B13" s="285" t="s">
        <v>2849</v>
      </c>
      <c r="C13" s="344">
        <f>-VLOOKUP("*2.1.0.0.0.00.00*",Base_BP!$C$8:$S$758,4,0)/1000000</f>
        <v>-137510.95661164989</v>
      </c>
      <c r="D13" s="286"/>
      <c r="E13" s="344">
        <f>-VLOOKUP("*2.1.0.0.0.00.00*",Base_BP!$C$8:$S$758,8,0)/1000000</f>
        <v>-54449.90177649002</v>
      </c>
      <c r="F13" s="286"/>
      <c r="G13" s="344">
        <f>-VLOOKUP("*2.1.0.0.0.00.00*",Base_BP!$C$8:$S$758,12,0)/1000000</f>
        <v>-16685.762758609999</v>
      </c>
      <c r="H13" s="286"/>
      <c r="I13" s="286">
        <f>C13+E13+G13</f>
        <v>-208646.62114674994</v>
      </c>
      <c r="J13" s="287">
        <v>-116880.50299232001</v>
      </c>
      <c r="K13" s="288"/>
      <c r="O13" s="284"/>
    </row>
    <row r="14" spans="1:15">
      <c r="A14" s="277"/>
      <c r="B14" s="285" t="s">
        <v>2403</v>
      </c>
      <c r="C14" s="344">
        <f>-VLOOKUP("*2.2.0.0.0.00.00*",Base_BP!$C$8:$S$758,4,0)/1000000</f>
        <v>-265695.59138864058</v>
      </c>
      <c r="D14" s="286"/>
      <c r="E14" s="344">
        <f>-VLOOKUP("*2.2.0.0.0.00.00*",Base_BP!$C$8:$S$758,8,0)/1000000</f>
        <v>-468522.12592972023</v>
      </c>
      <c r="F14" s="286"/>
      <c r="G14" s="344">
        <f>-VLOOKUP("*2.2.0.0.0.00.00*",Base_BP!$C$8:$S$758,12,0)/1000000</f>
        <v>-72612.174901869934</v>
      </c>
      <c r="H14" s="286"/>
      <c r="I14" s="286">
        <f t="shared" ref="I14:I15" si="0">C14+E14+G14</f>
        <v>-806829.89222023077</v>
      </c>
      <c r="J14" s="287">
        <v>-569115.75641764002</v>
      </c>
      <c r="K14" s="288"/>
      <c r="O14" s="284"/>
    </row>
    <row r="15" spans="1:15">
      <c r="A15" s="277"/>
      <c r="B15" s="285" t="s">
        <v>2421</v>
      </c>
      <c r="C15" s="345">
        <f>-VLOOKUP("*2.3.0.0.0.00.00*",Base_BP!$C$8:$S$758,4,0)/1000000</f>
        <v>29480.35950940039</v>
      </c>
      <c r="D15" s="292"/>
      <c r="E15" s="345">
        <f>-VLOOKUP("*2.3.0.0.0.00.00*",Base_BP!$C$8:$S$758,8,0)/1000000</f>
        <v>198724.52858084009</v>
      </c>
      <c r="F15" s="292"/>
      <c r="G15" s="345">
        <f>-VLOOKUP("*2.3.0.0.0.00.00*",Base_BP!$C$8:$S$758,12,0)/1000000</f>
        <v>-499473.66803396004</v>
      </c>
      <c r="H15" s="292"/>
      <c r="I15" s="286">
        <f t="shared" si="0"/>
        <v>-271268.77994371956</v>
      </c>
      <c r="J15" s="299">
        <v>-7667.9787494094926</v>
      </c>
      <c r="K15" s="288"/>
      <c r="O15" s="284"/>
    </row>
    <row r="16" spans="1:15">
      <c r="A16" s="277"/>
      <c r="B16" s="290" t="s">
        <v>2850</v>
      </c>
      <c r="C16" s="291">
        <f>SUM(C13:C15)</f>
        <v>-373726.18849089008</v>
      </c>
      <c r="D16" s="292"/>
      <c r="E16" s="291">
        <f>SUM(E13:E15)</f>
        <v>-324247.49912537017</v>
      </c>
      <c r="F16" s="292"/>
      <c r="G16" s="291">
        <f>SUM(G13:G15)</f>
        <v>-588771.60569443996</v>
      </c>
      <c r="H16" s="292"/>
      <c r="I16" s="291">
        <f>SUM(I13:I15)</f>
        <v>-1286745.2933107002</v>
      </c>
      <c r="J16" s="293">
        <v>-693664.23815936944</v>
      </c>
      <c r="K16" s="288"/>
      <c r="O16" s="284"/>
    </row>
    <row r="17" spans="1:11" ht="24">
      <c r="A17" s="277"/>
      <c r="B17" s="280" t="s">
        <v>2851</v>
      </c>
      <c r="C17" s="356">
        <f>Q53_ResultadosAcumulados!D11</f>
        <v>-919637.7639432908</v>
      </c>
      <c r="D17" s="356"/>
      <c r="E17" s="356">
        <f>Q53_ResultadosAcumulados!F11</f>
        <v>345024.19077116007</v>
      </c>
      <c r="F17" s="356"/>
      <c r="G17" s="356">
        <f>Q53_ResultadosAcumulados!H11</f>
        <v>718589.02293667989</v>
      </c>
      <c r="H17" s="356"/>
      <c r="I17" s="356">
        <f>Q53_ResultadosAcumulados!J11</f>
        <v>143975.44976454973</v>
      </c>
      <c r="J17" s="299">
        <v>27603.685486121569</v>
      </c>
      <c r="K17" s="288"/>
    </row>
    <row r="18" spans="1:11" s="295" customFormat="1">
      <c r="A18" s="277"/>
      <c r="B18" s="300" t="s">
        <v>2852</v>
      </c>
      <c r="C18" s="292">
        <f>C15-C17</f>
        <v>949118.12345269124</v>
      </c>
      <c r="D18" s="292"/>
      <c r="E18" s="292">
        <f>E15-E17</f>
        <v>-146299.66219031997</v>
      </c>
      <c r="F18" s="292"/>
      <c r="G18" s="292">
        <f>G15-G17</f>
        <v>-1218062.6909706399</v>
      </c>
      <c r="H18" s="292"/>
      <c r="I18" s="292">
        <f>I15-I17</f>
        <v>-415244.2297082693</v>
      </c>
      <c r="J18" s="299">
        <v>-35271.664235531061</v>
      </c>
      <c r="K18" s="294"/>
    </row>
    <row r="19" spans="1:11" ht="12.75" thickBot="1">
      <c r="A19" s="301"/>
      <c r="B19" s="302"/>
      <c r="C19" s="303"/>
      <c r="D19" s="303"/>
      <c r="E19" s="303"/>
      <c r="F19" s="303"/>
      <c r="G19" s="303"/>
      <c r="H19" s="303"/>
      <c r="I19" s="303"/>
      <c r="J19" s="303"/>
      <c r="K19" s="304"/>
    </row>
    <row r="20" spans="1:11">
      <c r="B20" s="392" t="s">
        <v>2853</v>
      </c>
      <c r="C20" s="392"/>
      <c r="D20" s="392"/>
      <c r="E20" s="392"/>
      <c r="F20" s="392"/>
      <c r="G20" s="392"/>
      <c r="H20" s="392"/>
      <c r="I20" s="392"/>
      <c r="J20" s="392"/>
    </row>
    <row r="21" spans="1:11">
      <c r="B21" s="305"/>
      <c r="C21" s="305"/>
      <c r="D21" s="305"/>
      <c r="E21" s="305"/>
      <c r="F21" s="305"/>
      <c r="G21" s="305"/>
      <c r="H21" s="305"/>
      <c r="I21" s="305"/>
      <c r="J21" s="305"/>
    </row>
    <row r="22" spans="1:11" ht="29.25" customHeight="1">
      <c r="B22" s="393" t="s">
        <v>2867</v>
      </c>
      <c r="C22" s="393"/>
      <c r="D22" s="393"/>
      <c r="E22" s="393"/>
      <c r="F22" s="393"/>
      <c r="G22" s="393"/>
      <c r="H22" s="393"/>
      <c r="I22" s="393"/>
      <c r="J22" s="393"/>
    </row>
    <row r="1048575" spans="10:10">
      <c r="J1048575" s="286"/>
    </row>
  </sheetData>
  <mergeCells count="5">
    <mergeCell ref="B2:I2"/>
    <mergeCell ref="C3:I3"/>
    <mergeCell ref="I4:J4"/>
    <mergeCell ref="B20:J20"/>
    <mergeCell ref="B22:J22"/>
  </mergeCells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ColWidth="9.140625" defaultRowHeight="15"/>
  <cols>
    <col min="1" max="1" width="2.7109375" style="245" customWidth="1"/>
    <col min="2" max="2" width="72.42578125" style="245" bestFit="1" customWidth="1"/>
    <col min="3" max="3" width="11.7109375" style="245" bestFit="1" customWidth="1"/>
    <col min="4" max="4" width="2.7109375" style="245" customWidth="1"/>
    <col min="5" max="5" width="10.7109375" style="245" bestFit="1" customWidth="1"/>
    <col min="6" max="6" width="2.7109375" style="245" customWidth="1"/>
    <col min="7" max="7" width="12.7109375" style="245" bestFit="1" customWidth="1"/>
    <col min="8" max="8" width="2.7109375" style="245" customWidth="1"/>
    <col min="9" max="9" width="9.85546875" style="245" bestFit="1" customWidth="1"/>
    <col min="10" max="10" width="12.140625" style="245" bestFit="1" customWidth="1"/>
    <col min="11" max="11" width="2.7109375" style="245" customWidth="1"/>
    <col min="12" max="16384" width="9.140625" style="245"/>
  </cols>
  <sheetData>
    <row r="1" spans="1:11">
      <c r="A1" s="241"/>
      <c r="B1" s="306"/>
      <c r="C1" s="306"/>
      <c r="D1" s="306"/>
      <c r="E1" s="306"/>
      <c r="F1" s="306"/>
      <c r="G1" s="306"/>
      <c r="H1" s="306"/>
      <c r="I1" s="306"/>
      <c r="J1" s="306"/>
      <c r="K1" s="244"/>
    </row>
    <row r="2" spans="1:11">
      <c r="A2" s="246"/>
      <c r="B2" s="280"/>
      <c r="C2" s="278" t="s">
        <v>2434</v>
      </c>
      <c r="D2" s="278"/>
      <c r="E2" s="278" t="s">
        <v>2435</v>
      </c>
      <c r="F2" s="278"/>
      <c r="G2" s="278" t="s">
        <v>2436</v>
      </c>
      <c r="H2" s="278"/>
      <c r="I2" s="391" t="s">
        <v>2437</v>
      </c>
      <c r="J2" s="391"/>
      <c r="K2" s="250"/>
    </row>
    <row r="3" spans="1:11">
      <c r="A3" s="246"/>
      <c r="B3" s="280" t="s">
        <v>2854</v>
      </c>
      <c r="C3" s="278">
        <v>2018</v>
      </c>
      <c r="D3" s="278"/>
      <c r="E3" s="278">
        <v>2018</v>
      </c>
      <c r="F3" s="278"/>
      <c r="G3" s="278">
        <v>2018</v>
      </c>
      <c r="H3" s="278"/>
      <c r="I3" s="278">
        <v>2018</v>
      </c>
      <c r="J3" s="278">
        <v>2017</v>
      </c>
      <c r="K3" s="250"/>
    </row>
    <row r="4" spans="1:11">
      <c r="A4" s="246"/>
      <c r="B4" s="280"/>
      <c r="C4" s="307"/>
      <c r="D4" s="307"/>
      <c r="E4" s="307"/>
      <c r="F4" s="307"/>
      <c r="G4" s="307"/>
      <c r="H4" s="307"/>
      <c r="I4" s="307"/>
      <c r="J4" s="307"/>
      <c r="K4" s="250"/>
    </row>
    <row r="5" spans="1:11">
      <c r="A5" s="246"/>
      <c r="B5" s="280" t="s">
        <v>2472</v>
      </c>
      <c r="C5" s="308"/>
      <c r="D5" s="307"/>
      <c r="E5" s="307"/>
      <c r="F5" s="307"/>
      <c r="G5" s="307"/>
      <c r="H5" s="307"/>
      <c r="I5" s="307"/>
      <c r="J5" s="307"/>
      <c r="K5" s="250"/>
    </row>
    <row r="6" spans="1:11">
      <c r="A6" s="246"/>
      <c r="B6" s="309" t="s">
        <v>2473</v>
      </c>
      <c r="C6" s="354">
        <f>-VLOOKUP("*3.1.0.0.0.00.00*",Base_DVP!$C$7:$O$728,4,0)/1000000</f>
        <v>-23194.57006959998</v>
      </c>
      <c r="D6" s="354"/>
      <c r="E6" s="354">
        <f>-VLOOKUP("*3.1.0.0.0.00.00*",Base_DVP!$C$7:$O$728,8,0)/1000000</f>
        <v>-70401.940565039942</v>
      </c>
      <c r="F6" s="354"/>
      <c r="G6" s="354">
        <f>-VLOOKUP("*3.1.0.0.0.00.00*",Base_DVP!$C$7:$O$728,12,0)/1000000</f>
        <v>-30980.71232733002</v>
      </c>
      <c r="H6" s="308"/>
      <c r="I6" s="308">
        <f>C6+E6+G6</f>
        <v>-124577.22296196995</v>
      </c>
      <c r="J6" s="310">
        <v>-91134.020003869999</v>
      </c>
      <c r="K6" s="250"/>
    </row>
    <row r="7" spans="1:11">
      <c r="A7" s="246"/>
      <c r="B7" s="297" t="s">
        <v>2476</v>
      </c>
      <c r="C7" s="354">
        <f>-VLOOKUP("*3.4.0.0.0.00.00*",Base_DVP!$C$7:$O$728,4,0)/1000000</f>
        <v>-3276.6135388597413</v>
      </c>
      <c r="D7" s="354"/>
      <c r="E7" s="354">
        <f>-VLOOKUP("*3.4.0.0.0.00.00*",Base_DVP!$C$7:$O$728,8,0)/1000000</f>
        <v>-35407.946046780002</v>
      </c>
      <c r="F7" s="354"/>
      <c r="G7" s="354">
        <f>-VLOOKUP("*3.4.0.0.0.00.00*",Base_DVP!$C$7:$O$728,12,0)/1000000</f>
        <v>-6231.3697704100041</v>
      </c>
      <c r="H7" s="308"/>
      <c r="I7" s="308">
        <f t="shared" ref="I7:I12" si="0">C7+E7+G7</f>
        <v>-44915.929356049746</v>
      </c>
      <c r="J7" s="310">
        <v>-67776.550096799998</v>
      </c>
      <c r="K7" s="250"/>
    </row>
    <row r="8" spans="1:11">
      <c r="A8" s="246"/>
      <c r="B8" s="297" t="s">
        <v>2477</v>
      </c>
      <c r="C8" s="354">
        <f>-VLOOKUP("*3.5.0.0.0.00.00*",Base_DVP!$C$7:$O$728,4,0)/1000000</f>
        <v>-11438038.8230974</v>
      </c>
      <c r="D8" s="354"/>
      <c r="E8" s="354">
        <f>-VLOOKUP("*3.5.0.0.0.00.00*",Base_DVP!$C$7:$O$728,8,0)/1000000</f>
        <v>-964602.84700539999</v>
      </c>
      <c r="F8" s="354"/>
      <c r="G8" s="354">
        <f>-VLOOKUP("*3.5.0.0.0.00.00*",Base_DVP!$C$7:$O$728,12,0)/1000000</f>
        <v>-205917.19179476</v>
      </c>
      <c r="H8" s="308"/>
      <c r="I8" s="308">
        <f t="shared" si="0"/>
        <v>-12608558.861897562</v>
      </c>
      <c r="J8" s="310">
        <v>-10594020.967871297</v>
      </c>
      <c r="K8" s="250"/>
    </row>
    <row r="9" spans="1:11">
      <c r="A9" s="246"/>
      <c r="B9" s="297" t="s">
        <v>2855</v>
      </c>
      <c r="C9" s="354">
        <f>-VLOOKUP("*3.6.0.0.0.00.00*",Base_DVP!$C$7:$O$728,4,0)/1000000</f>
        <v>-290.848414019958</v>
      </c>
      <c r="D9" s="354"/>
      <c r="E9" s="354">
        <f>-VLOOKUP("*3.6.0.0.0.00.00*",Base_DVP!$C$7:$O$728,8,0)/1000000</f>
        <v>-1023.340172560028</v>
      </c>
      <c r="F9" s="354"/>
      <c r="G9" s="354">
        <f>-VLOOKUP("*3.6.0.0.0.00.00*",Base_DVP!$C$7:$O$728,12,0)/1000000</f>
        <v>-715.97181630999808</v>
      </c>
      <c r="H9" s="308"/>
      <c r="I9" s="308">
        <f t="shared" si="0"/>
        <v>-2030.160402889984</v>
      </c>
      <c r="J9" s="310">
        <v>-23352.018195140005</v>
      </c>
      <c r="K9" s="250"/>
    </row>
    <row r="10" spans="1:11">
      <c r="A10" s="246"/>
      <c r="B10" s="297" t="s">
        <v>2856</v>
      </c>
      <c r="C10" s="354">
        <f>-VLOOKUP("*3.7.0.0.0.00.00*",Base_DVP!$C$7:$O$728,4,0)/1000000</f>
        <v>-686.35747523999999</v>
      </c>
      <c r="D10" s="354"/>
      <c r="E10" s="354">
        <f>-VLOOKUP("*3.7.0.0.0.00.00*",Base_DVP!$C$7:$O$728,8,0)/1000000</f>
        <v>-3918.2435279299998</v>
      </c>
      <c r="F10" s="354"/>
      <c r="G10" s="354">
        <f>-VLOOKUP("*3.7.0.0.0.00.00*",Base_DVP!$C$7:$O$728,12,0)/1000000</f>
        <v>-2425.436997140001</v>
      </c>
      <c r="H10" s="308"/>
      <c r="I10" s="308">
        <f t="shared" si="0"/>
        <v>-7030.0380003100008</v>
      </c>
      <c r="J10" s="310">
        <v>-6707.5443642099999</v>
      </c>
      <c r="K10" s="250"/>
    </row>
    <row r="11" spans="1:11">
      <c r="A11" s="246"/>
      <c r="B11" s="297" t="s">
        <v>2857</v>
      </c>
      <c r="C11" s="354">
        <f>-VLOOKUP("*3.8.0.0.0.00.00*",Base_DVP!$C$7:$O$728,4,0)/1000000</f>
        <v>0</v>
      </c>
      <c r="D11" s="354"/>
      <c r="E11" s="354">
        <f>-VLOOKUP("*3.8.0.0.0.00.00*",Base_DVP!$C$7:$O$728,8,0)/1000000</f>
        <v>0</v>
      </c>
      <c r="F11" s="354"/>
      <c r="G11" s="354">
        <f>-VLOOKUP("*3.8.0.0.0.00.00*",Base_DVP!$C$7:$O$728,12,0)/1000000</f>
        <v>-1.32695322</v>
      </c>
      <c r="H11" s="308"/>
      <c r="I11" s="308">
        <f t="shared" si="0"/>
        <v>-1.32695322</v>
      </c>
      <c r="J11" s="310">
        <v>-15.88337965</v>
      </c>
      <c r="K11" s="250"/>
    </row>
    <row r="12" spans="1:11">
      <c r="A12" s="246"/>
      <c r="B12" s="297" t="s">
        <v>2481</v>
      </c>
      <c r="C12" s="354">
        <f>-VLOOKUP("*3.9.0.0.0.00.00*",Base_DVP!$C$7:$O$728,4,0)/1000000</f>
        <v>-5950.5309358200075</v>
      </c>
      <c r="D12" s="354"/>
      <c r="E12" s="354">
        <f>-VLOOKUP("*3.9.0.0.0.00.00*",Base_DVP!$C$7:$O$728,8,0)/1000000</f>
        <v>-77.751255619994993</v>
      </c>
      <c r="F12" s="354"/>
      <c r="G12" s="354">
        <f>-VLOOKUP("*3.9.0.0.0.00.00*",Base_DVP!$C$7:$O$728,12,0)/1000000</f>
        <v>-315.96984236999498</v>
      </c>
      <c r="H12" s="308"/>
      <c r="I12" s="308">
        <f t="shared" si="0"/>
        <v>-6344.2520338099976</v>
      </c>
      <c r="J12" s="310">
        <v>-8748.9148749100004</v>
      </c>
      <c r="K12" s="250"/>
    </row>
    <row r="13" spans="1:11">
      <c r="A13" s="246"/>
      <c r="B13" s="311" t="s">
        <v>2858</v>
      </c>
      <c r="C13" s="312">
        <f>SUM(C6:C12)</f>
        <v>-11471437.74353094</v>
      </c>
      <c r="D13" s="308"/>
      <c r="E13" s="312">
        <f>SUM(E6:E12)</f>
        <v>-1075432.0685733298</v>
      </c>
      <c r="F13" s="308"/>
      <c r="G13" s="312">
        <f>SUM(G6:G12)</f>
        <v>-246587.97950154002</v>
      </c>
      <c r="H13" s="308"/>
      <c r="I13" s="312">
        <f>SUM(I6:I12)</f>
        <v>-12793457.79160581</v>
      </c>
      <c r="J13" s="313">
        <v>-10791755.898785876</v>
      </c>
      <c r="K13" s="250"/>
    </row>
    <row r="14" spans="1:11">
      <c r="A14" s="246"/>
      <c r="B14" s="280"/>
      <c r="C14" s="308"/>
      <c r="D14" s="308"/>
      <c r="E14" s="308"/>
      <c r="F14" s="308"/>
      <c r="G14" s="308"/>
      <c r="H14" s="308"/>
      <c r="I14" s="308"/>
      <c r="J14" s="310"/>
      <c r="K14" s="250"/>
    </row>
    <row r="15" spans="1:11">
      <c r="A15" s="246"/>
      <c r="B15" s="280" t="s">
        <v>2463</v>
      </c>
      <c r="C15" s="308"/>
      <c r="D15" s="308"/>
      <c r="E15" s="308"/>
      <c r="F15" s="308"/>
      <c r="G15" s="308"/>
      <c r="H15" s="308"/>
      <c r="I15" s="308"/>
      <c r="J15" s="310"/>
      <c r="K15" s="250"/>
    </row>
    <row r="16" spans="1:11">
      <c r="A16" s="246"/>
      <c r="B16" s="309" t="s">
        <v>2465</v>
      </c>
      <c r="C16" s="354">
        <f>-VLOOKUP("*4.2.0.0.0.00.00*",Base_DVP!$C$7:$O$728,4,0)/1000000</f>
        <v>-23446.947770750001</v>
      </c>
      <c r="D16" s="354"/>
      <c r="E16" s="354">
        <f>-VLOOKUP("*4.2.0.0.0.00.00*",Base_DVP!$C$7:$O$728,8,0)/1000000</f>
        <v>-37406.195536920015</v>
      </c>
      <c r="F16" s="354"/>
      <c r="G16" s="354">
        <f>-VLOOKUP("*4.2.0.0.0.00.00*",Base_DVP!$C$7:$O$728,12,0)/1000000</f>
        <v>-18511.17229464</v>
      </c>
      <c r="H16" s="308"/>
      <c r="I16" s="308">
        <f t="shared" ref="I16:I20" si="1">C16+E16+G16</f>
        <v>-79364.315602310016</v>
      </c>
      <c r="J16" s="310">
        <v>-76189.801535189996</v>
      </c>
      <c r="K16" s="250"/>
    </row>
    <row r="17" spans="1:11">
      <c r="A17" s="246"/>
      <c r="B17" s="309" t="s">
        <v>2467</v>
      </c>
      <c r="C17" s="354">
        <f>-VLOOKUP("*4.4.0.0.0.00.00*",Base_DVP!$C$7:$O$728,4,0)/1000000</f>
        <v>-62769.064611670037</v>
      </c>
      <c r="D17" s="354"/>
      <c r="E17" s="354">
        <f>-VLOOKUP("*4.4.0.0.0.00.00*",Base_DVP!$C$7:$O$728,8,0)/1000000</f>
        <v>-2742.9984477500002</v>
      </c>
      <c r="F17" s="354"/>
      <c r="G17" s="354">
        <f>-VLOOKUP("*4.4.0.0.0.00.00*",Base_DVP!$C$7:$O$728,12,0)/1000000</f>
        <v>-578.13128939999399</v>
      </c>
      <c r="H17" s="308"/>
      <c r="I17" s="308">
        <f t="shared" si="1"/>
        <v>-66090.194348820034</v>
      </c>
      <c r="J17" s="310">
        <v>-82907.803260370012</v>
      </c>
      <c r="K17" s="250"/>
    </row>
    <row r="18" spans="1:11">
      <c r="A18" s="246"/>
      <c r="B18" s="309" t="s">
        <v>2468</v>
      </c>
      <c r="C18" s="354">
        <f>-VLOOKUP("*4.5.0.0.0.00.00*",Base_DVP!$C$7:$O$728,4,0)/1000000</f>
        <v>-11080285.923303859</v>
      </c>
      <c r="D18" s="354"/>
      <c r="E18" s="354">
        <f>-VLOOKUP("*4.5.0.0.0.00.00*",Base_DVP!$C$7:$O$728,8,0)/1000000</f>
        <v>-1039535.93995568</v>
      </c>
      <c r="F18" s="354"/>
      <c r="G18" s="354">
        <f>-VLOOKUP("*4.5.0.0.0.00.00*",Base_DVP!$C$7:$O$728,12,0)/1000000</f>
        <v>-511970.26789699</v>
      </c>
      <c r="H18" s="308"/>
      <c r="I18" s="308">
        <f t="shared" si="1"/>
        <v>-12631792.131156528</v>
      </c>
      <c r="J18" s="310">
        <v>-10517712.589532839</v>
      </c>
      <c r="K18" s="250"/>
    </row>
    <row r="19" spans="1:11">
      <c r="A19" s="246"/>
      <c r="B19" s="309" t="s">
        <v>2469</v>
      </c>
      <c r="C19" s="354">
        <f>-VLOOKUP("*4.6.0.0.0.00.00*",Base_DVP!$C$7:$O$728,4,0)/1000000</f>
        <v>-6.0999999999999996E-11</v>
      </c>
      <c r="D19" s="354"/>
      <c r="E19" s="354">
        <f>-VLOOKUP("*4.6.0.0.0.00.00*",Base_DVP!$C$7:$O$728,8,0)/1000000</f>
        <v>1.5E-11</v>
      </c>
      <c r="F19" s="354"/>
      <c r="G19" s="354">
        <f>-VLOOKUP("*4.6.0.0.0.00.00*",Base_DVP!$C$7:$O$728,12,0)/1000000</f>
        <v>-2.3056453900029998</v>
      </c>
      <c r="H19" s="308"/>
      <c r="I19" s="308">
        <f t="shared" si="1"/>
        <v>-2.3056453900489999</v>
      </c>
      <c r="J19" s="310">
        <v>-8.4571728299999993</v>
      </c>
      <c r="K19" s="250"/>
    </row>
    <row r="20" spans="1:11">
      <c r="A20" s="246"/>
      <c r="B20" s="309" t="s">
        <v>2470</v>
      </c>
      <c r="C20" s="354">
        <f>-VLOOKUP("*4.9.0.0.0.00.00*",Base_DVP!$C$7:$O$728,4,0)/1000000</f>
        <v>-38691.45709742004</v>
      </c>
      <c r="D20" s="354"/>
      <c r="E20" s="354">
        <f>-VLOOKUP("*4.9.0.0.0.00.00*",Base_DVP!$C$7:$O$728,8,0)/1000000</f>
        <v>-1502.38656048999</v>
      </c>
      <c r="F20" s="354"/>
      <c r="G20" s="354">
        <f>-VLOOKUP("*4.9.0.0.0.00.00*",Base_DVP!$C$7:$O$728,12,0)/1000000</f>
        <v>-2763.1747632500001</v>
      </c>
      <c r="H20" s="308"/>
      <c r="I20" s="308">
        <f t="shared" si="1"/>
        <v>-42957.018421160028</v>
      </c>
      <c r="J20" s="310">
        <v>-9895.25179054</v>
      </c>
      <c r="K20" s="250"/>
    </row>
    <row r="21" spans="1:11">
      <c r="A21" s="246"/>
      <c r="B21" s="311" t="s">
        <v>2859</v>
      </c>
      <c r="C21" s="312">
        <f>SUM(C16:C20)</f>
        <v>-11205193.3927837</v>
      </c>
      <c r="D21" s="308"/>
      <c r="E21" s="312">
        <f>SUM(E16:E20)</f>
        <v>-1081187.5205008399</v>
      </c>
      <c r="F21" s="308"/>
      <c r="G21" s="312">
        <f>SUM(G16:G20)</f>
        <v>-533825.05188966997</v>
      </c>
      <c r="H21" s="308"/>
      <c r="I21" s="312">
        <f>SUM(I16:I20)</f>
        <v>-12820205.965174207</v>
      </c>
      <c r="J21" s="313">
        <v>-10686713.903291769</v>
      </c>
      <c r="K21" s="250"/>
    </row>
    <row r="22" spans="1:11">
      <c r="A22" s="246"/>
      <c r="B22" s="280"/>
      <c r="C22" s="308"/>
      <c r="D22" s="308"/>
      <c r="E22" s="308"/>
      <c r="F22" s="308"/>
      <c r="G22" s="308"/>
      <c r="H22" s="308"/>
      <c r="I22" s="308"/>
      <c r="J22" s="310"/>
      <c r="K22" s="250"/>
    </row>
    <row r="23" spans="1:11" s="316" customFormat="1">
      <c r="A23" s="314"/>
      <c r="B23" s="280" t="s">
        <v>2860</v>
      </c>
      <c r="C23" s="360">
        <f>C21-C13</f>
        <v>266244.35074724071</v>
      </c>
      <c r="D23" s="361"/>
      <c r="E23" s="360">
        <f>E21-E13</f>
        <v>-5755.4519275100902</v>
      </c>
      <c r="F23" s="361"/>
      <c r="G23" s="360">
        <f>G21-G13</f>
        <v>-287237.07238812995</v>
      </c>
      <c r="H23" s="308"/>
      <c r="I23" s="312">
        <f>I21-I13</f>
        <v>-26748.17356839776</v>
      </c>
      <c r="J23" s="312">
        <v>105041.99549410678</v>
      </c>
      <c r="K23" s="315"/>
    </row>
    <row r="24" spans="1:11" ht="15.75" thickBot="1">
      <c r="A24" s="266"/>
      <c r="B24" s="302"/>
      <c r="C24" s="302"/>
      <c r="D24" s="302"/>
      <c r="E24" s="302"/>
      <c r="F24" s="302"/>
      <c r="G24" s="302"/>
      <c r="H24" s="302"/>
      <c r="I24" s="302"/>
      <c r="J24" s="302"/>
      <c r="K24" s="269"/>
    </row>
    <row r="25" spans="1:11">
      <c r="B25" s="394" t="s">
        <v>2861</v>
      </c>
      <c r="C25" s="394"/>
      <c r="D25" s="394"/>
      <c r="E25" s="394"/>
      <c r="F25" s="394"/>
      <c r="G25" s="394"/>
      <c r="H25" s="394"/>
      <c r="I25" s="394"/>
      <c r="J25" s="394"/>
    </row>
    <row r="27" spans="1:11" ht="28.5" customHeight="1">
      <c r="B27" s="395" t="s">
        <v>2866</v>
      </c>
      <c r="C27" s="395"/>
      <c r="D27" s="395"/>
      <c r="E27" s="395"/>
      <c r="F27" s="395"/>
      <c r="G27" s="395"/>
      <c r="H27" s="395"/>
      <c r="I27" s="395"/>
      <c r="J27" s="395"/>
    </row>
  </sheetData>
  <mergeCells count="3">
    <mergeCell ref="I2:J2"/>
    <mergeCell ref="B25:J25"/>
    <mergeCell ref="B27:J2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showGridLines="0" workbookViewId="0"/>
  </sheetViews>
  <sheetFormatPr defaultColWidth="9.140625" defaultRowHeight="15"/>
  <cols>
    <col min="1" max="1" width="6.85546875" style="320" customWidth="1"/>
    <col min="2" max="2" width="5.28515625" style="320" customWidth="1"/>
    <col min="3" max="3" width="38.85546875" style="320" bestFit="1" customWidth="1"/>
    <col min="4" max="4" width="9.7109375" style="320" bestFit="1" customWidth="1"/>
    <col min="5" max="5" width="9" style="320" bestFit="1" customWidth="1"/>
    <col min="6" max="6" width="9.140625" style="320"/>
    <col min="7" max="7" width="9.7109375" style="320" bestFit="1" customWidth="1"/>
    <col min="8" max="8" width="8" style="320" bestFit="1" customWidth="1"/>
    <col min="9" max="9" width="9.140625" style="320"/>
    <col min="10" max="10" width="9.140625" style="320" bestFit="1" customWidth="1"/>
    <col min="11" max="11" width="7.5703125" style="320" bestFit="1" customWidth="1"/>
    <col min="12" max="12" width="9.140625" style="320"/>
    <col min="13" max="13" width="9.7109375" style="320" bestFit="1" customWidth="1"/>
    <col min="14" max="14" width="9" style="320" bestFit="1" customWidth="1"/>
    <col min="15" max="15" width="5.28515625" style="320" customWidth="1"/>
    <col min="16" max="16" width="9.140625" style="320"/>
    <col min="17" max="17" width="9.5703125" style="320" bestFit="1" customWidth="1"/>
    <col min="18" max="16384" width="9.140625" style="320"/>
  </cols>
  <sheetData>
    <row r="1" spans="2:17" ht="15.75" customHeight="1" thickBot="1"/>
    <row r="2" spans="2:17">
      <c r="B2" s="39"/>
      <c r="C2" s="1"/>
      <c r="D2" s="17"/>
      <c r="E2" s="1"/>
      <c r="F2" s="1"/>
      <c r="G2" s="17"/>
      <c r="H2" s="18"/>
      <c r="I2" s="1"/>
      <c r="J2" s="17"/>
      <c r="K2" s="17"/>
      <c r="L2" s="1"/>
      <c r="M2" s="17"/>
      <c r="N2" s="379" t="s">
        <v>2380</v>
      </c>
      <c r="O2" s="380"/>
    </row>
    <row r="3" spans="2:17">
      <c r="B3" s="5"/>
      <c r="C3" s="23"/>
      <c r="D3" s="378" t="s">
        <v>2434</v>
      </c>
      <c r="E3" s="377"/>
      <c r="F3" s="321"/>
      <c r="G3" s="378" t="s">
        <v>2435</v>
      </c>
      <c r="H3" s="377"/>
      <c r="I3" s="321"/>
      <c r="J3" s="378" t="s">
        <v>2436</v>
      </c>
      <c r="K3" s="377"/>
      <c r="L3" s="321"/>
      <c r="M3" s="378" t="s">
        <v>2437</v>
      </c>
      <c r="N3" s="377"/>
      <c r="O3" s="322"/>
    </row>
    <row r="4" spans="2:17">
      <c r="B4" s="5"/>
      <c r="D4" s="321">
        <v>2018</v>
      </c>
      <c r="E4" s="25">
        <v>2017</v>
      </c>
      <c r="F4" s="321"/>
      <c r="G4" s="321">
        <v>2018</v>
      </c>
      <c r="H4" s="25">
        <v>2017</v>
      </c>
      <c r="I4" s="321"/>
      <c r="J4" s="321">
        <v>2018</v>
      </c>
      <c r="K4" s="25">
        <v>2017</v>
      </c>
      <c r="L4" s="321"/>
      <c r="M4" s="321">
        <v>2018</v>
      </c>
      <c r="N4" s="25">
        <v>2017</v>
      </c>
      <c r="O4" s="322"/>
    </row>
    <row r="5" spans="2:17">
      <c r="B5" s="5"/>
      <c r="C5" s="23" t="s">
        <v>2439</v>
      </c>
      <c r="D5" s="321"/>
      <c r="E5" s="25"/>
      <c r="F5" s="321"/>
      <c r="G5" s="321"/>
      <c r="H5" s="25"/>
      <c r="I5" s="321"/>
      <c r="J5" s="321"/>
      <c r="K5" s="25"/>
      <c r="L5" s="321"/>
      <c r="M5" s="321"/>
      <c r="N5" s="25"/>
      <c r="O5" s="322"/>
    </row>
    <row r="6" spans="2:17">
      <c r="B6" s="5"/>
      <c r="C6" s="23"/>
      <c r="D6" s="37"/>
      <c r="E6" s="25"/>
      <c r="F6" s="321"/>
      <c r="G6" s="37"/>
      <c r="H6" s="31"/>
      <c r="I6" s="321"/>
      <c r="J6" s="37"/>
      <c r="K6" s="31"/>
      <c r="L6" s="321"/>
      <c r="M6" s="37"/>
      <c r="N6" s="31"/>
      <c r="O6" s="322"/>
    </row>
    <row r="7" spans="2:17">
      <c r="B7" s="5"/>
      <c r="C7" s="79" t="s">
        <v>2385</v>
      </c>
      <c r="D7" s="37"/>
      <c r="E7" s="25"/>
      <c r="F7" s="321"/>
      <c r="G7" s="37"/>
      <c r="H7" s="31"/>
      <c r="I7" s="321"/>
      <c r="J7" s="37"/>
      <c r="K7" s="31"/>
      <c r="L7" s="321"/>
      <c r="M7" s="37"/>
      <c r="N7" s="31"/>
      <c r="O7" s="322"/>
    </row>
    <row r="8" spans="2:17" ht="24" customHeight="1">
      <c r="B8" s="5"/>
      <c r="C8" s="81" t="s">
        <v>2440</v>
      </c>
      <c r="D8" s="70">
        <v>68335</v>
      </c>
      <c r="E8" s="68">
        <v>39162.243379920001</v>
      </c>
      <c r="F8" s="69"/>
      <c r="G8" s="70">
        <v>39517</v>
      </c>
      <c r="H8" s="68">
        <v>35049.938373049998</v>
      </c>
      <c r="I8" s="69"/>
      <c r="J8" s="70">
        <v>16028</v>
      </c>
      <c r="K8" s="68">
        <v>13484.370057169999</v>
      </c>
      <c r="L8" s="69"/>
      <c r="M8" s="70">
        <v>123880</v>
      </c>
      <c r="N8" s="68">
        <v>87696.551810140008</v>
      </c>
      <c r="O8" s="19"/>
    </row>
    <row r="9" spans="2:17">
      <c r="B9" s="5"/>
      <c r="C9" s="26" t="s">
        <v>2441</v>
      </c>
      <c r="D9" s="70">
        <v>808496</v>
      </c>
      <c r="E9" s="68">
        <v>789358.42494465993</v>
      </c>
      <c r="F9" s="69"/>
      <c r="G9" s="70">
        <v>16491</v>
      </c>
      <c r="H9" s="68">
        <v>11188.21796423</v>
      </c>
      <c r="I9" s="69"/>
      <c r="J9" s="70">
        <v>2821</v>
      </c>
      <c r="K9" s="68">
        <v>1912.8973659200001</v>
      </c>
      <c r="L9" s="69"/>
      <c r="M9" s="70">
        <v>827808</v>
      </c>
      <c r="N9" s="68">
        <v>802459.54027480993</v>
      </c>
      <c r="O9" s="20"/>
    </row>
    <row r="10" spans="2:17">
      <c r="B10" s="5"/>
      <c r="C10" s="26" t="s">
        <v>2442</v>
      </c>
      <c r="D10" s="70">
        <v>3064</v>
      </c>
      <c r="E10" s="68">
        <v>2813.8915612999999</v>
      </c>
      <c r="F10" s="69"/>
      <c r="G10" s="70">
        <v>44175</v>
      </c>
      <c r="H10" s="68">
        <v>34944.847930290001</v>
      </c>
      <c r="I10" s="69"/>
      <c r="J10" s="70">
        <v>27286</v>
      </c>
      <c r="K10" s="68">
        <v>23547.916964290001</v>
      </c>
      <c r="L10" s="69"/>
      <c r="M10" s="70">
        <v>74525</v>
      </c>
      <c r="N10" s="68">
        <v>61306.656455880002</v>
      </c>
      <c r="O10" s="20"/>
    </row>
    <row r="11" spans="2:17">
      <c r="B11" s="5"/>
      <c r="C11" s="26" t="s">
        <v>2393</v>
      </c>
      <c r="D11" s="70">
        <v>37</v>
      </c>
      <c r="E11" s="68">
        <v>189.39044888999999</v>
      </c>
      <c r="F11" s="69"/>
      <c r="G11" s="70">
        <v>171</v>
      </c>
      <c r="H11" s="68">
        <v>406.01466766999988</v>
      </c>
      <c r="I11" s="69"/>
      <c r="J11" s="70">
        <v>289</v>
      </c>
      <c r="K11" s="68">
        <v>309.08160902999998</v>
      </c>
      <c r="L11" s="69"/>
      <c r="M11" s="70">
        <v>497</v>
      </c>
      <c r="N11" s="68">
        <v>904.48672558999988</v>
      </c>
      <c r="O11" s="20"/>
    </row>
    <row r="12" spans="2:17">
      <c r="B12" s="5"/>
      <c r="C12" s="26" t="s">
        <v>2395</v>
      </c>
      <c r="D12" s="70">
        <v>0</v>
      </c>
      <c r="E12" s="68"/>
      <c r="F12" s="69"/>
      <c r="G12" s="70">
        <v>0</v>
      </c>
      <c r="H12" s="68"/>
      <c r="I12" s="69"/>
      <c r="J12" s="70">
        <v>0</v>
      </c>
      <c r="K12" s="68"/>
      <c r="L12" s="69"/>
      <c r="M12" s="70">
        <v>0</v>
      </c>
      <c r="N12" s="68"/>
      <c r="O12" s="20"/>
    </row>
    <row r="13" spans="2:17">
      <c r="B13" s="5"/>
      <c r="C13" s="26" t="s">
        <v>2397</v>
      </c>
      <c r="D13" s="70">
        <v>80952</v>
      </c>
      <c r="E13" s="68">
        <v>52017.223711339997</v>
      </c>
      <c r="F13" s="69"/>
      <c r="G13" s="70">
        <v>4788</v>
      </c>
      <c r="H13" s="68">
        <v>3315.8087239900001</v>
      </c>
      <c r="I13" s="69"/>
      <c r="J13" s="70">
        <v>1286</v>
      </c>
      <c r="K13" s="68">
        <v>1287.99008258</v>
      </c>
      <c r="L13" s="69"/>
      <c r="M13" s="70">
        <v>87026</v>
      </c>
      <c r="N13" s="68">
        <v>56621.022517909987</v>
      </c>
      <c r="O13" s="20"/>
    </row>
    <row r="14" spans="2:17" ht="15.75" customHeight="1" thickBot="1">
      <c r="B14" s="5"/>
      <c r="C14" s="26" t="s">
        <v>2399</v>
      </c>
      <c r="D14" s="52">
        <v>189272</v>
      </c>
      <c r="E14" s="51">
        <v>240824.05014715999</v>
      </c>
      <c r="F14" s="69"/>
      <c r="G14" s="52">
        <v>98431</v>
      </c>
      <c r="H14" s="51">
        <v>98422.17779894</v>
      </c>
      <c r="I14" s="69"/>
      <c r="J14" s="52">
        <v>20541</v>
      </c>
      <c r="K14" s="51">
        <v>18449.93482989</v>
      </c>
      <c r="L14" s="69"/>
      <c r="M14" s="52">
        <v>308244</v>
      </c>
      <c r="N14" s="51">
        <v>357696.16277598997</v>
      </c>
      <c r="O14" s="20"/>
    </row>
    <row r="15" spans="2:17">
      <c r="B15" s="5"/>
      <c r="C15" s="28" t="s">
        <v>2401</v>
      </c>
      <c r="D15" s="71">
        <v>1150156</v>
      </c>
      <c r="E15" s="61">
        <v>1124365.2241932701</v>
      </c>
      <c r="F15" s="85"/>
      <c r="G15" s="71">
        <v>203573</v>
      </c>
      <c r="H15" s="61">
        <v>183327.00545817</v>
      </c>
      <c r="I15" s="85"/>
      <c r="J15" s="71">
        <v>68251</v>
      </c>
      <c r="K15" s="61">
        <v>58992.190908880002</v>
      </c>
      <c r="L15" s="85"/>
      <c r="M15" s="71">
        <v>1421980</v>
      </c>
      <c r="N15" s="61">
        <v>1366684.4205603199</v>
      </c>
      <c r="O15" s="20"/>
      <c r="Q15" s="227"/>
    </row>
    <row r="16" spans="2:17">
      <c r="B16" s="5"/>
      <c r="D16" s="85"/>
      <c r="E16" s="72"/>
      <c r="F16" s="69"/>
      <c r="G16" s="85"/>
      <c r="H16" s="73"/>
      <c r="I16" s="69"/>
      <c r="J16" s="85"/>
      <c r="K16" s="73"/>
      <c r="L16" s="69"/>
      <c r="M16" s="85"/>
      <c r="N16" s="73"/>
      <c r="O16" s="20"/>
    </row>
    <row r="17" spans="2:17">
      <c r="B17" s="5"/>
      <c r="C17" s="79" t="s">
        <v>2403</v>
      </c>
      <c r="D17" s="71"/>
      <c r="E17" s="72"/>
      <c r="F17" s="69"/>
      <c r="G17" s="85"/>
      <c r="H17" s="73"/>
      <c r="I17" s="69"/>
      <c r="J17" s="85"/>
      <c r="K17" s="73"/>
      <c r="L17" s="69"/>
      <c r="M17" s="85"/>
      <c r="N17" s="73"/>
      <c r="O17" s="20"/>
    </row>
    <row r="18" spans="2:17" ht="24" customHeight="1">
      <c r="B18" s="5"/>
      <c r="C18" s="81" t="s">
        <v>2443</v>
      </c>
      <c r="D18" s="70">
        <v>4309</v>
      </c>
      <c r="E18" s="68">
        <v>1374.1553659900001</v>
      </c>
      <c r="F18" s="69"/>
      <c r="G18" s="70">
        <v>28274</v>
      </c>
      <c r="H18" s="68">
        <v>25399.86948229</v>
      </c>
      <c r="I18" s="69"/>
      <c r="J18" s="70">
        <v>41363</v>
      </c>
      <c r="K18" s="68">
        <v>36544.85200192</v>
      </c>
      <c r="L18" s="69"/>
      <c r="M18" s="70">
        <v>73946</v>
      </c>
      <c r="N18" s="68">
        <v>63318.876850199988</v>
      </c>
      <c r="O18" s="20"/>
    </row>
    <row r="19" spans="2:17">
      <c r="B19" s="5"/>
      <c r="C19" s="26" t="s">
        <v>2444</v>
      </c>
      <c r="D19" s="70">
        <v>4894746</v>
      </c>
      <c r="E19" s="68">
        <v>4456135.272221081</v>
      </c>
      <c r="F19" s="69"/>
      <c r="G19" s="70">
        <v>320050</v>
      </c>
      <c r="H19" s="68">
        <v>286825.40731410001</v>
      </c>
      <c r="I19" s="69"/>
      <c r="J19" s="70">
        <v>33810</v>
      </c>
      <c r="K19" s="68">
        <v>30956.581670750002</v>
      </c>
      <c r="L19" s="69"/>
      <c r="M19" s="70">
        <v>5248606</v>
      </c>
      <c r="N19" s="68">
        <v>4773917.2612059312</v>
      </c>
      <c r="O19" s="20"/>
    </row>
    <row r="20" spans="2:17">
      <c r="B20" s="5"/>
      <c r="C20" s="26" t="s">
        <v>2445</v>
      </c>
      <c r="D20" s="70">
        <v>349</v>
      </c>
      <c r="E20" s="68">
        <v>348.31710891</v>
      </c>
      <c r="F20" s="69"/>
      <c r="G20" s="70">
        <v>34304</v>
      </c>
      <c r="H20" s="68">
        <v>32508.061814879999</v>
      </c>
      <c r="I20" s="69"/>
      <c r="J20" s="70">
        <v>18503</v>
      </c>
      <c r="K20" s="68">
        <v>15564.12147052</v>
      </c>
      <c r="L20" s="69"/>
      <c r="M20" s="70">
        <v>53156</v>
      </c>
      <c r="N20" s="68">
        <v>48420.500394310002</v>
      </c>
      <c r="O20" s="20"/>
    </row>
    <row r="21" spans="2:17">
      <c r="B21" s="5"/>
      <c r="C21" s="26" t="s">
        <v>2411</v>
      </c>
      <c r="D21" s="70">
        <v>81</v>
      </c>
      <c r="E21" s="68">
        <v>80.675302729999984</v>
      </c>
      <c r="F21" s="69"/>
      <c r="G21" s="70">
        <v>60</v>
      </c>
      <c r="H21" s="68">
        <v>134.9378725</v>
      </c>
      <c r="I21" s="69"/>
      <c r="J21" s="70">
        <v>2862</v>
      </c>
      <c r="K21" s="68">
        <v>2122.0394667599999</v>
      </c>
      <c r="L21" s="69"/>
      <c r="M21" s="70">
        <v>3003</v>
      </c>
      <c r="N21" s="68">
        <v>2337.6526419900001</v>
      </c>
      <c r="O21" s="20"/>
    </row>
    <row r="22" spans="2:17">
      <c r="B22" s="5"/>
      <c r="C22" s="26" t="s">
        <v>2412</v>
      </c>
      <c r="D22" s="70">
        <v>1612992</v>
      </c>
      <c r="E22" s="68">
        <v>1637724.8518753101</v>
      </c>
      <c r="F22" s="69"/>
      <c r="G22" s="70">
        <v>1519619</v>
      </c>
      <c r="H22" s="68">
        <v>1188903.3781580201</v>
      </c>
      <c r="I22" s="69"/>
      <c r="J22" s="70">
        <v>428759</v>
      </c>
      <c r="K22" s="68">
        <v>376784.68438743002</v>
      </c>
      <c r="L22" s="69"/>
      <c r="M22" s="70">
        <v>3561370</v>
      </c>
      <c r="N22" s="68">
        <v>3203412.9144207598</v>
      </c>
      <c r="O22" s="20"/>
    </row>
    <row r="23" spans="2:17">
      <c r="B23" s="5"/>
      <c r="C23" s="26" t="s">
        <v>2413</v>
      </c>
      <c r="D23" s="70">
        <v>21898</v>
      </c>
      <c r="E23" s="68">
        <v>34274.000529110002</v>
      </c>
      <c r="F23" s="69"/>
      <c r="G23" s="70">
        <v>30319</v>
      </c>
      <c r="H23" s="68">
        <v>34846.85013133</v>
      </c>
      <c r="I23" s="69"/>
      <c r="J23" s="70">
        <v>15190</v>
      </c>
      <c r="K23" s="68">
        <v>15663.43320297</v>
      </c>
      <c r="L23" s="69"/>
      <c r="M23" s="70">
        <v>67407</v>
      </c>
      <c r="N23" s="68">
        <v>84784.283863410004</v>
      </c>
      <c r="O23" s="20"/>
    </row>
    <row r="24" spans="2:17" ht="15.75" customHeight="1" thickBot="1">
      <c r="B24" s="5"/>
      <c r="C24" s="26" t="s">
        <v>2415</v>
      </c>
      <c r="D24" s="52">
        <v>2</v>
      </c>
      <c r="E24" s="51">
        <v>2.2799992499999999</v>
      </c>
      <c r="F24" s="69"/>
      <c r="G24" s="52">
        <v>12377</v>
      </c>
      <c r="H24" s="51">
        <v>10814.66731999</v>
      </c>
      <c r="I24" s="69"/>
      <c r="J24" s="52">
        <v>1414</v>
      </c>
      <c r="K24" s="51">
        <v>2028.5641874600001</v>
      </c>
      <c r="L24" s="69"/>
      <c r="M24" s="52">
        <v>13794</v>
      </c>
      <c r="N24" s="51">
        <v>12845.511506700001</v>
      </c>
      <c r="O24" s="20"/>
    </row>
    <row r="25" spans="2:17">
      <c r="B25" s="5"/>
      <c r="C25" s="28" t="s">
        <v>2417</v>
      </c>
      <c r="D25" s="71">
        <v>6534377</v>
      </c>
      <c r="E25" s="61">
        <v>6129939.5524023799</v>
      </c>
      <c r="F25" s="85"/>
      <c r="G25" s="71">
        <v>1945003</v>
      </c>
      <c r="H25" s="61">
        <v>1579433.1720931099</v>
      </c>
      <c r="I25" s="85"/>
      <c r="J25" s="71">
        <v>541901</v>
      </c>
      <c r="K25" s="61">
        <v>479664.27638781001</v>
      </c>
      <c r="L25" s="85"/>
      <c r="M25" s="71">
        <v>9021282</v>
      </c>
      <c r="N25" s="61">
        <v>8189037.0008833008</v>
      </c>
      <c r="O25" s="20"/>
      <c r="Q25" s="227"/>
    </row>
    <row r="26" spans="2:17">
      <c r="B26" s="5"/>
      <c r="D26" s="85"/>
      <c r="E26" s="72"/>
      <c r="F26" s="69"/>
      <c r="G26" s="85"/>
      <c r="H26" s="73"/>
      <c r="I26" s="69"/>
      <c r="J26" s="85"/>
      <c r="K26" s="73"/>
      <c r="L26" s="69"/>
      <c r="M26" s="85"/>
      <c r="N26" s="73"/>
      <c r="O26" s="20"/>
    </row>
    <row r="27" spans="2:17">
      <c r="B27" s="5"/>
      <c r="C27" s="79" t="s">
        <v>2421</v>
      </c>
      <c r="D27" s="71"/>
      <c r="E27" s="72"/>
      <c r="F27" s="69"/>
      <c r="G27" s="85"/>
      <c r="H27" s="73"/>
      <c r="I27" s="69"/>
      <c r="J27" s="85"/>
      <c r="K27" s="73"/>
      <c r="L27" s="69"/>
      <c r="M27" s="85"/>
      <c r="N27" s="73"/>
      <c r="O27" s="20"/>
    </row>
    <row r="28" spans="2:17">
      <c r="B28" s="21"/>
      <c r="C28" s="26" t="s">
        <v>2422</v>
      </c>
      <c r="D28" s="70">
        <v>3595</v>
      </c>
      <c r="E28" s="68">
        <v>17838.935999950001</v>
      </c>
      <c r="F28" s="69"/>
      <c r="G28" s="70">
        <v>58023</v>
      </c>
      <c r="H28" s="68">
        <v>16040.695348929999</v>
      </c>
      <c r="I28" s="69"/>
      <c r="J28" s="70">
        <v>55712</v>
      </c>
      <c r="K28" s="68">
        <v>51961.201493850007</v>
      </c>
      <c r="L28" s="69"/>
      <c r="M28" s="70">
        <v>117330</v>
      </c>
      <c r="N28" s="68">
        <v>85840.832842730015</v>
      </c>
      <c r="O28" s="322"/>
    </row>
    <row r="29" spans="2:17">
      <c r="B29" s="22"/>
      <c r="C29" s="26" t="s">
        <v>2446</v>
      </c>
      <c r="D29" s="70">
        <v>11</v>
      </c>
      <c r="E29" s="68">
        <v>0</v>
      </c>
      <c r="F29" s="69"/>
      <c r="G29" s="70">
        <v>2995</v>
      </c>
      <c r="H29" s="68">
        <v>1497.07051843</v>
      </c>
      <c r="I29" s="69"/>
      <c r="J29" s="70">
        <v>184</v>
      </c>
      <c r="K29" s="68">
        <v>162.58546337000001</v>
      </c>
      <c r="L29" s="69"/>
      <c r="M29" s="70">
        <v>3190</v>
      </c>
      <c r="N29" s="68">
        <v>1659.6559818000001</v>
      </c>
      <c r="O29" s="322"/>
    </row>
    <row r="30" spans="2:17">
      <c r="B30" s="22"/>
      <c r="C30" s="26" t="s">
        <v>2424</v>
      </c>
      <c r="D30" s="70">
        <v>199</v>
      </c>
      <c r="E30" s="68">
        <v>290.66898337999999</v>
      </c>
      <c r="F30" s="69"/>
      <c r="G30" s="70">
        <v>690</v>
      </c>
      <c r="H30" s="68">
        <v>699.26788148000003</v>
      </c>
      <c r="I30" s="69"/>
      <c r="J30" s="70">
        <v>197</v>
      </c>
      <c r="K30" s="68">
        <v>155.48764921</v>
      </c>
      <c r="L30" s="69"/>
      <c r="M30" s="70">
        <v>1086</v>
      </c>
      <c r="N30" s="68">
        <v>1145.42451407</v>
      </c>
      <c r="O30" s="322"/>
    </row>
    <row r="31" spans="2:17">
      <c r="B31" s="22"/>
      <c r="C31" s="26" t="s">
        <v>2425</v>
      </c>
      <c r="D31" s="70">
        <v>248</v>
      </c>
      <c r="E31" s="68">
        <v>253.70042448999999</v>
      </c>
      <c r="F31" s="69"/>
      <c r="G31" s="70">
        <v>7864</v>
      </c>
      <c r="H31" s="68">
        <v>6755.3896145199997</v>
      </c>
      <c r="I31" s="69"/>
      <c r="J31" s="70">
        <v>3545</v>
      </c>
      <c r="K31" s="68">
        <v>3331.93271112</v>
      </c>
      <c r="L31" s="69"/>
      <c r="M31" s="70">
        <v>11657</v>
      </c>
      <c r="N31" s="68">
        <v>10341.02275013</v>
      </c>
      <c r="O31" s="322"/>
    </row>
    <row r="32" spans="2:17">
      <c r="B32" s="22"/>
      <c r="C32" s="26" t="s">
        <v>2426</v>
      </c>
      <c r="D32" s="70">
        <v>209</v>
      </c>
      <c r="E32" s="68">
        <v>76.088197449999981</v>
      </c>
      <c r="F32" s="69"/>
      <c r="G32" s="70">
        <v>537</v>
      </c>
      <c r="H32" s="68">
        <v>523.09194348000005</v>
      </c>
      <c r="I32" s="69"/>
      <c r="J32" s="70">
        <v>310</v>
      </c>
      <c r="K32" s="68">
        <v>-1.9479372000000019</v>
      </c>
      <c r="L32" s="69"/>
      <c r="M32" s="70">
        <v>1056</v>
      </c>
      <c r="N32" s="68">
        <v>597.23220373000004</v>
      </c>
      <c r="O32" s="322"/>
    </row>
    <row r="33" spans="2:15">
      <c r="B33" s="21"/>
      <c r="C33" s="26" t="s">
        <v>2427</v>
      </c>
      <c r="D33" s="70">
        <v>245</v>
      </c>
      <c r="E33" s="68">
        <v>272.53709633</v>
      </c>
      <c r="F33" s="69"/>
      <c r="G33" s="70">
        <v>1119</v>
      </c>
      <c r="H33" s="68">
        <v>1119.81230463</v>
      </c>
      <c r="I33" s="69"/>
      <c r="J33" s="70">
        <v>829</v>
      </c>
      <c r="K33" s="68">
        <v>1088.8375924500001</v>
      </c>
      <c r="L33" s="69"/>
      <c r="M33" s="70">
        <v>2193</v>
      </c>
      <c r="N33" s="68">
        <v>2481.18699341</v>
      </c>
      <c r="O33" s="322"/>
    </row>
    <row r="34" spans="2:15">
      <c r="B34" s="21"/>
      <c r="C34" s="26" t="s">
        <v>2428</v>
      </c>
      <c r="D34" s="70">
        <v>-2366202</v>
      </c>
      <c r="E34" s="68">
        <v>-2927899.464062369</v>
      </c>
      <c r="F34" s="69"/>
      <c r="G34" s="70">
        <v>-972681</v>
      </c>
      <c r="H34" s="68">
        <v>-448148.06657606002</v>
      </c>
      <c r="I34" s="69"/>
      <c r="J34" s="70">
        <v>-270178</v>
      </c>
      <c r="K34" s="68">
        <v>263137.31546003988</v>
      </c>
      <c r="L34" s="69"/>
      <c r="M34" s="70">
        <v>-3609061</v>
      </c>
      <c r="N34" s="68">
        <v>-3112910.21517839</v>
      </c>
      <c r="O34" s="322"/>
    </row>
    <row r="35" spans="2:15" ht="15.75" customHeight="1" thickBot="1">
      <c r="B35" s="21"/>
      <c r="C35" s="26" t="s">
        <v>2429</v>
      </c>
      <c r="D35" s="52">
        <v>-1458</v>
      </c>
      <c r="E35" s="51">
        <v>-776.88456119000011</v>
      </c>
      <c r="F35" s="69"/>
      <c r="G35" s="52">
        <v>0</v>
      </c>
      <c r="H35" s="51">
        <v>0</v>
      </c>
      <c r="I35" s="69"/>
      <c r="J35" s="52">
        <v>0</v>
      </c>
      <c r="K35" s="51">
        <v>-88.876735899999986</v>
      </c>
      <c r="L35" s="69"/>
      <c r="M35" s="52">
        <v>-1458</v>
      </c>
      <c r="N35" s="51">
        <v>-865.76142985000013</v>
      </c>
      <c r="O35" s="322"/>
    </row>
    <row r="36" spans="2:15">
      <c r="B36" s="5"/>
      <c r="C36" s="28" t="s">
        <v>2430</v>
      </c>
      <c r="D36" s="71">
        <v>-2363152</v>
      </c>
      <c r="E36" s="61">
        <v>-2909944.417921959</v>
      </c>
      <c r="F36" s="71"/>
      <c r="G36" s="71">
        <v>-901453</v>
      </c>
      <c r="H36" s="61">
        <v>-421512.73909734999</v>
      </c>
      <c r="I36" s="71"/>
      <c r="J36" s="71">
        <v>-209401</v>
      </c>
      <c r="K36" s="61">
        <v>319746.53569693991</v>
      </c>
      <c r="L36" s="71"/>
      <c r="M36" s="71">
        <v>-3474007</v>
      </c>
      <c r="N36" s="61">
        <v>-3011710.6213223701</v>
      </c>
      <c r="O36" s="322"/>
    </row>
    <row r="37" spans="2:15" ht="15.75" customHeight="1" thickBot="1">
      <c r="B37" s="5"/>
      <c r="D37" s="54"/>
      <c r="E37" s="53"/>
      <c r="F37" s="69"/>
      <c r="G37" s="54"/>
      <c r="H37" s="53"/>
      <c r="I37" s="69"/>
      <c r="J37" s="54"/>
      <c r="K37" s="53"/>
      <c r="L37" s="69"/>
      <c r="M37" s="52"/>
      <c r="N37" s="51"/>
      <c r="O37" s="322"/>
    </row>
    <row r="38" spans="2:15">
      <c r="B38" s="5"/>
      <c r="C38" s="23" t="s">
        <v>2432</v>
      </c>
      <c r="D38" s="71">
        <v>5321381</v>
      </c>
      <c r="E38" s="61">
        <v>4344360.3586736908</v>
      </c>
      <c r="F38" s="70"/>
      <c r="G38" s="71">
        <v>1247123</v>
      </c>
      <c r="H38" s="61">
        <v>1341247.43845393</v>
      </c>
      <c r="I38" s="70"/>
      <c r="J38" s="71">
        <v>400751</v>
      </c>
      <c r="K38" s="61">
        <v>858403.0029936299</v>
      </c>
      <c r="L38" s="70"/>
      <c r="M38" s="71">
        <v>6969255</v>
      </c>
      <c r="N38" s="61">
        <v>6544010.8001212506</v>
      </c>
      <c r="O38" s="322"/>
    </row>
    <row r="39" spans="2:15" ht="15.75" customHeight="1" thickBot="1">
      <c r="B39" s="6"/>
      <c r="C39" s="83"/>
      <c r="D39" s="16"/>
      <c r="E39" s="83"/>
      <c r="F39" s="83"/>
      <c r="G39" s="16"/>
      <c r="H39" s="16"/>
      <c r="I39" s="83"/>
      <c r="J39" s="16"/>
      <c r="K39" s="16"/>
      <c r="L39" s="83"/>
      <c r="M39" s="16"/>
      <c r="N39" s="16"/>
      <c r="O39" s="3"/>
    </row>
    <row r="41" spans="2:15" ht="135">
      <c r="B41" s="166"/>
      <c r="C41" s="166" t="s">
        <v>2862</v>
      </c>
      <c r="D41" s="327">
        <f>'Q2'!D34-Q3_Orig!D38</f>
        <v>-653393</v>
      </c>
      <c r="G41" s="327">
        <f>'Q2'!G34-Q3_Orig!G38</f>
        <v>300460</v>
      </c>
      <c r="J41" s="327">
        <f>'Q2'!J34-Q3_Orig!J38</f>
        <v>561229</v>
      </c>
      <c r="M41" s="327">
        <f>'Q2'!M34-Q3_Orig!M38</f>
        <v>208296</v>
      </c>
    </row>
  </sheetData>
  <mergeCells count="5">
    <mergeCell ref="N2:O2"/>
    <mergeCell ref="D3:E3"/>
    <mergeCell ref="G3:H3"/>
    <mergeCell ref="J3:K3"/>
    <mergeCell ref="M3:N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showGridLines="0" workbookViewId="0"/>
  </sheetViews>
  <sheetFormatPr defaultColWidth="9.140625" defaultRowHeight="15"/>
  <cols>
    <col min="1" max="1" width="6.85546875" style="320" customWidth="1"/>
    <col min="2" max="2" width="5.28515625" style="320" customWidth="1"/>
    <col min="3" max="3" width="38.85546875" style="320" bestFit="1" customWidth="1"/>
    <col min="4" max="4" width="9.7109375" style="320" bestFit="1" customWidth="1"/>
    <col min="5" max="5" width="9" style="320" bestFit="1" customWidth="1"/>
    <col min="6" max="6" width="9.140625" style="320"/>
    <col min="7" max="7" width="9.7109375" style="320" bestFit="1" customWidth="1"/>
    <col min="8" max="8" width="8" style="320" bestFit="1" customWidth="1"/>
    <col min="9" max="9" width="9.140625" style="320"/>
    <col min="10" max="10" width="9.140625" style="320" bestFit="1" customWidth="1"/>
    <col min="11" max="11" width="7.5703125" style="320" bestFit="1" customWidth="1"/>
    <col min="12" max="12" width="9.140625" style="320"/>
    <col min="13" max="13" width="9.7109375" style="320" bestFit="1" customWidth="1"/>
    <col min="14" max="14" width="9" style="320" bestFit="1" customWidth="1"/>
    <col min="15" max="15" width="5.28515625" style="320" customWidth="1"/>
    <col min="16" max="16" width="9.140625" style="320"/>
    <col min="17" max="17" width="9.5703125" style="320" bestFit="1" customWidth="1"/>
    <col min="18" max="16384" width="9.140625" style="320"/>
  </cols>
  <sheetData>
    <row r="1" spans="2:17" ht="15.75" customHeight="1" thickBot="1"/>
    <row r="2" spans="2:17">
      <c r="B2" s="39"/>
      <c r="C2" s="1"/>
      <c r="D2" s="17"/>
      <c r="E2" s="1"/>
      <c r="F2" s="1"/>
      <c r="G2" s="17"/>
      <c r="H2" s="18"/>
      <c r="I2" s="1"/>
      <c r="J2" s="17"/>
      <c r="K2" s="17"/>
      <c r="L2" s="1"/>
      <c r="M2" s="17"/>
      <c r="N2" s="379" t="s">
        <v>2380</v>
      </c>
      <c r="O2" s="380"/>
    </row>
    <row r="3" spans="2:17">
      <c r="B3" s="5"/>
      <c r="C3" s="23"/>
      <c r="D3" s="378" t="s">
        <v>2434</v>
      </c>
      <c r="E3" s="377"/>
      <c r="F3" s="321"/>
      <c r="G3" s="378" t="s">
        <v>2435</v>
      </c>
      <c r="H3" s="377"/>
      <c r="I3" s="321"/>
      <c r="J3" s="378" t="s">
        <v>2436</v>
      </c>
      <c r="K3" s="377"/>
      <c r="L3" s="321"/>
      <c r="M3" s="378" t="s">
        <v>2437</v>
      </c>
      <c r="N3" s="377"/>
      <c r="O3" s="322"/>
    </row>
    <row r="4" spans="2:17">
      <c r="B4" s="5"/>
      <c r="D4" s="321">
        <v>2018</v>
      </c>
      <c r="E4" s="25">
        <v>2017</v>
      </c>
      <c r="F4" s="321"/>
      <c r="G4" s="321">
        <v>2018</v>
      </c>
      <c r="H4" s="25">
        <v>2017</v>
      </c>
      <c r="I4" s="321"/>
      <c r="J4" s="321">
        <v>2018</v>
      </c>
      <c r="K4" s="25">
        <v>2017</v>
      </c>
      <c r="L4" s="321"/>
      <c r="M4" s="321">
        <v>2018</v>
      </c>
      <c r="N4" s="25">
        <v>2017</v>
      </c>
      <c r="O4" s="322"/>
    </row>
    <row r="5" spans="2:17">
      <c r="B5" s="5"/>
      <c r="C5" s="23" t="s">
        <v>2439</v>
      </c>
      <c r="D5" s="321"/>
      <c r="E5" s="25"/>
      <c r="F5" s="321"/>
      <c r="G5" s="321"/>
      <c r="H5" s="25"/>
      <c r="I5" s="321"/>
      <c r="J5" s="321"/>
      <c r="K5" s="25"/>
      <c r="L5" s="321"/>
      <c r="M5" s="321"/>
      <c r="N5" s="25"/>
      <c r="O5" s="322"/>
    </row>
    <row r="6" spans="2:17">
      <c r="B6" s="5"/>
      <c r="C6" s="23"/>
      <c r="D6" s="37"/>
      <c r="E6" s="25"/>
      <c r="F6" s="321"/>
      <c r="G6" s="37"/>
      <c r="H6" s="31"/>
      <c r="I6" s="321"/>
      <c r="J6" s="37"/>
      <c r="K6" s="31"/>
      <c r="L6" s="321"/>
      <c r="M6" s="37"/>
      <c r="N6" s="31"/>
      <c r="O6" s="322"/>
    </row>
    <row r="7" spans="2:17">
      <c r="B7" s="5"/>
      <c r="C7" s="79" t="s">
        <v>2385</v>
      </c>
      <c r="D7" s="37"/>
      <c r="E7" s="25"/>
      <c r="F7" s="321"/>
      <c r="G7" s="37"/>
      <c r="H7" s="31"/>
      <c r="I7" s="321"/>
      <c r="J7" s="37"/>
      <c r="K7" s="31"/>
      <c r="L7" s="321"/>
      <c r="M7" s="37"/>
      <c r="N7" s="31"/>
      <c r="O7" s="322"/>
    </row>
    <row r="8" spans="2:17" ht="24" customHeight="1">
      <c r="B8" s="5"/>
      <c r="C8" s="81" t="s">
        <v>2440</v>
      </c>
      <c r="D8" s="70">
        <v>68335</v>
      </c>
      <c r="E8" s="68">
        <v>39162.243379920001</v>
      </c>
      <c r="F8" s="69"/>
      <c r="G8" s="70">
        <v>39517</v>
      </c>
      <c r="H8" s="68">
        <v>35049.938373049998</v>
      </c>
      <c r="I8" s="69"/>
      <c r="J8" s="70">
        <v>16028</v>
      </c>
      <c r="K8" s="68">
        <v>13484.370057169999</v>
      </c>
      <c r="L8" s="69"/>
      <c r="M8" s="70">
        <v>123880</v>
      </c>
      <c r="N8" s="68">
        <v>87696.551810140008</v>
      </c>
      <c r="O8" s="19"/>
    </row>
    <row r="9" spans="2:17">
      <c r="B9" s="5"/>
      <c r="C9" s="26" t="s">
        <v>2441</v>
      </c>
      <c r="D9" s="70">
        <v>808496</v>
      </c>
      <c r="E9" s="68">
        <v>789358.42494465993</v>
      </c>
      <c r="F9" s="69"/>
      <c r="G9" s="70">
        <v>16491</v>
      </c>
      <c r="H9" s="68">
        <v>11188.21796423</v>
      </c>
      <c r="I9" s="69"/>
      <c r="J9" s="70">
        <v>2821</v>
      </c>
      <c r="K9" s="68">
        <v>1912.8973659200001</v>
      </c>
      <c r="L9" s="69"/>
      <c r="M9" s="70">
        <v>827808</v>
      </c>
      <c r="N9" s="68">
        <v>802459.54027480993</v>
      </c>
      <c r="O9" s="20"/>
    </row>
    <row r="10" spans="2:17">
      <c r="B10" s="5"/>
      <c r="C10" s="26" t="s">
        <v>2442</v>
      </c>
      <c r="D10" s="70">
        <v>3064</v>
      </c>
      <c r="E10" s="68">
        <v>2813.8915612999999</v>
      </c>
      <c r="F10" s="69"/>
      <c r="G10" s="70">
        <v>44175</v>
      </c>
      <c r="H10" s="68">
        <v>34944.847930290001</v>
      </c>
      <c r="I10" s="69"/>
      <c r="J10" s="70">
        <v>27286</v>
      </c>
      <c r="K10" s="68">
        <v>23547.916964290001</v>
      </c>
      <c r="L10" s="69"/>
      <c r="M10" s="70">
        <v>74525</v>
      </c>
      <c r="N10" s="68">
        <v>61306.656455880002</v>
      </c>
      <c r="O10" s="20"/>
    </row>
    <row r="11" spans="2:17">
      <c r="B11" s="5"/>
      <c r="C11" s="26" t="s">
        <v>2393</v>
      </c>
      <c r="D11" s="70">
        <v>37</v>
      </c>
      <c r="E11" s="68">
        <v>189.39044888999999</v>
      </c>
      <c r="F11" s="69"/>
      <c r="G11" s="70">
        <v>171</v>
      </c>
      <c r="H11" s="68">
        <v>406.01466766999988</v>
      </c>
      <c r="I11" s="69"/>
      <c r="J11" s="70">
        <v>289</v>
      </c>
      <c r="K11" s="68">
        <v>309.08160902999998</v>
      </c>
      <c r="L11" s="69"/>
      <c r="M11" s="70">
        <v>497</v>
      </c>
      <c r="N11" s="68">
        <v>904.48672558999988</v>
      </c>
      <c r="O11" s="20"/>
    </row>
    <row r="12" spans="2:17">
      <c r="B12" s="5"/>
      <c r="C12" s="26" t="s">
        <v>2395</v>
      </c>
      <c r="D12" s="70">
        <v>0</v>
      </c>
      <c r="E12" s="68"/>
      <c r="F12" s="69"/>
      <c r="G12" s="70">
        <v>0</v>
      </c>
      <c r="H12" s="68"/>
      <c r="I12" s="69"/>
      <c r="J12" s="70">
        <v>0</v>
      </c>
      <c r="K12" s="68"/>
      <c r="L12" s="69"/>
      <c r="M12" s="70">
        <v>0</v>
      </c>
      <c r="N12" s="68"/>
      <c r="O12" s="20"/>
    </row>
    <row r="13" spans="2:17">
      <c r="B13" s="5"/>
      <c r="C13" s="26" t="s">
        <v>2397</v>
      </c>
      <c r="D13" s="70">
        <v>80952</v>
      </c>
      <c r="E13" s="68">
        <v>52017.223711339997</v>
      </c>
      <c r="F13" s="69"/>
      <c r="G13" s="70">
        <v>4788</v>
      </c>
      <c r="H13" s="68">
        <v>3315.8087239900001</v>
      </c>
      <c r="I13" s="69"/>
      <c r="J13" s="70">
        <v>1286</v>
      </c>
      <c r="K13" s="68">
        <v>1287.99008258</v>
      </c>
      <c r="L13" s="69"/>
      <c r="M13" s="70">
        <v>87026</v>
      </c>
      <c r="N13" s="68">
        <v>56621.022517909987</v>
      </c>
      <c r="O13" s="20"/>
    </row>
    <row r="14" spans="2:17" ht="15.75" customHeight="1" thickBot="1">
      <c r="B14" s="5"/>
      <c r="C14" s="26" t="s">
        <v>2399</v>
      </c>
      <c r="D14" s="52">
        <v>189272</v>
      </c>
      <c r="E14" s="51">
        <v>240824.05014715999</v>
      </c>
      <c r="F14" s="69"/>
      <c r="G14" s="52">
        <v>98431</v>
      </c>
      <c r="H14" s="51">
        <v>98422.17779894</v>
      </c>
      <c r="I14" s="69"/>
      <c r="J14" s="52">
        <v>20541</v>
      </c>
      <c r="K14" s="51">
        <v>18449.93482989</v>
      </c>
      <c r="L14" s="69"/>
      <c r="M14" s="52">
        <v>308244</v>
      </c>
      <c r="N14" s="51">
        <v>357696.16277598997</v>
      </c>
      <c r="O14" s="20"/>
    </row>
    <row r="15" spans="2:17">
      <c r="B15" s="5"/>
      <c r="C15" s="28" t="s">
        <v>2401</v>
      </c>
      <c r="D15" s="71">
        <v>1150156</v>
      </c>
      <c r="E15" s="61">
        <v>1124365.2241932701</v>
      </c>
      <c r="F15" s="85"/>
      <c r="G15" s="71">
        <v>203573</v>
      </c>
      <c r="H15" s="61">
        <v>183327.00545817</v>
      </c>
      <c r="I15" s="85"/>
      <c r="J15" s="71">
        <v>68251</v>
      </c>
      <c r="K15" s="61">
        <v>58992.190908880002</v>
      </c>
      <c r="L15" s="85"/>
      <c r="M15" s="71">
        <v>1421980</v>
      </c>
      <c r="N15" s="61">
        <v>1366684.4205603199</v>
      </c>
      <c r="O15" s="20"/>
      <c r="Q15" s="227"/>
    </row>
    <row r="16" spans="2:17">
      <c r="B16" s="5"/>
      <c r="D16" s="85"/>
      <c r="E16" s="72"/>
      <c r="F16" s="69"/>
      <c r="G16" s="85"/>
      <c r="H16" s="73"/>
      <c r="I16" s="69"/>
      <c r="J16" s="85"/>
      <c r="K16" s="73"/>
      <c r="L16" s="69"/>
      <c r="M16" s="85"/>
      <c r="N16" s="73"/>
      <c r="O16" s="20"/>
    </row>
    <row r="17" spans="2:17">
      <c r="B17" s="5"/>
      <c r="C17" s="79" t="s">
        <v>2403</v>
      </c>
      <c r="D17" s="71"/>
      <c r="E17" s="72"/>
      <c r="F17" s="69"/>
      <c r="G17" s="85"/>
      <c r="H17" s="73"/>
      <c r="I17" s="69"/>
      <c r="J17" s="85"/>
      <c r="K17" s="73"/>
      <c r="L17" s="69"/>
      <c r="M17" s="85"/>
      <c r="N17" s="73"/>
      <c r="O17" s="20"/>
    </row>
    <row r="18" spans="2:17" ht="24" customHeight="1">
      <c r="B18" s="5"/>
      <c r="C18" s="81" t="s">
        <v>2443</v>
      </c>
      <c r="D18" s="70">
        <v>4309</v>
      </c>
      <c r="E18" s="68">
        <v>1374.1553659900001</v>
      </c>
      <c r="F18" s="69"/>
      <c r="G18" s="70">
        <v>28274</v>
      </c>
      <c r="H18" s="68">
        <v>25399.86948229</v>
      </c>
      <c r="I18" s="69"/>
      <c r="J18" s="70">
        <v>41363</v>
      </c>
      <c r="K18" s="68">
        <v>36544.85200192</v>
      </c>
      <c r="L18" s="69"/>
      <c r="M18" s="70">
        <v>73946</v>
      </c>
      <c r="N18" s="68">
        <v>63318.876850199988</v>
      </c>
      <c r="O18" s="20"/>
    </row>
    <row r="19" spans="2:17">
      <c r="B19" s="5"/>
      <c r="C19" s="26" t="s">
        <v>2444</v>
      </c>
      <c r="D19" s="70">
        <v>4894746</v>
      </c>
      <c r="E19" s="68">
        <v>4456135.272221081</v>
      </c>
      <c r="F19" s="69"/>
      <c r="G19" s="70">
        <v>320050</v>
      </c>
      <c r="H19" s="68">
        <v>286825.40731410001</v>
      </c>
      <c r="I19" s="69"/>
      <c r="J19" s="70">
        <v>33810</v>
      </c>
      <c r="K19" s="68">
        <v>30956.581670750002</v>
      </c>
      <c r="L19" s="69"/>
      <c r="M19" s="70">
        <v>5248606</v>
      </c>
      <c r="N19" s="68">
        <v>4773917.2612059312</v>
      </c>
      <c r="O19" s="20"/>
    </row>
    <row r="20" spans="2:17">
      <c r="B20" s="5"/>
      <c r="C20" s="26" t="s">
        <v>2445</v>
      </c>
      <c r="D20" s="70">
        <v>349</v>
      </c>
      <c r="E20" s="68">
        <v>348.31710891</v>
      </c>
      <c r="F20" s="69"/>
      <c r="G20" s="70">
        <v>34304</v>
      </c>
      <c r="H20" s="68">
        <v>32508.061814879999</v>
      </c>
      <c r="I20" s="69"/>
      <c r="J20" s="70">
        <v>18503</v>
      </c>
      <c r="K20" s="68">
        <v>15564.12147052</v>
      </c>
      <c r="L20" s="69"/>
      <c r="M20" s="70">
        <v>53156</v>
      </c>
      <c r="N20" s="68">
        <v>48420.500394310002</v>
      </c>
      <c r="O20" s="20"/>
    </row>
    <row r="21" spans="2:17">
      <c r="B21" s="5"/>
      <c r="C21" s="26" t="s">
        <v>2411</v>
      </c>
      <c r="D21" s="70">
        <v>81</v>
      </c>
      <c r="E21" s="68">
        <v>80.675302729999984</v>
      </c>
      <c r="F21" s="69"/>
      <c r="G21" s="70">
        <v>60</v>
      </c>
      <c r="H21" s="68">
        <v>134.9378725</v>
      </c>
      <c r="I21" s="69"/>
      <c r="J21" s="70">
        <v>2862</v>
      </c>
      <c r="K21" s="68">
        <v>2122.0394667599999</v>
      </c>
      <c r="L21" s="69"/>
      <c r="M21" s="70">
        <v>3003</v>
      </c>
      <c r="N21" s="68">
        <v>2337.6526419900001</v>
      </c>
      <c r="O21" s="20"/>
    </row>
    <row r="22" spans="2:17">
      <c r="B22" s="5"/>
      <c r="C22" s="26" t="s">
        <v>2412</v>
      </c>
      <c r="D22" s="70">
        <v>1612992</v>
      </c>
      <c r="E22" s="68">
        <v>1637724.8518753101</v>
      </c>
      <c r="F22" s="69"/>
      <c r="G22" s="70">
        <v>1519619</v>
      </c>
      <c r="H22" s="68">
        <v>1188903.3781580201</v>
      </c>
      <c r="I22" s="69"/>
      <c r="J22" s="70">
        <v>428759</v>
      </c>
      <c r="K22" s="68">
        <v>376784.68438743002</v>
      </c>
      <c r="L22" s="69"/>
      <c r="M22" s="70">
        <v>3561370</v>
      </c>
      <c r="N22" s="68">
        <v>3203412.9144207598</v>
      </c>
      <c r="O22" s="20"/>
    </row>
    <row r="23" spans="2:17">
      <c r="B23" s="5"/>
      <c r="C23" s="26" t="s">
        <v>2413</v>
      </c>
      <c r="D23" s="70">
        <v>21898</v>
      </c>
      <c r="E23" s="68">
        <v>34274.000529110002</v>
      </c>
      <c r="F23" s="69"/>
      <c r="G23" s="70">
        <v>30319</v>
      </c>
      <c r="H23" s="68">
        <v>34846.85013133</v>
      </c>
      <c r="I23" s="69"/>
      <c r="J23" s="70">
        <v>15190</v>
      </c>
      <c r="K23" s="68">
        <v>15663.43320297</v>
      </c>
      <c r="L23" s="69"/>
      <c r="M23" s="70">
        <v>67407</v>
      </c>
      <c r="N23" s="68">
        <v>84784.283863410004</v>
      </c>
      <c r="O23" s="20"/>
    </row>
    <row r="24" spans="2:17" ht="15.75" customHeight="1" thickBot="1">
      <c r="B24" s="5"/>
      <c r="C24" s="26" t="s">
        <v>2415</v>
      </c>
      <c r="D24" s="52">
        <v>2</v>
      </c>
      <c r="E24" s="51">
        <v>2.2799992499999999</v>
      </c>
      <c r="F24" s="69"/>
      <c r="G24" s="52">
        <v>12377</v>
      </c>
      <c r="H24" s="51">
        <v>10814.66731999</v>
      </c>
      <c r="I24" s="69"/>
      <c r="J24" s="52">
        <v>1414</v>
      </c>
      <c r="K24" s="51">
        <v>2028.5641874600001</v>
      </c>
      <c r="L24" s="69"/>
      <c r="M24" s="52">
        <v>13793</v>
      </c>
      <c r="N24" s="51">
        <v>12845.511506700001</v>
      </c>
      <c r="O24" s="20"/>
    </row>
    <row r="25" spans="2:17">
      <c r="B25" s="5"/>
      <c r="C25" s="28" t="s">
        <v>2417</v>
      </c>
      <c r="D25" s="71">
        <v>6534377</v>
      </c>
      <c r="E25" s="61">
        <v>6129939.5524023799</v>
      </c>
      <c r="F25" s="85"/>
      <c r="G25" s="71">
        <v>1945003</v>
      </c>
      <c r="H25" s="61">
        <v>1579433.1720931099</v>
      </c>
      <c r="I25" s="85"/>
      <c r="J25" s="71">
        <v>541901</v>
      </c>
      <c r="K25" s="61">
        <v>479664.27638781001</v>
      </c>
      <c r="L25" s="85"/>
      <c r="M25" s="71">
        <v>9021281</v>
      </c>
      <c r="N25" s="61">
        <v>8189037.0008833008</v>
      </c>
      <c r="O25" s="20"/>
      <c r="Q25" s="227"/>
    </row>
    <row r="26" spans="2:17">
      <c r="B26" s="5"/>
      <c r="D26" s="85"/>
      <c r="E26" s="72"/>
      <c r="F26" s="69"/>
      <c r="G26" s="85"/>
      <c r="H26" s="73"/>
      <c r="I26" s="69"/>
      <c r="J26" s="85"/>
      <c r="K26" s="73"/>
      <c r="L26" s="69"/>
      <c r="M26" s="85"/>
      <c r="N26" s="73"/>
      <c r="O26" s="20"/>
    </row>
    <row r="27" spans="2:17">
      <c r="B27" s="5"/>
      <c r="C27" s="79" t="s">
        <v>2421</v>
      </c>
      <c r="D27" s="71"/>
      <c r="E27" s="72"/>
      <c r="F27" s="69"/>
      <c r="G27" s="85"/>
      <c r="H27" s="73"/>
      <c r="I27" s="69"/>
      <c r="J27" s="85"/>
      <c r="K27" s="73"/>
      <c r="L27" s="69"/>
      <c r="M27" s="85"/>
      <c r="N27" s="73"/>
      <c r="O27" s="20"/>
    </row>
    <row r="28" spans="2:17">
      <c r="B28" s="21"/>
      <c r="C28" s="26" t="s">
        <v>2422</v>
      </c>
      <c r="D28" s="70">
        <v>3595</v>
      </c>
      <c r="E28" s="68">
        <v>17838.935999950001</v>
      </c>
      <c r="F28" s="69"/>
      <c r="G28" s="70">
        <v>58023</v>
      </c>
      <c r="H28" s="68">
        <v>16040.695348929999</v>
      </c>
      <c r="I28" s="69"/>
      <c r="J28" s="70">
        <v>55712</v>
      </c>
      <c r="K28" s="68">
        <v>51961.201493850007</v>
      </c>
      <c r="L28" s="69"/>
      <c r="M28" s="70">
        <v>117330</v>
      </c>
      <c r="N28" s="68">
        <v>85840.832842730015</v>
      </c>
      <c r="O28" s="322"/>
    </row>
    <row r="29" spans="2:17">
      <c r="B29" s="22"/>
      <c r="C29" s="26" t="s">
        <v>2446</v>
      </c>
      <c r="D29" s="70">
        <v>11</v>
      </c>
      <c r="E29" s="68">
        <v>0</v>
      </c>
      <c r="F29" s="69"/>
      <c r="G29" s="70">
        <v>2995</v>
      </c>
      <c r="H29" s="68">
        <v>1497.07051843</v>
      </c>
      <c r="I29" s="69"/>
      <c r="J29" s="70">
        <v>184</v>
      </c>
      <c r="K29" s="68">
        <v>162.58546337000001</v>
      </c>
      <c r="L29" s="69"/>
      <c r="M29" s="70">
        <v>3190</v>
      </c>
      <c r="N29" s="68">
        <v>1659.6559818000001</v>
      </c>
      <c r="O29" s="322"/>
    </row>
    <row r="30" spans="2:17">
      <c r="B30" s="22"/>
      <c r="C30" s="26" t="s">
        <v>2424</v>
      </c>
      <c r="D30" s="70">
        <v>199</v>
      </c>
      <c r="E30" s="68">
        <v>290.66898337999999</v>
      </c>
      <c r="F30" s="69"/>
      <c r="G30" s="70">
        <v>690</v>
      </c>
      <c r="H30" s="68">
        <v>699.26788148000003</v>
      </c>
      <c r="I30" s="69"/>
      <c r="J30" s="70">
        <v>197</v>
      </c>
      <c r="K30" s="68">
        <v>155.48764921</v>
      </c>
      <c r="L30" s="69"/>
      <c r="M30" s="70">
        <v>1086</v>
      </c>
      <c r="N30" s="68">
        <v>1145.42451407</v>
      </c>
      <c r="O30" s="322"/>
    </row>
    <row r="31" spans="2:17">
      <c r="B31" s="22"/>
      <c r="C31" s="26" t="s">
        <v>2425</v>
      </c>
      <c r="D31" s="70">
        <v>249</v>
      </c>
      <c r="E31" s="68">
        <v>253.70042448999999</v>
      </c>
      <c r="F31" s="69"/>
      <c r="G31" s="70">
        <v>7864</v>
      </c>
      <c r="H31" s="68">
        <v>6755.3896145199997</v>
      </c>
      <c r="I31" s="69"/>
      <c r="J31" s="70">
        <v>3545</v>
      </c>
      <c r="K31" s="68">
        <v>3331.93271112</v>
      </c>
      <c r="L31" s="69"/>
      <c r="M31" s="70">
        <v>11658</v>
      </c>
      <c r="N31" s="68">
        <v>10341.02275013</v>
      </c>
      <c r="O31" s="322"/>
    </row>
    <row r="32" spans="2:17">
      <c r="B32" s="22"/>
      <c r="C32" s="26" t="s">
        <v>2426</v>
      </c>
      <c r="D32" s="70">
        <v>209</v>
      </c>
      <c r="E32" s="68">
        <v>76.088197449999981</v>
      </c>
      <c r="F32" s="69"/>
      <c r="G32" s="70">
        <v>537</v>
      </c>
      <c r="H32" s="68">
        <v>523.09194348000005</v>
      </c>
      <c r="I32" s="69"/>
      <c r="J32" s="70">
        <v>310</v>
      </c>
      <c r="K32" s="68">
        <v>-1.9479372000000019</v>
      </c>
      <c r="L32" s="69"/>
      <c r="M32" s="70">
        <v>1056</v>
      </c>
      <c r="N32" s="68">
        <v>597.23220373000004</v>
      </c>
      <c r="O32" s="322"/>
    </row>
    <row r="33" spans="2:15">
      <c r="B33" s="21"/>
      <c r="C33" s="26" t="s">
        <v>2427</v>
      </c>
      <c r="D33" s="70">
        <v>245</v>
      </c>
      <c r="E33" s="68">
        <v>272.53709633</v>
      </c>
      <c r="F33" s="69"/>
      <c r="G33" s="70">
        <v>1119</v>
      </c>
      <c r="H33" s="68">
        <v>1119.81230463</v>
      </c>
      <c r="I33" s="69"/>
      <c r="J33" s="70">
        <v>829</v>
      </c>
      <c r="K33" s="68">
        <v>1088.8375924500001</v>
      </c>
      <c r="L33" s="69"/>
      <c r="M33" s="70">
        <v>2193</v>
      </c>
      <c r="N33" s="68">
        <v>2481.18699341</v>
      </c>
      <c r="O33" s="322"/>
    </row>
    <row r="34" spans="2:15">
      <c r="B34" s="21"/>
      <c r="C34" s="26" t="s">
        <v>2428</v>
      </c>
      <c r="D34" s="70">
        <f>-2366202+D41</f>
        <v>-3019595</v>
      </c>
      <c r="E34" s="68">
        <v>-2927899.464062369</v>
      </c>
      <c r="F34" s="69"/>
      <c r="G34" s="70">
        <f>-972681+G41</f>
        <v>-672221</v>
      </c>
      <c r="H34" s="68">
        <v>-448148.06657606002</v>
      </c>
      <c r="I34" s="69"/>
      <c r="J34" s="70">
        <f>-270178+J41</f>
        <v>291051</v>
      </c>
      <c r="K34" s="68">
        <v>263137.31546003988</v>
      </c>
      <c r="L34" s="69"/>
      <c r="M34" s="70">
        <f>-3609061+M41</f>
        <v>-3400765</v>
      </c>
      <c r="N34" s="68">
        <v>-3112910.21517839</v>
      </c>
      <c r="O34" s="322"/>
    </row>
    <row r="35" spans="2:15" ht="15.75" customHeight="1" thickBot="1">
      <c r="B35" s="21"/>
      <c r="C35" s="26" t="s">
        <v>2429</v>
      </c>
      <c r="D35" s="52">
        <v>-1458</v>
      </c>
      <c r="E35" s="51">
        <v>-776.88456119000011</v>
      </c>
      <c r="F35" s="69"/>
      <c r="G35" s="52">
        <v>0</v>
      </c>
      <c r="H35" s="51">
        <v>0</v>
      </c>
      <c r="I35" s="69"/>
      <c r="J35" s="52">
        <v>0</v>
      </c>
      <c r="K35" s="51">
        <v>-88.876735899999986</v>
      </c>
      <c r="L35" s="69"/>
      <c r="M35" s="52">
        <v>-1458</v>
      </c>
      <c r="N35" s="51">
        <v>-865.76142985000013</v>
      </c>
      <c r="O35" s="322"/>
    </row>
    <row r="36" spans="2:15">
      <c r="B36" s="5"/>
      <c r="C36" s="28" t="s">
        <v>2430</v>
      </c>
      <c r="D36" s="71">
        <f>SUM(D28:D35)</f>
        <v>-3016545</v>
      </c>
      <c r="E36" s="61">
        <v>-2909944.417921959</v>
      </c>
      <c r="F36" s="71"/>
      <c r="G36" s="71">
        <f>SUM(G28:G35)</f>
        <v>-600993</v>
      </c>
      <c r="H36" s="61">
        <v>-421512.73909734999</v>
      </c>
      <c r="I36" s="71"/>
      <c r="J36" s="71">
        <f>SUM(J28:J35)</f>
        <v>351828</v>
      </c>
      <c r="K36" s="61">
        <v>319746.53569693991</v>
      </c>
      <c r="L36" s="71"/>
      <c r="M36" s="71">
        <f>SUM(M28:M35)</f>
        <v>-3265710</v>
      </c>
      <c r="N36" s="61">
        <v>-3011710.6213223701</v>
      </c>
      <c r="O36" s="322"/>
    </row>
    <row r="37" spans="2:15" ht="15.75" customHeight="1" thickBot="1">
      <c r="B37" s="5"/>
      <c r="D37" s="54"/>
      <c r="E37" s="53"/>
      <c r="F37" s="69"/>
      <c r="G37" s="54"/>
      <c r="H37" s="53"/>
      <c r="I37" s="69"/>
      <c r="J37" s="54"/>
      <c r="K37" s="53"/>
      <c r="L37" s="69"/>
      <c r="M37" s="52"/>
      <c r="N37" s="51"/>
      <c r="O37" s="322"/>
    </row>
    <row r="38" spans="2:15">
      <c r="B38" s="5"/>
      <c r="C38" s="23" t="s">
        <v>2432</v>
      </c>
      <c r="D38" s="71">
        <f>D15+D25+D36</f>
        <v>4667988</v>
      </c>
      <c r="E38" s="61">
        <v>4344360.3586736908</v>
      </c>
      <c r="F38" s="70"/>
      <c r="G38" s="71">
        <f>G15+G25+G36</f>
        <v>1547583</v>
      </c>
      <c r="H38" s="61">
        <v>1341247.43845393</v>
      </c>
      <c r="I38" s="70"/>
      <c r="J38" s="71">
        <f>J15+J25+J36</f>
        <v>961980</v>
      </c>
      <c r="K38" s="61">
        <v>858403.0029936299</v>
      </c>
      <c r="L38" s="70"/>
      <c r="M38" s="71">
        <f>M15+M25+M36</f>
        <v>7177551</v>
      </c>
      <c r="N38" s="61">
        <v>6544010.8001212506</v>
      </c>
      <c r="O38" s="322"/>
    </row>
    <row r="39" spans="2:15" ht="15.75" customHeight="1" thickBot="1">
      <c r="B39" s="6"/>
      <c r="C39" s="83"/>
      <c r="D39" s="16"/>
      <c r="E39" s="83"/>
      <c r="F39" s="83"/>
      <c r="G39" s="16"/>
      <c r="H39" s="16"/>
      <c r="I39" s="83"/>
      <c r="J39" s="16"/>
      <c r="K39" s="16"/>
      <c r="L39" s="83"/>
      <c r="M39" s="16"/>
      <c r="N39" s="16"/>
      <c r="O39" s="3"/>
    </row>
    <row r="40" spans="2:15" ht="15.75" thickBot="1">
      <c r="B40" s="332"/>
      <c r="C40" s="328" t="s">
        <v>2431</v>
      </c>
      <c r="D40" s="329">
        <f>'Q2'!D34</f>
        <v>4667988</v>
      </c>
      <c r="E40" s="329"/>
      <c r="F40" s="329"/>
      <c r="G40" s="329">
        <f>'Q2'!G34</f>
        <v>1547583</v>
      </c>
      <c r="H40" s="330"/>
      <c r="I40" s="330"/>
      <c r="J40" s="329">
        <f>'Q2'!J34</f>
        <v>961980</v>
      </c>
      <c r="K40" s="330"/>
      <c r="L40" s="330"/>
      <c r="M40" s="329">
        <f>'Q2'!M34</f>
        <v>7177551</v>
      </c>
      <c r="N40" s="330"/>
      <c r="O40" s="331"/>
    </row>
    <row r="41" spans="2:15" ht="135">
      <c r="B41" s="166"/>
      <c r="C41" s="166" t="s">
        <v>2862</v>
      </c>
      <c r="D41" s="327">
        <f>'Q2'!D34-Q3_Orig!D38</f>
        <v>-653393</v>
      </c>
      <c r="G41" s="327">
        <f>'Q2'!G34-Q3_Orig!G38</f>
        <v>300460</v>
      </c>
      <c r="J41" s="327">
        <f>'Q2'!J34-Q3_Orig!J38</f>
        <v>561229</v>
      </c>
      <c r="M41" s="327">
        <f>'Q2'!M34-Q3_Orig!M38</f>
        <v>208296</v>
      </c>
    </row>
  </sheetData>
  <mergeCells count="5">
    <mergeCell ref="N2:O2"/>
    <mergeCell ref="D3:E3"/>
    <mergeCell ref="G3:H3"/>
    <mergeCell ref="J3:K3"/>
    <mergeCell ref="M3:N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M10" sqref="M10"/>
    </sheetView>
  </sheetViews>
  <sheetFormatPr defaultRowHeight="15"/>
  <cols>
    <col min="1" max="1" width="6.85546875" style="24" customWidth="1"/>
    <col min="2" max="2" width="5.28515625" style="24" customWidth="1"/>
    <col min="3" max="3" width="22.28515625" style="24" bestFit="1" customWidth="1"/>
    <col min="4" max="4" width="14" style="24" bestFit="1" customWidth="1"/>
    <col min="5" max="5" width="9" style="24" bestFit="1" customWidth="1"/>
    <col min="7" max="7" width="10" style="24" bestFit="1" customWidth="1"/>
    <col min="8" max="8" width="7.85546875" style="24" bestFit="1" customWidth="1"/>
    <col min="10" max="10" width="9.140625" style="24" bestFit="1" customWidth="1"/>
    <col min="11" max="11" width="6.5703125" style="24" bestFit="1" customWidth="1"/>
    <col min="13" max="13" width="9.140625" style="24" bestFit="1" customWidth="1"/>
    <col min="14" max="14" width="9" style="24" bestFit="1" customWidth="1"/>
    <col min="15" max="15" width="5.28515625" style="24" customWidth="1"/>
  </cols>
  <sheetData>
    <row r="1" spans="2:15" ht="15.75" customHeight="1" thickBot="1"/>
    <row r="2" spans="2:15">
      <c r="B2" s="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>
      <c r="B3" s="5"/>
      <c r="C3" s="376" t="s">
        <v>0</v>
      </c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221"/>
    </row>
    <row r="4" spans="2:15">
      <c r="B4" s="5"/>
      <c r="C4" s="378" t="s">
        <v>2447</v>
      </c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221"/>
    </row>
    <row r="5" spans="2:15">
      <c r="B5" s="5"/>
      <c r="C5" s="23"/>
      <c r="D5" s="378"/>
      <c r="E5" s="377"/>
      <c r="F5" s="219"/>
      <c r="G5" s="378"/>
      <c r="H5" s="377"/>
      <c r="I5" s="219"/>
      <c r="J5" s="378"/>
      <c r="K5" s="377"/>
      <c r="L5" s="219"/>
      <c r="M5" s="378" t="s">
        <v>2380</v>
      </c>
      <c r="N5" s="377"/>
      <c r="O5" s="221"/>
    </row>
    <row r="6" spans="2:15">
      <c r="B6" s="5"/>
      <c r="C6" s="23"/>
      <c r="D6" s="378"/>
      <c r="E6" s="377"/>
      <c r="F6" s="219"/>
      <c r="G6" s="378"/>
      <c r="H6" s="377"/>
      <c r="I6" s="219"/>
      <c r="J6" s="378"/>
      <c r="K6" s="377"/>
      <c r="L6" s="219"/>
      <c r="M6" s="378"/>
      <c r="N6" s="377"/>
      <c r="O6" s="221"/>
    </row>
    <row r="7" spans="2:15">
      <c r="B7" s="5"/>
      <c r="C7" s="23"/>
      <c r="D7" s="378" t="s">
        <v>2434</v>
      </c>
      <c r="E7" s="377"/>
      <c r="F7" s="219"/>
      <c r="G7" s="378" t="s">
        <v>2435</v>
      </c>
      <c r="H7" s="377"/>
      <c r="I7" s="219"/>
      <c r="J7" s="378" t="s">
        <v>2436</v>
      </c>
      <c r="K7" s="377"/>
      <c r="L7" s="219"/>
      <c r="M7" s="378" t="s">
        <v>2437</v>
      </c>
      <c r="N7" s="377"/>
      <c r="O7" s="221"/>
    </row>
    <row r="8" spans="2:15">
      <c r="B8" s="5"/>
      <c r="D8" s="219">
        <v>2018</v>
      </c>
      <c r="E8" s="25">
        <v>2017</v>
      </c>
      <c r="F8" s="219"/>
      <c r="G8" s="219">
        <v>2018</v>
      </c>
      <c r="H8" s="25">
        <v>2017</v>
      </c>
      <c r="I8" s="219"/>
      <c r="J8" s="219">
        <v>2018</v>
      </c>
      <c r="K8" s="25">
        <v>2017</v>
      </c>
      <c r="L8" s="219"/>
      <c r="M8" s="219">
        <v>2018</v>
      </c>
      <c r="N8" s="25">
        <v>2017</v>
      </c>
      <c r="O8" s="221"/>
    </row>
    <row r="9" spans="2:15">
      <c r="B9" s="5"/>
      <c r="C9" s="23" t="s">
        <v>2448</v>
      </c>
      <c r="D9" s="219"/>
      <c r="E9" s="25"/>
      <c r="F9" s="219"/>
      <c r="G9" s="219"/>
      <c r="H9" s="25"/>
      <c r="I9" s="219"/>
      <c r="J9" s="219"/>
      <c r="K9" s="25"/>
      <c r="L9" s="219"/>
      <c r="M9" s="219"/>
      <c r="N9" s="25"/>
      <c r="O9" s="221"/>
    </row>
    <row r="10" spans="2:15">
      <c r="B10" s="5"/>
      <c r="C10" s="26" t="s">
        <v>2449</v>
      </c>
      <c r="D10" s="375">
        <v>1511606</v>
      </c>
      <c r="E10" s="68">
        <v>1340926.7772417199</v>
      </c>
      <c r="F10" s="88"/>
      <c r="G10" s="70">
        <v>190619</v>
      </c>
      <c r="H10" s="68">
        <v>183990.64387527001</v>
      </c>
      <c r="I10" s="88"/>
      <c r="J10" s="70">
        <v>197489</v>
      </c>
      <c r="K10" s="68">
        <v>155717.29314096001</v>
      </c>
      <c r="L10" s="88"/>
      <c r="M10" s="70">
        <f>D10+G10+J10</f>
        <v>1899714</v>
      </c>
      <c r="N10" s="68">
        <v>1680634.71425795</v>
      </c>
      <c r="O10" s="221"/>
    </row>
    <row r="11" spans="2:15" ht="15.75" customHeight="1" thickBot="1">
      <c r="B11" s="5"/>
      <c r="C11" s="26" t="s">
        <v>2450</v>
      </c>
      <c r="D11" s="52">
        <v>4183502</v>
      </c>
      <c r="E11" s="51">
        <v>3628775.6886466299</v>
      </c>
      <c r="F11" s="70"/>
      <c r="G11" s="52">
        <v>1305125</v>
      </c>
      <c r="H11" s="51">
        <v>1145383.0723731299</v>
      </c>
      <c r="I11" s="70"/>
      <c r="J11" s="52">
        <v>706897</v>
      </c>
      <c r="K11" s="51">
        <v>623326.53602306999</v>
      </c>
      <c r="L11" s="70"/>
      <c r="M11" s="52">
        <f>D11+G11+J11</f>
        <v>6195524</v>
      </c>
      <c r="N11" s="51">
        <v>5397485.2970428299</v>
      </c>
      <c r="O11" s="221"/>
    </row>
    <row r="12" spans="2:15">
      <c r="B12" s="5"/>
      <c r="C12" s="28" t="s">
        <v>2451</v>
      </c>
      <c r="D12" s="71">
        <v>5695108</v>
      </c>
      <c r="E12" s="61">
        <v>4969702.4658883493</v>
      </c>
      <c r="F12" s="70"/>
      <c r="G12" s="71">
        <v>1495744</v>
      </c>
      <c r="H12" s="61">
        <v>1329373.7162484</v>
      </c>
      <c r="I12" s="70"/>
      <c r="J12" s="71">
        <v>904386</v>
      </c>
      <c r="K12" s="61">
        <v>779043.82916403003</v>
      </c>
      <c r="L12" s="70"/>
      <c r="M12" s="71">
        <f>D12+G12+J12</f>
        <v>8095238</v>
      </c>
      <c r="N12" s="61">
        <v>7078120.0113007789</v>
      </c>
      <c r="O12" s="221"/>
    </row>
    <row r="13" spans="2:15">
      <c r="B13" s="5"/>
      <c r="C13" s="26"/>
      <c r="D13" s="70"/>
      <c r="E13" s="68"/>
      <c r="F13" s="70"/>
      <c r="G13" s="70"/>
      <c r="H13" s="68"/>
      <c r="I13" s="70"/>
      <c r="J13" s="70"/>
      <c r="K13" s="68"/>
      <c r="L13" s="70"/>
      <c r="M13" s="70"/>
      <c r="N13" s="68"/>
      <c r="O13" s="221"/>
    </row>
    <row r="14" spans="2:15">
      <c r="B14" s="5"/>
      <c r="C14" s="23" t="s">
        <v>2452</v>
      </c>
      <c r="D14" s="70"/>
      <c r="E14" s="68"/>
      <c r="F14" s="70"/>
      <c r="G14" s="70"/>
      <c r="H14" s="68"/>
      <c r="I14" s="70"/>
      <c r="J14" s="70"/>
      <c r="K14" s="68"/>
      <c r="L14" s="70"/>
      <c r="M14" s="70"/>
      <c r="N14" s="68"/>
      <c r="O14" s="221"/>
    </row>
    <row r="15" spans="2:15">
      <c r="B15" s="5"/>
      <c r="C15" s="26" t="s">
        <v>2453</v>
      </c>
      <c r="D15" s="70">
        <v>330392</v>
      </c>
      <c r="E15" s="68">
        <v>7508257.68344416</v>
      </c>
      <c r="F15" s="70"/>
      <c r="G15" s="70">
        <v>353324</v>
      </c>
      <c r="H15" s="68">
        <v>188157.60592751001</v>
      </c>
      <c r="I15" s="70"/>
      <c r="J15" s="70">
        <v>125152</v>
      </c>
      <c r="K15" s="68">
        <v>100921.59004948</v>
      </c>
      <c r="L15" s="70"/>
      <c r="M15" s="70">
        <f>D15+G15+J15</f>
        <v>808868</v>
      </c>
      <c r="N15" s="68">
        <v>7797336.8794211503</v>
      </c>
      <c r="O15" s="221"/>
    </row>
    <row r="16" spans="2:15" ht="15.75" customHeight="1" thickBot="1">
      <c r="B16" s="5"/>
      <c r="C16" s="26" t="s">
        <v>2454</v>
      </c>
      <c r="D16" s="52">
        <v>7886331</v>
      </c>
      <c r="E16" s="51">
        <v>3789263.57162057</v>
      </c>
      <c r="F16" s="70"/>
      <c r="G16" s="52">
        <v>2341380</v>
      </c>
      <c r="H16" s="51">
        <v>2030888.8146963301</v>
      </c>
      <c r="I16" s="70"/>
      <c r="J16" s="52">
        <v>582143</v>
      </c>
      <c r="K16" s="51">
        <v>506454.56975758</v>
      </c>
      <c r="L16" s="70"/>
      <c r="M16" s="52">
        <f>D16+G16+J16</f>
        <v>10809854</v>
      </c>
      <c r="N16" s="51">
        <v>6326606.95607448</v>
      </c>
      <c r="O16" s="221"/>
    </row>
    <row r="17" spans="2:15">
      <c r="B17" s="5"/>
      <c r="C17" s="28" t="s">
        <v>2455</v>
      </c>
      <c r="D17" s="71">
        <v>8216723</v>
      </c>
      <c r="E17" s="61">
        <v>11297521.25506473</v>
      </c>
      <c r="F17" s="85"/>
      <c r="G17" s="71">
        <v>2694704</v>
      </c>
      <c r="H17" s="61">
        <v>2219046.4206238398</v>
      </c>
      <c r="I17" s="85"/>
      <c r="J17" s="71">
        <v>707295</v>
      </c>
      <c r="K17" s="61">
        <v>607376.15980706003</v>
      </c>
      <c r="L17" s="85"/>
      <c r="M17" s="71">
        <f>D17+G17+J17</f>
        <v>11618722</v>
      </c>
      <c r="N17" s="61">
        <v>14123943.83549563</v>
      </c>
      <c r="O17" s="221"/>
    </row>
    <row r="18" spans="2:15" ht="15.75" customHeight="1" thickBot="1">
      <c r="B18" s="5"/>
      <c r="C18" s="30"/>
      <c r="D18" s="63"/>
      <c r="E18" s="66"/>
      <c r="F18" s="85"/>
      <c r="G18" s="67"/>
      <c r="H18" s="64"/>
      <c r="I18" s="85"/>
      <c r="J18" s="67"/>
      <c r="K18" s="64"/>
      <c r="L18" s="85"/>
      <c r="M18" s="67"/>
      <c r="N18" s="64"/>
      <c r="O18" s="221"/>
    </row>
    <row r="19" spans="2:15">
      <c r="B19" s="5"/>
      <c r="C19" s="23" t="s">
        <v>2456</v>
      </c>
      <c r="D19" s="71">
        <v>-2521615</v>
      </c>
      <c r="E19" s="61">
        <v>-6327818.7891763803</v>
      </c>
      <c r="F19" s="85"/>
      <c r="G19" s="71">
        <v>-1198960</v>
      </c>
      <c r="H19" s="61">
        <v>-889672.70437544049</v>
      </c>
      <c r="I19" s="85"/>
      <c r="J19" s="71">
        <v>197091</v>
      </c>
      <c r="K19" s="61">
        <v>171667.66935697</v>
      </c>
      <c r="L19" s="85"/>
      <c r="M19" s="71">
        <f>D19+G19+J19</f>
        <v>-3523484</v>
      </c>
      <c r="N19" s="61">
        <v>-7045823.8241948513</v>
      </c>
      <c r="O19" s="221"/>
    </row>
    <row r="20" spans="2:15" ht="15.75" customHeight="1" thickBot="1">
      <c r="B20" s="6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3"/>
    </row>
    <row r="22" spans="2:15">
      <c r="D22" s="240"/>
      <c r="G22" s="333"/>
      <c r="J22" s="333"/>
      <c r="M22" s="334"/>
    </row>
  </sheetData>
  <mergeCells count="14">
    <mergeCell ref="C3:N3"/>
    <mergeCell ref="C4:N4"/>
    <mergeCell ref="D5:E5"/>
    <mergeCell ref="G5:H5"/>
    <mergeCell ref="J5:K5"/>
    <mergeCell ref="M5:N5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98CF79E9C4C0449FD4E6C5F11B6B94" ma:contentTypeVersion="2" ma:contentTypeDescription="Crie um novo documento." ma:contentTypeScope="" ma:versionID="2a6b5170be39c66bc1f78ab40fd3eec8">
  <xsd:schema xmlns:xsd="http://www.w3.org/2001/XMLSchema" xmlns:xs="http://www.w3.org/2001/XMLSchema" xmlns:p="http://schemas.microsoft.com/office/2006/metadata/properties" xmlns:ns2="02b59cef-0636-4c64-bd56-9ca8586173f9" targetNamespace="http://schemas.microsoft.com/office/2006/metadata/properties" ma:root="true" ma:fieldsID="865b19e9cc64ccdbe36d94f3558cbce2" ns2:_="">
    <xsd:import namespace="02b59cef-0636-4c64-bd56-9ca858617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b59cef-0636-4c64-bd56-9ca858617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39249E-9294-48AB-B51A-B65B4C95C13C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02b59cef-0636-4c64-bd56-9ca8586173f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950BD7-82BB-4B10-BB8C-8A70A83CAC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b59cef-0636-4c64-bd56-9ca858617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A30621-9AA0-4732-A05C-1DB442C863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61</vt:i4>
      </vt:variant>
    </vt:vector>
  </HeadingPairs>
  <TitlesOfParts>
    <vt:vector size="61" baseType="lpstr">
      <vt:lpstr>Base_BP</vt:lpstr>
      <vt:lpstr>Base_DVP</vt:lpstr>
      <vt:lpstr>Base_Receita</vt:lpstr>
      <vt:lpstr>Base_Despesa</vt:lpstr>
      <vt:lpstr>Q1</vt:lpstr>
      <vt:lpstr>Q2</vt:lpstr>
      <vt:lpstr>Q3_Orig</vt:lpstr>
      <vt:lpstr>Q3_Equilibrio</vt:lpstr>
      <vt:lpstr>Q4</vt:lpstr>
      <vt:lpstr>Q5</vt:lpstr>
      <vt:lpstr>Q6</vt:lpstr>
      <vt:lpstr>Q7</vt:lpstr>
      <vt:lpstr>Q7_DVP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Q28OK</vt:lpstr>
      <vt:lpstr>Q29</vt:lpstr>
      <vt:lpstr>Q30</vt:lpstr>
      <vt:lpstr>Q31OK</vt:lpstr>
      <vt:lpstr>Q32</vt:lpstr>
      <vt:lpstr>Q33</vt:lpstr>
      <vt:lpstr>Q34</vt:lpstr>
      <vt:lpstr>Q35</vt:lpstr>
      <vt:lpstr>Q36</vt:lpstr>
      <vt:lpstr>Q37</vt:lpstr>
      <vt:lpstr>Q38</vt:lpstr>
      <vt:lpstr>Q39</vt:lpstr>
      <vt:lpstr>Q40</vt:lpstr>
      <vt:lpstr>Q41</vt:lpstr>
      <vt:lpstr>Q42</vt:lpstr>
      <vt:lpstr>Q43</vt:lpstr>
      <vt:lpstr>Q44</vt:lpstr>
      <vt:lpstr>Q45</vt:lpstr>
      <vt:lpstr>Q46</vt:lpstr>
      <vt:lpstr>Q47</vt:lpstr>
      <vt:lpstr>Q48</vt:lpstr>
      <vt:lpstr>Q49</vt:lpstr>
      <vt:lpstr>Q50</vt:lpstr>
      <vt:lpstr>Q51</vt:lpstr>
      <vt:lpstr>Q52</vt:lpstr>
      <vt:lpstr>Q53_ResultadosAcumulados</vt:lpstr>
      <vt:lpstr>Q54_Exclusões_Ativo_Passivo</vt:lpstr>
      <vt:lpstr>Q55_Exclusões_DVP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Gislaine Messias de Lima</cp:lastModifiedBy>
  <dcterms:created xsi:type="dcterms:W3CDTF">2019-02-07T13:18:07Z</dcterms:created>
  <dcterms:modified xsi:type="dcterms:W3CDTF">2020-07-13T14:18:03Z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0x0101008198CF79E9C4C0449FD4E6C5F11B6B94</vt:lpwstr>
  </property>
</Properties>
</file>